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3.xml" ContentType="application/vnd.openxmlformats-officedocument.spreadsheetml.comments+xml"/>
  <Override PartName="/xl/threadedComments/threadedComment12.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2.xml" ContentType="application/vnd.openxmlformats-officedocument.spreadsheetml.comments+xml"/>
  <Override PartName="/xl/threadedComments/threadedComment20.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24F36182-25E3-49E7-9184-E39BF5635A4F}" xr6:coauthVersionLast="47" xr6:coauthVersionMax="47" xr10:uidLastSave="{00000000-0000-0000-0000-000000000000}"/>
  <bookViews>
    <workbookView xWindow="-90" yWindow="-21710" windowWidth="38620" windowHeight="21100" tabRatio="819" firstSheet="1" activeTab="8"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Subject!$A$7:$O$42</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243" l="1"/>
  <c r="B14" i="215"/>
  <c r="B14" i="239"/>
  <c r="E3" i="239" s="1"/>
  <c r="B342" i="179"/>
  <c r="B343" i="179"/>
  <c r="B344" i="179"/>
  <c r="B345" i="179"/>
  <c r="B346" i="179"/>
  <c r="B347" i="179"/>
  <c r="B348" i="179"/>
  <c r="B349" i="179"/>
  <c r="B350" i="179"/>
  <c r="B351" i="179"/>
  <c r="B352" i="179"/>
  <c r="B353" i="179"/>
  <c r="B354" i="179"/>
  <c r="B355" i="179"/>
  <c r="B356" i="179"/>
  <c r="B357" i="179"/>
  <c r="B358" i="179"/>
  <c r="B359" i="179"/>
  <c r="B360" i="179"/>
  <c r="B361" i="179"/>
  <c r="B362" i="179"/>
  <c r="B363" i="179"/>
  <c r="B364" i="179"/>
  <c r="B365" i="179"/>
  <c r="B366" i="179"/>
  <c r="B367" i="179"/>
  <c r="B368" i="179"/>
  <c r="B369" i="179"/>
  <c r="B370" i="179"/>
  <c r="B371" i="179"/>
  <c r="B372" i="179"/>
  <c r="Q16" i="178"/>
  <c r="S16" i="178" s="1" a="1"/>
  <c r="S16" i="178" s="1"/>
  <c r="B20" i="179" s="1"/>
  <c r="R16" i="178"/>
  <c r="Q17" i="178"/>
  <c r="S17" i="178" s="1" a="1"/>
  <c r="S17" i="178" s="1"/>
  <c r="B21" i="179" s="1"/>
  <c r="R17" i="178"/>
  <c r="Q18" i="178"/>
  <c r="S18" i="178" s="1" a="1"/>
  <c r="S18" i="178" s="1"/>
  <c r="B22" i="179" s="1"/>
  <c r="R18" i="178"/>
  <c r="Q19" i="178"/>
  <c r="S19" i="178" s="1" a="1"/>
  <c r="S19" i="178" s="1"/>
  <c r="B23" i="179" s="1"/>
  <c r="R19" i="178"/>
  <c r="Q20" i="178"/>
  <c r="S20" i="178" s="1" a="1"/>
  <c r="S20" i="178" s="1"/>
  <c r="B24" i="179" s="1"/>
  <c r="R20" i="178"/>
  <c r="Q21" i="178"/>
  <c r="S21" i="178" s="1" a="1"/>
  <c r="S21" i="178" s="1"/>
  <c r="B25" i="179" s="1"/>
  <c r="R21" i="178"/>
  <c r="Q22" i="178"/>
  <c r="S22" i="178" s="1" a="1"/>
  <c r="S22" i="178" s="1"/>
  <c r="B26" i="179" s="1"/>
  <c r="R22" i="178"/>
  <c r="Q23" i="178"/>
  <c r="S23" i="178" s="1" a="1"/>
  <c r="S23" i="178" s="1"/>
  <c r="B27" i="179" s="1"/>
  <c r="R23" i="178"/>
  <c r="Q24" i="178"/>
  <c r="S24" i="178" s="1" a="1"/>
  <c r="S24" i="178" s="1"/>
  <c r="B28" i="179"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B34" i="179" s="1"/>
  <c r="R30" i="178"/>
  <c r="Q31" i="178"/>
  <c r="S31" i="178" s="1" a="1"/>
  <c r="S31" i="178" s="1"/>
  <c r="B35" i="179" s="1"/>
  <c r="R31" i="178"/>
  <c r="Q32" i="178"/>
  <c r="S32" i="178" s="1" a="1"/>
  <c r="S32" i="178" s="1"/>
  <c r="B36" i="179"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S37" i="178" s="1"/>
  <c r="B41" i="179" s="1"/>
  <c r="R37" i="178"/>
  <c r="Q38" i="178"/>
  <c r="S38" i="178" s="1" a="1"/>
  <c r="S38" i="178" s="1"/>
  <c r="B42" i="179" s="1"/>
  <c r="R38" i="178"/>
  <c r="Q39" i="178"/>
  <c r="S39" i="178" s="1" a="1"/>
  <c r="S39" i="178" s="1"/>
  <c r="B43" i="179" s="1"/>
  <c r="R39" i="178"/>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B50" i="179" s="1"/>
  <c r="R46" i="178"/>
  <c r="Q47" i="178"/>
  <c r="S47" i="178" s="1" a="1"/>
  <c r="S47" i="178" s="1"/>
  <c r="B51" i="179" s="1"/>
  <c r="R47" i="178"/>
  <c r="Q48" i="178"/>
  <c r="S48" i="178" s="1" a="1"/>
  <c r="S48" i="178" s="1"/>
  <c r="B52" i="179"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Q53" i="178"/>
  <c r="S53" i="178" s="1" a="1"/>
  <c r="S53" i="178" s="1"/>
  <c r="B57" i="179" s="1"/>
  <c r="R53" i="178"/>
  <c r="Q54" i="178"/>
  <c r="S54" i="178" s="1" a="1"/>
  <c r="S54" i="178" s="1"/>
  <c r="B58" i="179" s="1"/>
  <c r="R54" i="178"/>
  <c r="Q55" i="178"/>
  <c r="S55" i="178" s="1" a="1"/>
  <c r="S55" i="178" s="1"/>
  <c r="B59" i="179" s="1"/>
  <c r="R55" i="178"/>
  <c r="Q56" i="178"/>
  <c r="S56" i="178" s="1" a="1"/>
  <c r="S56" i="178" s="1"/>
  <c r="B60" i="179" s="1"/>
  <c r="R56" i="178"/>
  <c r="Q57" i="178"/>
  <c r="S57" i="178" s="1" a="1"/>
  <c r="S57" i="178" s="1"/>
  <c r="B61" i="179" s="1"/>
  <c r="R57" i="178"/>
  <c r="Q58" i="178"/>
  <c r="S58" i="178" s="1" a="1"/>
  <c r="S58" i="178" s="1"/>
  <c r="B62" i="179" s="1"/>
  <c r="R58" i="178"/>
  <c r="Q59" i="178"/>
  <c r="R59" i="178"/>
  <c r="Q60" i="178"/>
  <c r="S60" i="178" s="1" a="1"/>
  <c r="S60" i="178" s="1"/>
  <c r="B64" i="179" s="1"/>
  <c r="R60" i="178"/>
  <c r="Q61" i="178"/>
  <c r="S61" i="178" s="1" a="1"/>
  <c r="S61" i="178" s="1"/>
  <c r="B65" i="179" s="1"/>
  <c r="R61" i="178"/>
  <c r="Q62" i="178"/>
  <c r="S62" i="178" s="1" a="1"/>
  <c r="S62" i="178" s="1"/>
  <c r="B66" i="179" s="1"/>
  <c r="R62" i="178"/>
  <c r="Q63" i="178"/>
  <c r="S63" i="178" s="1" a="1"/>
  <c r="S63" i="178" s="1"/>
  <c r="B67" i="179" s="1"/>
  <c r="R63" i="178"/>
  <c r="Q64" i="178"/>
  <c r="S64" i="178" s="1" a="1"/>
  <c r="S64" i="178" s="1"/>
  <c r="B68" i="179"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S69" i="178" s="1"/>
  <c r="B73" i="179" s="1"/>
  <c r="R69" i="178"/>
  <c r="Q70" i="178"/>
  <c r="S70" i="178" s="1" a="1"/>
  <c r="S70" i="178" s="1"/>
  <c r="B74" i="179" s="1"/>
  <c r="R70" i="178"/>
  <c r="Q71" i="178"/>
  <c r="S71" i="178" s="1" a="1"/>
  <c r="S71" i="178" s="1"/>
  <c r="B75" i="179" s="1"/>
  <c r="R71" i="178"/>
  <c r="Q72" i="178"/>
  <c r="S72" i="178" s="1" a="1"/>
  <c r="S72" i="178" s="1"/>
  <c r="B76" i="179"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R79" i="178"/>
  <c r="Q80" i="178"/>
  <c r="S80" i="178" s="1" a="1"/>
  <c r="S80" i="178" s="1"/>
  <c r="B84" i="179" s="1"/>
  <c r="R80" i="178"/>
  <c r="Q81" i="178"/>
  <c r="R81" i="178"/>
  <c r="Q82" i="178"/>
  <c r="S82" i="178" s="1" a="1"/>
  <c r="S82" i="178" s="1"/>
  <c r="B86" i="179" s="1"/>
  <c r="R82" i="178"/>
  <c r="Q83" i="178"/>
  <c r="S83" i="178" s="1" a="1"/>
  <c r="S83" i="178" s="1"/>
  <c r="B87" i="179" s="1"/>
  <c r="R83" i="178"/>
  <c r="Q84" i="178"/>
  <c r="R84" i="178"/>
  <c r="Q85" i="178"/>
  <c r="R85" i="178"/>
  <c r="Q86" i="178"/>
  <c r="S86" i="178" s="1" a="1"/>
  <c r="S86" i="178" s="1"/>
  <c r="B90" i="179" s="1"/>
  <c r="R86" i="178"/>
  <c r="Q87" i="178"/>
  <c r="R87" i="178"/>
  <c r="Q88" i="178"/>
  <c r="R88" i="178"/>
  <c r="Q89" i="178"/>
  <c r="R89" i="178"/>
  <c r="Q90" i="178"/>
  <c r="R90" i="178"/>
  <c r="Q91" i="178"/>
  <c r="R91" i="178"/>
  <c r="Q92" i="178"/>
  <c r="R92" i="178"/>
  <c r="Q93" i="178"/>
  <c r="S93" i="178" s="1" a="1"/>
  <c r="S93" i="178" s="1"/>
  <c r="B97" i="179" s="1"/>
  <c r="R93" i="178"/>
  <c r="Q94" i="178"/>
  <c r="R94" i="178"/>
  <c r="Q95" i="178"/>
  <c r="R95" i="178"/>
  <c r="Q96" i="178"/>
  <c r="S96" i="178" s="1" a="1"/>
  <c r="S96" i="178" s="1"/>
  <c r="B100" i="179" s="1"/>
  <c r="R96" i="178"/>
  <c r="Q97" i="178"/>
  <c r="R97" i="178"/>
  <c r="Q98" i="178"/>
  <c r="R98" i="178"/>
  <c r="Q99" i="178"/>
  <c r="S99" i="178" s="1" a="1"/>
  <c r="S99" i="178" s="1"/>
  <c r="B103" i="179" s="1"/>
  <c r="R99" i="178"/>
  <c r="Q100" i="178"/>
  <c r="S100" i="178" s="1" a="1"/>
  <c r="S100" i="178" s="1"/>
  <c r="B104" i="179" s="1"/>
  <c r="R100" i="178"/>
  <c r="Q101" i="178"/>
  <c r="R101" i="178"/>
  <c r="Q102" i="178"/>
  <c r="S102" i="178" s="1" a="1"/>
  <c r="S102" i="178" s="1"/>
  <c r="B106" i="179" s="1"/>
  <c r="R102" i="178"/>
  <c r="Q103" i="178"/>
  <c r="R103" i="178"/>
  <c r="Q104" i="178"/>
  <c r="R104" i="178"/>
  <c r="Q105" i="178"/>
  <c r="R105" i="178"/>
  <c r="Q106" i="178"/>
  <c r="R106" i="178"/>
  <c r="Q107" i="178"/>
  <c r="R107" i="178"/>
  <c r="Q108" i="178"/>
  <c r="R108" i="178"/>
  <c r="Q109" i="178"/>
  <c r="R109" i="178"/>
  <c r="Q110" i="178"/>
  <c r="S110" i="178" s="1" a="1"/>
  <c r="S110" i="178" s="1"/>
  <c r="B114" i="179" s="1"/>
  <c r="R110" i="178"/>
  <c r="Q111" i="178"/>
  <c r="S111" i="178" s="1" a="1"/>
  <c r="S111" i="178" s="1"/>
  <c r="B115" i="179" s="1"/>
  <c r="R111" i="178"/>
  <c r="Q112" i="178"/>
  <c r="S112" i="178" s="1" a="1"/>
  <c r="S112" i="178" s="1"/>
  <c r="B116" i="179" s="1"/>
  <c r="R112" i="178"/>
  <c r="Q113" i="178"/>
  <c r="R113" i="178"/>
  <c r="Q114" i="178"/>
  <c r="S114" i="178" s="1" a="1"/>
  <c r="S114" i="178" s="1"/>
  <c r="B118" i="179" s="1"/>
  <c r="R114" i="178"/>
  <c r="Q115" i="178"/>
  <c r="R115" i="178"/>
  <c r="Q116" i="178"/>
  <c r="S116" i="178" s="1" a="1"/>
  <c r="S116" i="178" s="1"/>
  <c r="B120" i="179" s="1"/>
  <c r="R116" i="178"/>
  <c r="Q117" i="178"/>
  <c r="R117" i="178"/>
  <c r="Q118" i="178"/>
  <c r="S118" i="178" s="1" a="1"/>
  <c r="S118" i="178" s="1"/>
  <c r="B122" i="179" s="1"/>
  <c r="R118" i="178"/>
  <c r="Q119" i="178"/>
  <c r="S119" i="178" s="1" a="1"/>
  <c r="S119" i="178" s="1"/>
  <c r="B123" i="179" s="1"/>
  <c r="R119" i="178"/>
  <c r="Q120" i="178"/>
  <c r="S120" i="178" s="1" a="1"/>
  <c r="S120" i="178" s="1"/>
  <c r="B124" i="179" s="1"/>
  <c r="R120" i="178"/>
  <c r="Q121" i="178"/>
  <c r="R121" i="178"/>
  <c r="Q122" i="178"/>
  <c r="S122" i="178" s="1" a="1"/>
  <c r="S122" i="178" s="1"/>
  <c r="B126" i="179" s="1"/>
  <c r="R122" i="178"/>
  <c r="Q123" i="178"/>
  <c r="R123" i="178"/>
  <c r="Q124" i="178"/>
  <c r="R124" i="178"/>
  <c r="Q125" i="178"/>
  <c r="R125" i="178"/>
  <c r="Q126" i="178"/>
  <c r="S126" i="178" s="1" a="1"/>
  <c r="S126" i="178" s="1"/>
  <c r="B130" i="179" s="1"/>
  <c r="R126" i="178"/>
  <c r="Q127" i="178"/>
  <c r="S127" i="178" s="1" a="1"/>
  <c r="S127" i="178" s="1"/>
  <c r="B131" i="179" s="1"/>
  <c r="R127" i="178"/>
  <c r="Q128" i="178"/>
  <c r="S128" i="178" s="1" a="1"/>
  <c r="S128" i="178" s="1"/>
  <c r="B132" i="179" s="1"/>
  <c r="R128" i="178"/>
  <c r="Q129" i="178"/>
  <c r="R129" i="178"/>
  <c r="Q130" i="178"/>
  <c r="S130" i="178" s="1" a="1"/>
  <c r="S130" i="178" s="1"/>
  <c r="B134" i="179" s="1"/>
  <c r="R130" i="178"/>
  <c r="Q131" i="178"/>
  <c r="R131" i="178"/>
  <c r="Q132" i="178"/>
  <c r="R132" i="178"/>
  <c r="Q133" i="178"/>
  <c r="R133" i="178"/>
  <c r="Q134" i="178"/>
  <c r="S134" i="178" s="1" a="1"/>
  <c r="S134" i="178" s="1"/>
  <c r="B138" i="179" s="1"/>
  <c r="R134" i="178"/>
  <c r="Q135" i="178"/>
  <c r="S135" i="178" s="1" a="1"/>
  <c r="S135" i="178" s="1"/>
  <c r="B139" i="179" s="1"/>
  <c r="R135" i="178"/>
  <c r="Q136" i="178"/>
  <c r="S136" i="178" s="1" a="1"/>
  <c r="S136" i="178" s="1"/>
  <c r="B140" i="179" s="1"/>
  <c r="R136" i="178"/>
  <c r="Q137" i="178"/>
  <c r="R137" i="178"/>
  <c r="Q138" i="178"/>
  <c r="S138" i="178" s="1" a="1"/>
  <c r="S138" i="178" s="1"/>
  <c r="B142" i="179" s="1"/>
  <c r="R138" i="178"/>
  <c r="Q139" i="178"/>
  <c r="R139" i="178"/>
  <c r="Q140" i="178"/>
  <c r="S140" i="178" s="1" a="1"/>
  <c r="S140" i="178" s="1"/>
  <c r="B144" i="179" s="1"/>
  <c r="R140" i="178"/>
  <c r="Q141" i="178"/>
  <c r="R141" i="178"/>
  <c r="Q142" i="178"/>
  <c r="S142" i="178" s="1" a="1"/>
  <c r="S142" i="178" s="1"/>
  <c r="B146" i="179" s="1"/>
  <c r="R142" i="178"/>
  <c r="Q143" i="178"/>
  <c r="S143" i="178" s="1" a="1"/>
  <c r="S143" i="178" s="1"/>
  <c r="B147" i="179" s="1"/>
  <c r="R143" i="178"/>
  <c r="Q144" i="178"/>
  <c r="S144" i="178" s="1" a="1"/>
  <c r="S144" i="178" s="1"/>
  <c r="B148" i="179" s="1"/>
  <c r="R144" i="178"/>
  <c r="Q145" i="178"/>
  <c r="R145" i="178"/>
  <c r="Q146" i="178"/>
  <c r="S146" i="178" s="1" a="1"/>
  <c r="S146" i="178" s="1"/>
  <c r="B150" i="179" s="1"/>
  <c r="R146" i="178"/>
  <c r="Q147" i="178"/>
  <c r="R147" i="178"/>
  <c r="Q148" i="178"/>
  <c r="R148" i="178"/>
  <c r="Q149" i="178"/>
  <c r="R149" i="178"/>
  <c r="Q150" i="178"/>
  <c r="S150" i="178" s="1" a="1"/>
  <c r="S150" i="178" s="1"/>
  <c r="B154" i="179" s="1"/>
  <c r="R150" i="178"/>
  <c r="Q151" i="178"/>
  <c r="S151" i="178" s="1" a="1"/>
  <c r="S151" i="178" s="1"/>
  <c r="B155" i="179" s="1"/>
  <c r="R151" i="178"/>
  <c r="Q152" i="178"/>
  <c r="S152" i="178" s="1" a="1"/>
  <c r="S152" i="178" s="1"/>
  <c r="B156" i="179" s="1"/>
  <c r="R152" i="178"/>
  <c r="Q153" i="178"/>
  <c r="R153" i="178"/>
  <c r="Q154" i="178"/>
  <c r="S154" i="178" s="1" a="1"/>
  <c r="S154" i="178" s="1"/>
  <c r="B158" i="179" s="1"/>
  <c r="R154" i="178"/>
  <c r="Q155" i="178"/>
  <c r="R155" i="178"/>
  <c r="Q156" i="178"/>
  <c r="R156" i="178"/>
  <c r="Q157" i="178"/>
  <c r="R157" i="178"/>
  <c r="Q158" i="178"/>
  <c r="S158" i="178" s="1" a="1"/>
  <c r="S158" i="178" s="1"/>
  <c r="B162" i="179" s="1"/>
  <c r="R158" i="178"/>
  <c r="Q159" i="178"/>
  <c r="S159" i="178" s="1" a="1"/>
  <c r="S159" i="178" s="1"/>
  <c r="B163" i="179" s="1"/>
  <c r="R159" i="178"/>
  <c r="Q160" i="178"/>
  <c r="S160" i="178" s="1" a="1"/>
  <c r="S160" i="178" s="1"/>
  <c r="B164" i="179" s="1"/>
  <c r="R160" i="178"/>
  <c r="Q161" i="178"/>
  <c r="R161" i="178"/>
  <c r="Q162" i="178"/>
  <c r="S162" i="178" s="1" a="1"/>
  <c r="S162" i="178" s="1"/>
  <c r="B166" i="179" s="1"/>
  <c r="R162" i="178"/>
  <c r="Q163" i="178"/>
  <c r="R163" i="178"/>
  <c r="Q164" i="178"/>
  <c r="R164" i="178"/>
  <c r="Q165" i="178"/>
  <c r="R165" i="178"/>
  <c r="Q166" i="178"/>
  <c r="S166" i="178" s="1" a="1"/>
  <c r="S166" i="178" s="1"/>
  <c r="B170" i="179" s="1"/>
  <c r="R166" i="178"/>
  <c r="Q167" i="178"/>
  <c r="S167" i="178" s="1" a="1"/>
  <c r="S167" i="178" s="1"/>
  <c r="B171" i="179" s="1"/>
  <c r="R167" i="178"/>
  <c r="Q168" i="178"/>
  <c r="S168" i="178" s="1" a="1"/>
  <c r="S168" i="178" s="1"/>
  <c r="B172" i="179" s="1"/>
  <c r="R168" i="178"/>
  <c r="Q169" i="178"/>
  <c r="R169" i="178"/>
  <c r="Q170" i="178"/>
  <c r="S170" i="178" s="1" a="1"/>
  <c r="S170" i="178" s="1"/>
  <c r="B174" i="179" s="1"/>
  <c r="R170" i="178"/>
  <c r="Q171" i="178"/>
  <c r="R171" i="178"/>
  <c r="Q172" i="178"/>
  <c r="R172" i="178"/>
  <c r="Q173" i="178"/>
  <c r="R173" i="178"/>
  <c r="Q174" i="178"/>
  <c r="S174" i="178" s="1" a="1"/>
  <c r="S174" i="178" s="1"/>
  <c r="B178" i="179" s="1"/>
  <c r="R174" i="178"/>
  <c r="Q175" i="178"/>
  <c r="S175" i="178" s="1" a="1"/>
  <c r="S175" i="178" s="1"/>
  <c r="B179" i="179" s="1"/>
  <c r="R175" i="178"/>
  <c r="Q176" i="178"/>
  <c r="S176" i="178" s="1" a="1"/>
  <c r="S176" i="178" s="1"/>
  <c r="B180" i="179" s="1"/>
  <c r="R176" i="178"/>
  <c r="Q177" i="178"/>
  <c r="R177" i="178"/>
  <c r="Q178" i="178"/>
  <c r="S178" i="178" s="1" a="1"/>
  <c r="S178" i="178" s="1"/>
  <c r="B182" i="179" s="1"/>
  <c r="R178" i="178"/>
  <c r="Q179" i="178"/>
  <c r="R179" i="178"/>
  <c r="Q180" i="178"/>
  <c r="S180" i="178" s="1" a="1"/>
  <c r="S180" i="178" s="1"/>
  <c r="B184" i="179" s="1"/>
  <c r="R180" i="178"/>
  <c r="Q181" i="178"/>
  <c r="R181" i="178"/>
  <c r="Q182" i="178"/>
  <c r="S182" i="178" s="1" a="1"/>
  <c r="S182" i="178" s="1"/>
  <c r="B186" i="179" s="1"/>
  <c r="R182" i="178"/>
  <c r="Q183" i="178"/>
  <c r="S183" i="178" s="1" a="1"/>
  <c r="S183" i="178" s="1"/>
  <c r="B187" i="179" s="1"/>
  <c r="R183" i="178"/>
  <c r="Q184" i="178"/>
  <c r="S184" i="178" s="1" a="1"/>
  <c r="S184" i="178" s="1"/>
  <c r="B188" i="179" s="1"/>
  <c r="R184" i="178"/>
  <c r="Q185" i="178"/>
  <c r="R185" i="178"/>
  <c r="Q186" i="178"/>
  <c r="R186" i="178"/>
  <c r="S186" i="178" a="1"/>
  <c r="S186" i="178" s="1"/>
  <c r="B190" i="179" s="1"/>
  <c r="Q187" i="178"/>
  <c r="R187" i="178"/>
  <c r="S187" i="178" a="1"/>
  <c r="S187" i="178" s="1"/>
  <c r="B191" i="179" s="1"/>
  <c r="Q188" i="178"/>
  <c r="S188" i="178" s="1" a="1"/>
  <c r="S188" i="178" s="1"/>
  <c r="B192" i="179" s="1"/>
  <c r="R188" i="178"/>
  <c r="Q189" i="178"/>
  <c r="S189" i="178" s="1" a="1"/>
  <c r="S189" i="178" s="1"/>
  <c r="B193" i="179" s="1"/>
  <c r="R189" i="178"/>
  <c r="Q190" i="178"/>
  <c r="S190" i="178" s="1" a="1"/>
  <c r="S190" i="178" s="1"/>
  <c r="B194" i="179" s="1"/>
  <c r="R190" i="178"/>
  <c r="Q191" i="178"/>
  <c r="R191" i="178"/>
  <c r="S191" i="178" a="1"/>
  <c r="S191" i="178" s="1"/>
  <c r="B195" i="179" s="1"/>
  <c r="Q192" i="178"/>
  <c r="R192" i="178"/>
  <c r="S192" i="178" a="1"/>
  <c r="S192" i="178" s="1"/>
  <c r="B196" i="179" s="1"/>
  <c r="Q193" i="178"/>
  <c r="R193" i="178"/>
  <c r="S193" i="178" a="1"/>
  <c r="S193" i="178" s="1"/>
  <c r="B197" i="179" s="1"/>
  <c r="Q194" i="178"/>
  <c r="R194" i="178"/>
  <c r="S194" i="178" a="1"/>
  <c r="S194" i="178" s="1"/>
  <c r="B198" i="179" s="1"/>
  <c r="Q195" i="178"/>
  <c r="S195" i="178" s="1" a="1"/>
  <c r="S195" i="178" s="1"/>
  <c r="B199" i="179" s="1"/>
  <c r="R195" i="178"/>
  <c r="Q196" i="178"/>
  <c r="R196" i="178"/>
  <c r="S196" i="178" a="1"/>
  <c r="S196" i="178" s="1"/>
  <c r="B200" i="179" s="1"/>
  <c r="Q197" i="178"/>
  <c r="S197" i="178" s="1" a="1"/>
  <c r="S197" i="178" s="1"/>
  <c r="B201" i="179" s="1"/>
  <c r="R197" i="178"/>
  <c r="Q198" i="178"/>
  <c r="S198" i="178" s="1" a="1"/>
  <c r="S198" i="178" s="1"/>
  <c r="B202" i="179" s="1"/>
  <c r="R198" i="178"/>
  <c r="Q199" i="178"/>
  <c r="R199" i="178"/>
  <c r="S199" i="178" a="1"/>
  <c r="S199" i="178" s="1"/>
  <c r="B203" i="179" s="1"/>
  <c r="Q200" i="178"/>
  <c r="R200" i="178"/>
  <c r="S200" i="178" a="1"/>
  <c r="S200" i="178" s="1"/>
  <c r="B204" i="179" s="1"/>
  <c r="Q201" i="178"/>
  <c r="R201" i="178"/>
  <c r="S201" i="178" a="1"/>
  <c r="S201" i="178" s="1"/>
  <c r="B205" i="179" s="1"/>
  <c r="Q202" i="178"/>
  <c r="R202" i="178"/>
  <c r="S202" i="178" a="1"/>
  <c r="S202" i="178" s="1"/>
  <c r="B206" i="179" s="1"/>
  <c r="Q203" i="178"/>
  <c r="R203" i="178"/>
  <c r="S203" i="178" a="1"/>
  <c r="S203" i="178" s="1"/>
  <c r="B207" i="179" s="1"/>
  <c r="Q204" i="178"/>
  <c r="S204" i="178" s="1" a="1"/>
  <c r="S204" i="178" s="1"/>
  <c r="B208" i="179" s="1"/>
  <c r="R204" i="178"/>
  <c r="Q205" i="178"/>
  <c r="S205" i="178" s="1" a="1"/>
  <c r="S205" i="178" s="1"/>
  <c r="B209" i="179" s="1"/>
  <c r="R205" i="178"/>
  <c r="Q206" i="178"/>
  <c r="S206" i="178" s="1" a="1"/>
  <c r="S206" i="178" s="1"/>
  <c r="B210" i="179" s="1"/>
  <c r="R206" i="178"/>
  <c r="Q207" i="178"/>
  <c r="R207" i="178"/>
  <c r="S207" i="178" a="1"/>
  <c r="S207" i="178" s="1"/>
  <c r="B211" i="179" s="1"/>
  <c r="Q208" i="178"/>
  <c r="R208" i="178"/>
  <c r="S208" i="178" a="1"/>
  <c r="S208" i="178" s="1"/>
  <c r="B212" i="179" s="1"/>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B218" i="179" s="1"/>
  <c r="R214" i="178"/>
  <c r="Q215" i="178"/>
  <c r="R215" i="178"/>
  <c r="S215" i="178" a="1"/>
  <c r="S215" i="178" s="1"/>
  <c r="B219" i="179" s="1"/>
  <c r="Q216" i="178"/>
  <c r="R216" i="178"/>
  <c r="S216" i="178" s="1" a="1"/>
  <c r="S216" i="178" s="1"/>
  <c r="B220" i="179" s="1"/>
  <c r="Q217" i="178"/>
  <c r="R217" i="178"/>
  <c r="S217" i="178" s="1" a="1"/>
  <c r="S217" i="178" s="1"/>
  <c r="B221" i="179" s="1"/>
  <c r="Q218" i="178"/>
  <c r="R218" i="178"/>
  <c r="S218" i="178" a="1"/>
  <c r="S218" i="178" s="1"/>
  <c r="B222" i="179" s="1"/>
  <c r="Q219" i="178"/>
  <c r="R219" i="178"/>
  <c r="S219" i="178" a="1"/>
  <c r="S219" i="178" s="1"/>
  <c r="B223" i="179" s="1"/>
  <c r="Q220" i="178"/>
  <c r="S220" i="178" s="1" a="1"/>
  <c r="S220" i="178" s="1"/>
  <c r="B224" i="179" s="1"/>
  <c r="R220" i="178"/>
  <c r="Q221" i="178"/>
  <c r="S221" i="178" s="1" a="1"/>
  <c r="S221" i="178" s="1"/>
  <c r="B225" i="179" s="1"/>
  <c r="R221" i="178"/>
  <c r="Q222" i="178"/>
  <c r="S222" i="178" s="1" a="1"/>
  <c r="S222" i="178" s="1"/>
  <c r="B226" i="179" s="1"/>
  <c r="R222" i="178"/>
  <c r="Q223" i="178"/>
  <c r="R223" i="178"/>
  <c r="S223" i="178" s="1" a="1"/>
  <c r="S223" i="178" s="1"/>
  <c r="B227" i="179" s="1"/>
  <c r="Q224" i="178"/>
  <c r="R224" i="178"/>
  <c r="S224" i="178" a="1"/>
  <c r="S224" i="178" s="1"/>
  <c r="B228" i="179" s="1"/>
  <c r="Q225" i="178"/>
  <c r="R225" i="178"/>
  <c r="S225" i="178" a="1"/>
  <c r="S225" i="178" s="1"/>
  <c r="B229" i="179" s="1"/>
  <c r="Q226" i="178"/>
  <c r="R226" i="178"/>
  <c r="S226" i="178" s="1"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B234" i="179" s="1"/>
  <c r="R230" i="178"/>
  <c r="Q231" i="178"/>
  <c r="R231" i="178"/>
  <c r="S231" i="178" a="1"/>
  <c r="S231" i="178" s="1"/>
  <c r="B235" i="179" s="1"/>
  <c r="Q232" i="178"/>
  <c r="R232" i="178"/>
  <c r="S232" i="178" s="1" a="1"/>
  <c r="S232" i="178" s="1"/>
  <c r="B236" i="179" s="1"/>
  <c r="Q233" i="178"/>
  <c r="R233" i="178"/>
  <c r="S233" i="178" s="1" a="1"/>
  <c r="S233" i="178" s="1"/>
  <c r="B237" i="179" s="1"/>
  <c r="Q234" i="178"/>
  <c r="R234" i="178"/>
  <c r="S234" i="178" a="1"/>
  <c r="S234" i="178" s="1"/>
  <c r="B238" i="179" s="1"/>
  <c r="Q235" i="178"/>
  <c r="R235" i="178"/>
  <c r="S235" i="178" a="1"/>
  <c r="S235" i="178" s="1"/>
  <c r="B239" i="179" s="1"/>
  <c r="Q236" i="178"/>
  <c r="S236" i="178" s="1" a="1"/>
  <c r="S236" i="178" s="1"/>
  <c r="B240" i="179" s="1"/>
  <c r="R236" i="178"/>
  <c r="Q237" i="178"/>
  <c r="S237" i="178" s="1" a="1"/>
  <c r="S237" i="178" s="1"/>
  <c r="B241" i="179" s="1"/>
  <c r="R237" i="178"/>
  <c r="Q238" i="178"/>
  <c r="S238" i="178" s="1" a="1"/>
  <c r="S238" i="178" s="1"/>
  <c r="B242" i="179" s="1"/>
  <c r="R238" i="178"/>
  <c r="Q239" i="178"/>
  <c r="R239" i="178"/>
  <c r="S239" i="178" s="1" a="1"/>
  <c r="S239" i="178" s="1"/>
  <c r="B243" i="179" s="1"/>
  <c r="Q240" i="178"/>
  <c r="R240" i="178"/>
  <c r="S240" i="178" a="1"/>
  <c r="S240" i="178" s="1"/>
  <c r="B244" i="179" s="1"/>
  <c r="Q241" i="178"/>
  <c r="R241" i="178"/>
  <c r="S241" i="178" a="1"/>
  <c r="S241" i="178" s="1"/>
  <c r="B245" i="179" s="1"/>
  <c r="Q242" i="178"/>
  <c r="R242" i="178"/>
  <c r="S242" i="178" s="1"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B250" i="179" s="1"/>
  <c r="R246" i="178"/>
  <c r="Q247" i="178"/>
  <c r="R247" i="178"/>
  <c r="S247" i="178" a="1"/>
  <c r="S247" i="178" s="1"/>
  <c r="B251" i="179" s="1"/>
  <c r="Q248" i="178"/>
  <c r="R248" i="178"/>
  <c r="S248" i="178" s="1" a="1"/>
  <c r="S248" i="178" s="1"/>
  <c r="B252" i="179" s="1"/>
  <c r="Q249" i="178"/>
  <c r="R249" i="178"/>
  <c r="S249" i="178" s="1" a="1"/>
  <c r="S249" i="178" s="1"/>
  <c r="B253" i="179" s="1"/>
  <c r="Q250" i="178"/>
  <c r="R250" i="178"/>
  <c r="S250" i="178" a="1"/>
  <c r="S250" i="178" s="1"/>
  <c r="B254" i="179" s="1"/>
  <c r="Q251" i="178"/>
  <c r="R251" i="178"/>
  <c r="S251" i="178" a="1"/>
  <c r="S251" i="178" s="1"/>
  <c r="B255" i="179" s="1"/>
  <c r="Q252" i="178"/>
  <c r="S252" i="178" s="1" a="1"/>
  <c r="S252" i="178" s="1"/>
  <c r="B256" i="179" s="1"/>
  <c r="R252" i="178"/>
  <c r="Q253" i="178"/>
  <c r="S253" i="178" s="1" a="1"/>
  <c r="S253" i="178" s="1"/>
  <c r="B257" i="179" s="1"/>
  <c r="R253" i="178"/>
  <c r="Q254" i="178"/>
  <c r="S254" i="178" s="1" a="1"/>
  <c r="S254" i="178" s="1"/>
  <c r="B258" i="179" s="1"/>
  <c r="R254" i="178"/>
  <c r="Q255" i="178"/>
  <c r="R255" i="178"/>
  <c r="S255" i="178" s="1" a="1"/>
  <c r="S255" i="178" s="1"/>
  <c r="B259" i="179" s="1"/>
  <c r="Q256" i="178"/>
  <c r="R256" i="178"/>
  <c r="S256" i="178" a="1"/>
  <c r="S256" i="178" s="1"/>
  <c r="B260" i="179" s="1"/>
  <c r="Q257" i="178"/>
  <c r="R257" i="178"/>
  <c r="S257" i="178" a="1"/>
  <c r="S257" i="178" s="1"/>
  <c r="B261" i="179" s="1"/>
  <c r="Q258" i="178"/>
  <c r="R258" i="178"/>
  <c r="S258" i="178" s="1" a="1"/>
  <c r="S258" i="178" s="1"/>
  <c r="B262" i="179" s="1"/>
  <c r="Q259" i="178"/>
  <c r="S259" i="178" s="1" a="1"/>
  <c r="S259" i="178" s="1"/>
  <c r="B263" i="179" s="1"/>
  <c r="R259" i="178"/>
  <c r="Q260" i="178"/>
  <c r="R260" i="178"/>
  <c r="S260" i="178" a="1"/>
  <c r="S260" i="178" s="1"/>
  <c r="B264" i="179" s="1"/>
  <c r="Q261" i="178"/>
  <c r="S261" i="178" s="1" a="1"/>
  <c r="S261" i="178" s="1"/>
  <c r="B265" i="179" s="1"/>
  <c r="R261" i="178"/>
  <c r="Q262" i="178"/>
  <c r="S262" i="178" s="1" a="1"/>
  <c r="S262" i="178" s="1"/>
  <c r="B266" i="179" s="1"/>
  <c r="R262" i="178"/>
  <c r="Q263" i="178"/>
  <c r="R263" i="178"/>
  <c r="S263" i="178" a="1"/>
  <c r="S263" i="178" s="1"/>
  <c r="B267" i="179" s="1"/>
  <c r="Q264" i="178"/>
  <c r="R264" i="178"/>
  <c r="S264" i="178" s="1" a="1"/>
  <c r="S264" i="178" s="1"/>
  <c r="B268" i="179" s="1"/>
  <c r="Q265" i="178"/>
  <c r="R265" i="178"/>
  <c r="S265" i="178" s="1" a="1"/>
  <c r="S265" i="178" s="1"/>
  <c r="B269" i="179" s="1"/>
  <c r="Q266" i="178"/>
  <c r="R266" i="178"/>
  <c r="S266" i="178" a="1"/>
  <c r="S266" i="178" s="1"/>
  <c r="B270" i="179" s="1"/>
  <c r="Q267" i="178"/>
  <c r="R267" i="178"/>
  <c r="S267" i="178" a="1"/>
  <c r="S267" i="178" s="1"/>
  <c r="B271" i="179" s="1"/>
  <c r="Q268" i="178"/>
  <c r="S268" i="178" s="1" a="1"/>
  <c r="S268" i="178" s="1"/>
  <c r="B272" i="179" s="1"/>
  <c r="R268" i="178"/>
  <c r="Q269" i="178"/>
  <c r="S269" i="178" s="1" a="1"/>
  <c r="S269" i="178" s="1"/>
  <c r="B273" i="179" s="1"/>
  <c r="R269" i="178"/>
  <c r="Q270" i="178"/>
  <c r="S270" i="178" s="1" a="1"/>
  <c r="S270" i="178" s="1"/>
  <c r="B274" i="179" s="1"/>
  <c r="R270" i="178"/>
  <c r="Q271" i="178"/>
  <c r="R271" i="178"/>
  <c r="S271" i="178" s="1" a="1"/>
  <c r="S271" i="178" s="1"/>
  <c r="B275" i="179" s="1"/>
  <c r="Q272" i="178"/>
  <c r="R272" i="178"/>
  <c r="S272" i="178" a="1"/>
  <c r="S272" i="178" s="1"/>
  <c r="B276" i="179" s="1"/>
  <c r="Q273" i="178"/>
  <c r="R273" i="178"/>
  <c r="S273" i="178" a="1"/>
  <c r="S273" i="178" s="1"/>
  <c r="B277" i="179" s="1"/>
  <c r="Q274" i="178"/>
  <c r="R274" i="178"/>
  <c r="S274" i="178" s="1" a="1"/>
  <c r="S274" i="178" s="1"/>
  <c r="B278" i="179" s="1"/>
  <c r="Q275" i="178"/>
  <c r="S275" i="178" s="1" a="1"/>
  <c r="S275" i="178" s="1"/>
  <c r="B279" i="179" s="1"/>
  <c r="R275" i="178"/>
  <c r="Q276" i="178"/>
  <c r="R276" i="178"/>
  <c r="S276" i="178" a="1"/>
  <c r="S276" i="178" s="1"/>
  <c r="B280" i="179" s="1"/>
  <c r="Q277" i="178"/>
  <c r="S277" i="178" s="1" a="1"/>
  <c r="S277" i="178" s="1"/>
  <c r="B281" i="179" s="1"/>
  <c r="R277" i="178"/>
  <c r="Q278" i="178"/>
  <c r="S278" i="178" s="1" a="1"/>
  <c r="S278" i="178" s="1"/>
  <c r="B282" i="179" s="1"/>
  <c r="R278" i="178"/>
  <c r="Q279" i="178"/>
  <c r="R279" i="178"/>
  <c r="S279" i="178" a="1"/>
  <c r="S279" i="178" s="1"/>
  <c r="B283" i="179" s="1"/>
  <c r="Q280" i="178"/>
  <c r="R280" i="178"/>
  <c r="S280" i="178" s="1" a="1"/>
  <c r="S280" i="178" s="1"/>
  <c r="B284" i="179" s="1"/>
  <c r="Q281" i="178"/>
  <c r="R281" i="178"/>
  <c r="S281" i="178" s="1" a="1"/>
  <c r="S281" i="178" s="1"/>
  <c r="B285" i="179" s="1"/>
  <c r="Q282" i="178"/>
  <c r="R282" i="178"/>
  <c r="S282" i="178" a="1"/>
  <c r="S282" i="178" s="1"/>
  <c r="B286" i="179" s="1"/>
  <c r="Q283" i="178"/>
  <c r="R283" i="178"/>
  <c r="S283" i="178" a="1"/>
  <c r="S283" i="178" s="1"/>
  <c r="B287" i="179" s="1"/>
  <c r="Q284" i="178"/>
  <c r="S284" i="178" s="1" a="1"/>
  <c r="S284" i="178" s="1"/>
  <c r="B288" i="179" s="1"/>
  <c r="R284" i="178"/>
  <c r="Q285" i="178"/>
  <c r="S285" i="178" s="1" a="1"/>
  <c r="S285" i="178" s="1"/>
  <c r="B289" i="179" s="1"/>
  <c r="R285" i="178"/>
  <c r="Q286" i="178"/>
  <c r="S286" i="178" s="1" a="1"/>
  <c r="S286" i="178" s="1"/>
  <c r="B290" i="179" s="1"/>
  <c r="R286" i="178"/>
  <c r="Q287" i="178"/>
  <c r="R287" i="178"/>
  <c r="Q288" i="178"/>
  <c r="R288" i="178"/>
  <c r="S288" i="178" a="1"/>
  <c r="S288" i="178" s="1"/>
  <c r="B292" i="179" s="1"/>
  <c r="Q289" i="178"/>
  <c r="R289" i="178"/>
  <c r="S289" i="178" a="1"/>
  <c r="S289" i="178" s="1"/>
  <c r="B293" i="179" s="1"/>
  <c r="Q290" i="178"/>
  <c r="R290" i="178"/>
  <c r="Q291" i="178"/>
  <c r="S291" i="178" s="1" a="1"/>
  <c r="S291" i="178" s="1"/>
  <c r="B295" i="179" s="1"/>
  <c r="R291" i="178"/>
  <c r="Q292" i="178"/>
  <c r="R292" i="178"/>
  <c r="S292" i="178" a="1"/>
  <c r="S292" i="178" s="1"/>
  <c r="B296" i="179" s="1"/>
  <c r="Q293" i="178"/>
  <c r="R293" i="178"/>
  <c r="Q294" i="178"/>
  <c r="S294" i="178" s="1" a="1"/>
  <c r="S294" i="178" s="1"/>
  <c r="B298" i="179" s="1"/>
  <c r="R294" i="178"/>
  <c r="Q295" i="178"/>
  <c r="R295" i="178"/>
  <c r="S295" i="178" a="1"/>
  <c r="S295" i="178" s="1"/>
  <c r="B299" i="179" s="1"/>
  <c r="Q296" i="178"/>
  <c r="R296" i="178"/>
  <c r="S296" i="178" s="1" a="1"/>
  <c r="S296" i="178" s="1"/>
  <c r="B300" i="179" s="1"/>
  <c r="Q297" i="178"/>
  <c r="R297" i="178"/>
  <c r="S297" i="178" s="1" a="1"/>
  <c r="S297" i="178" s="1"/>
  <c r="B301" i="179" s="1"/>
  <c r="Q298" i="178"/>
  <c r="R298" i="178"/>
  <c r="S298" i="178" a="1"/>
  <c r="S298" i="178" s="1"/>
  <c r="B302" i="179" s="1"/>
  <c r="Q299" i="178"/>
  <c r="R299" i="178"/>
  <c r="Q300" i="178"/>
  <c r="S300" i="178" s="1" a="1"/>
  <c r="S300" i="178" s="1"/>
  <c r="B304" i="179" s="1"/>
  <c r="R300" i="178"/>
  <c r="Q301" i="178"/>
  <c r="S301" i="178" s="1" a="1"/>
  <c r="S301" i="178" s="1"/>
  <c r="B305" i="179" s="1"/>
  <c r="R301" i="178"/>
  <c r="Q302" i="178"/>
  <c r="R302" i="178"/>
  <c r="Q303" i="178"/>
  <c r="R303" i="178"/>
  <c r="S303" i="178" s="1" a="1"/>
  <c r="S303" i="178" s="1"/>
  <c r="B307" i="179" s="1"/>
  <c r="Q304" i="178"/>
  <c r="R304" i="178"/>
  <c r="S304" i="178" a="1"/>
  <c r="S304" i="178" s="1"/>
  <c r="B308" i="179" s="1"/>
  <c r="Q305" i="178"/>
  <c r="R305" i="178"/>
  <c r="Q306" i="178"/>
  <c r="R306" i="178"/>
  <c r="S306" i="178" a="1"/>
  <c r="S306" i="178" s="1"/>
  <c r="B310" i="179" s="1"/>
  <c r="Q307" i="178"/>
  <c r="R307" i="178"/>
  <c r="S307" i="178" s="1" a="1"/>
  <c r="S307" i="178" s="1"/>
  <c r="B311" i="179" s="1"/>
  <c r="Q308" i="178"/>
  <c r="R308" i="178"/>
  <c r="Q309" i="178"/>
  <c r="R309" i="178"/>
  <c r="S309" i="178" s="1" a="1"/>
  <c r="S309" i="178" s="1"/>
  <c r="B313" i="179" s="1"/>
  <c r="Q310" i="178"/>
  <c r="R310" i="178"/>
  <c r="S310" i="178" a="1"/>
  <c r="S310" i="178" s="1"/>
  <c r="B314" i="179" s="1"/>
  <c r="Q311" i="178"/>
  <c r="R311" i="178"/>
  <c r="Q312" i="178"/>
  <c r="R312" i="178"/>
  <c r="S312" i="178" a="1"/>
  <c r="S312" i="178" s="1"/>
  <c r="B316" i="179" s="1"/>
  <c r="Q313" i="178"/>
  <c r="R313" i="178"/>
  <c r="S313" i="178" s="1" a="1"/>
  <c r="S313" i="178" s="1"/>
  <c r="B317" i="179" s="1"/>
  <c r="Q314" i="178"/>
  <c r="R314" i="178"/>
  <c r="Q315" i="178"/>
  <c r="R315" i="178"/>
  <c r="S315" i="178" s="1" a="1"/>
  <c r="S315" i="178" s="1"/>
  <c r="B319" i="179" s="1"/>
  <c r="Q316" i="178"/>
  <c r="R316" i="178"/>
  <c r="S316" i="178" a="1"/>
  <c r="S316" i="178" s="1"/>
  <c r="B320" i="179" s="1"/>
  <c r="Q317" i="178"/>
  <c r="R317" i="178"/>
  <c r="Q318" i="178"/>
  <c r="R318" i="178"/>
  <c r="S318" i="178" a="1"/>
  <c r="S318" i="178" s="1"/>
  <c r="B322" i="179" s="1"/>
  <c r="Q319" i="178"/>
  <c r="R319" i="178"/>
  <c r="S319" i="178" s="1" a="1"/>
  <c r="S319" i="178" s="1"/>
  <c r="B323" i="179" s="1"/>
  <c r="Q320" i="178"/>
  <c r="R320" i="178"/>
  <c r="Q321" i="178"/>
  <c r="R321" i="178"/>
  <c r="S321" i="178" s="1" a="1"/>
  <c r="S321" i="178" s="1"/>
  <c r="B325" i="179" s="1"/>
  <c r="Q322" i="178"/>
  <c r="R322" i="178"/>
  <c r="S322" i="178" a="1"/>
  <c r="S322" i="178" s="1"/>
  <c r="B326" i="179" s="1"/>
  <c r="Q323" i="178"/>
  <c r="R323" i="178"/>
  <c r="S323" i="178" s="1" a="1"/>
  <c r="S323" i="178" s="1"/>
  <c r="B327" i="179" s="1"/>
  <c r="Q324" i="178"/>
  <c r="R324" i="178"/>
  <c r="S324" i="178" a="1"/>
  <c r="S324" i="178" s="1"/>
  <c r="B328" i="179" s="1"/>
  <c r="Q325" i="178"/>
  <c r="R325" i="178"/>
  <c r="S325" i="178" s="1" a="1"/>
  <c r="S325" i="178" s="1"/>
  <c r="B329" i="179" s="1"/>
  <c r="Q326" i="178"/>
  <c r="R326" i="178"/>
  <c r="S326" i="178" a="1"/>
  <c r="S326" i="178" s="1"/>
  <c r="B330" i="179" s="1"/>
  <c r="Q327" i="178"/>
  <c r="R327" i="178"/>
  <c r="S327" i="178" s="1" a="1"/>
  <c r="S327" i="178" s="1"/>
  <c r="B331" i="179" s="1"/>
  <c r="Q328" i="178"/>
  <c r="R328" i="178"/>
  <c r="S328" i="178" a="1"/>
  <c r="S328" i="178" s="1"/>
  <c r="B332" i="179" s="1"/>
  <c r="Q329" i="178"/>
  <c r="R329" i="178"/>
  <c r="S329" i="178" s="1" a="1"/>
  <c r="S329" i="178" s="1"/>
  <c r="B333" i="179" s="1"/>
  <c r="Q330" i="178"/>
  <c r="R330" i="178"/>
  <c r="S330" i="178" a="1"/>
  <c r="S330" i="178" s="1"/>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S299" i="178" s="1" a="1"/>
  <c r="S299" i="178" s="1"/>
  <c r="B303" i="179" s="1"/>
  <c r="L62" i="178"/>
  <c r="M62" i="178"/>
  <c r="N62" i="178"/>
  <c r="I63" i="178"/>
  <c r="J63" i="178"/>
  <c r="K63" i="178"/>
  <c r="L63" i="178"/>
  <c r="M63" i="178"/>
  <c r="N63" i="178"/>
  <c r="S308" i="178" s="1" a="1"/>
  <c r="S308" i="178" s="1"/>
  <c r="B312" i="179" s="1"/>
  <c r="I64" i="178"/>
  <c r="J64" i="178"/>
  <c r="K64" i="178"/>
  <c r="L64" i="178"/>
  <c r="M64" i="178"/>
  <c r="N64" i="178"/>
  <c r="S314" i="178" s="1" a="1"/>
  <c r="S314" i="178" s="1"/>
  <c r="B318" i="179" s="1"/>
  <c r="I65" i="178"/>
  <c r="J65" i="178"/>
  <c r="K65" i="178"/>
  <c r="L65" i="178"/>
  <c r="M65" i="178"/>
  <c r="N65" i="178"/>
  <c r="S320" i="178" s="1" a="1"/>
  <c r="S320" i="178" s="1"/>
  <c r="B324" i="179" s="1"/>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L13" i="172"/>
  <c r="N13" i="172" s="1"/>
  <c r="L14" i="172"/>
  <c r="N14" i="172" s="1"/>
  <c r="P14" i="172"/>
  <c r="R14" i="172"/>
  <c r="L15" i="172"/>
  <c r="N15" i="172" s="1"/>
  <c r="L16" i="172"/>
  <c r="N16" i="172" s="1"/>
  <c r="P16" i="172"/>
  <c r="R16" i="172"/>
  <c r="L17" i="172"/>
  <c r="N17" i="172" s="1"/>
  <c r="L18" i="172"/>
  <c r="N18" i="172"/>
  <c r="P18" i="172"/>
  <c r="R18" i="172"/>
  <c r="L19" i="172"/>
  <c r="N19" i="172" s="1"/>
  <c r="L20" i="172"/>
  <c r="N20" i="172"/>
  <c r="P20" i="172"/>
  <c r="R20" i="172"/>
  <c r="L21" i="172"/>
  <c r="N21" i="172" s="1"/>
  <c r="L22" i="172"/>
  <c r="N22" i="172"/>
  <c r="P22" i="172"/>
  <c r="R22" i="172"/>
  <c r="L23" i="172"/>
  <c r="N23" i="172" s="1"/>
  <c r="L24" i="172"/>
  <c r="N24" i="172"/>
  <c r="P24" i="172"/>
  <c r="R24" i="172"/>
  <c r="L25" i="172"/>
  <c r="N25" i="172" s="1"/>
  <c r="L26" i="172"/>
  <c r="N26" i="172"/>
  <c r="P26" i="172"/>
  <c r="R26" i="172"/>
  <c r="L27" i="172"/>
  <c r="N27" i="172" s="1"/>
  <c r="L28" i="172"/>
  <c r="N28" i="172"/>
  <c r="P28" i="172"/>
  <c r="R28" i="172"/>
  <c r="L29" i="172"/>
  <c r="N29" i="172" s="1"/>
  <c r="L30" i="172"/>
  <c r="N30" i="172"/>
  <c r="P30" i="172"/>
  <c r="R30" i="172"/>
  <c r="L31" i="172"/>
  <c r="N31" i="172" s="1"/>
  <c r="L32" i="172"/>
  <c r="N32" i="172"/>
  <c r="P32" i="172"/>
  <c r="R32" i="172"/>
  <c r="L33" i="172"/>
  <c r="N33" i="172" s="1"/>
  <c r="C94" i="174" s="1"/>
  <c r="L34" i="172"/>
  <c r="N34" i="172"/>
  <c r="P34" i="172"/>
  <c r="R34" i="172"/>
  <c r="L35" i="172"/>
  <c r="N35" i="172" s="1"/>
  <c r="L36" i="172"/>
  <c r="N36" i="172"/>
  <c r="P36" i="172"/>
  <c r="R36" i="172"/>
  <c r="L37" i="172"/>
  <c r="N37" i="172" s="1"/>
  <c r="L38" i="172"/>
  <c r="N38" i="172"/>
  <c r="P38" i="172"/>
  <c r="R38" i="172"/>
  <c r="L39" i="172"/>
  <c r="N39" i="172" s="1"/>
  <c r="L40" i="172"/>
  <c r="N40" i="172"/>
  <c r="P40" i="172"/>
  <c r="R40" i="172"/>
  <c r="L41" i="172"/>
  <c r="N41" i="172" s="1"/>
  <c r="L42" i="172"/>
  <c r="N42" i="172"/>
  <c r="P42" i="172"/>
  <c r="R42" i="172"/>
  <c r="L43" i="172"/>
  <c r="N43" i="172" s="1"/>
  <c r="L44" i="172"/>
  <c r="N44" i="172"/>
  <c r="P44" i="172"/>
  <c r="R44" i="172"/>
  <c r="L45" i="172"/>
  <c r="N45" i="172" s="1"/>
  <c r="L46" i="172"/>
  <c r="N46" i="172"/>
  <c r="P46" i="172"/>
  <c r="R46" i="172"/>
  <c r="L47" i="172"/>
  <c r="N47" i="172" s="1"/>
  <c r="L48" i="172"/>
  <c r="N48" i="172"/>
  <c r="P48" i="172"/>
  <c r="R48" i="172"/>
  <c r="L49" i="172"/>
  <c r="N49" i="172" s="1"/>
  <c r="L50" i="172"/>
  <c r="N50" i="172"/>
  <c r="P50" i="172"/>
  <c r="R50" i="172"/>
  <c r="L51" i="172"/>
  <c r="N51" i="172" s="1"/>
  <c r="L52" i="172"/>
  <c r="N52" i="172"/>
  <c r="P52" i="172"/>
  <c r="R52" i="172"/>
  <c r="L53" i="172"/>
  <c r="N53" i="172" s="1"/>
  <c r="L54" i="172"/>
  <c r="N54" i="172"/>
  <c r="P54" i="172"/>
  <c r="R54" i="172"/>
  <c r="L55" i="172"/>
  <c r="N55" i="172" s="1"/>
  <c r="L56" i="172"/>
  <c r="N56" i="172"/>
  <c r="P56" i="172"/>
  <c r="R56" i="172"/>
  <c r="L57" i="172"/>
  <c r="N57" i="172" s="1"/>
  <c r="L58" i="172"/>
  <c r="N58" i="172"/>
  <c r="P58" i="172"/>
  <c r="R58" i="172"/>
  <c r="L59" i="172"/>
  <c r="N59" i="172" s="1"/>
  <c r="L60" i="172"/>
  <c r="N60" i="172"/>
  <c r="P60" i="172"/>
  <c r="R60" i="172"/>
  <c r="L61" i="172"/>
  <c r="N61" i="172" s="1"/>
  <c r="L62" i="172"/>
  <c r="N62" i="172"/>
  <c r="P62" i="172"/>
  <c r="R62" i="172"/>
  <c r="L63" i="172"/>
  <c r="N63" i="172" s="1"/>
  <c r="L9" i="172"/>
  <c r="N9" i="172" s="1"/>
  <c r="L10" i="172"/>
  <c r="P10" i="172" s="1"/>
  <c r="N10" i="172"/>
  <c r="R10" i="172"/>
  <c r="L11" i="172"/>
  <c r="N11" i="172" s="1"/>
  <c r="L12" i="172"/>
  <c r="P12" i="172" s="1"/>
  <c r="N12" i="172"/>
  <c r="R12" i="172"/>
  <c r="I16" i="184"/>
  <c r="J16" i="184"/>
  <c r="K16" i="184"/>
  <c r="L16" i="184"/>
  <c r="M16" i="184"/>
  <c r="N16" i="184"/>
  <c r="I17" i="184"/>
  <c r="J17" i="184"/>
  <c r="K17" i="184"/>
  <c r="L17" i="184"/>
  <c r="M17" i="184"/>
  <c r="N17" i="184"/>
  <c r="I18" i="184"/>
  <c r="J18" i="184"/>
  <c r="K18" i="184"/>
  <c r="L18" i="184"/>
  <c r="M18" i="184"/>
  <c r="N18" i="184"/>
  <c r="I19" i="184"/>
  <c r="J19" i="184"/>
  <c r="K19" i="184"/>
  <c r="L19" i="184"/>
  <c r="M19" i="184"/>
  <c r="N19" i="184"/>
  <c r="I20" i="184"/>
  <c r="J20" i="184"/>
  <c r="K20" i="184"/>
  <c r="L20" i="184"/>
  <c r="M20" i="184"/>
  <c r="N20" i="184"/>
  <c r="I21" i="184"/>
  <c r="J21" i="184"/>
  <c r="K21" i="184"/>
  <c r="L21" i="184"/>
  <c r="M21" i="184"/>
  <c r="N21" i="184"/>
  <c r="I22" i="184"/>
  <c r="J22" i="184"/>
  <c r="K22" i="184"/>
  <c r="L22" i="184"/>
  <c r="M22" i="184"/>
  <c r="N22" i="184"/>
  <c r="I23" i="184"/>
  <c r="J23" i="184"/>
  <c r="K23" i="184"/>
  <c r="L23" i="184"/>
  <c r="M23" i="184"/>
  <c r="N23" i="184"/>
  <c r="I24" i="184"/>
  <c r="J24" i="184"/>
  <c r="K24" i="184"/>
  <c r="L24" i="184"/>
  <c r="M24" i="184"/>
  <c r="N24" i="184"/>
  <c r="I25" i="184"/>
  <c r="J25" i="184"/>
  <c r="K25" i="184"/>
  <c r="L25" i="184"/>
  <c r="M25" i="184"/>
  <c r="N25" i="184"/>
  <c r="I26" i="184"/>
  <c r="J26" i="184"/>
  <c r="K26" i="184"/>
  <c r="L26" i="184"/>
  <c r="M26" i="184"/>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76" i="181"/>
  <c r="B377" i="181"/>
  <c r="B378" i="181"/>
  <c r="B379" i="181"/>
  <c r="B380" i="181"/>
  <c r="B381" i="181"/>
  <c r="B382"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45"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C73" i="171"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186" i="275"/>
  <c r="B131"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B221" i="275" s="1"/>
  <c r="R151" i="274"/>
  <c r="Q152" i="274"/>
  <c r="R152" i="274"/>
  <c r="S152" i="274" a="1"/>
  <c r="S152" i="274" s="1"/>
  <c r="B222" i="275" s="1"/>
  <c r="Q153" i="274"/>
  <c r="S153" i="274" s="1" a="1"/>
  <c r="S153" i="274" s="1"/>
  <c r="B223" i="275" s="1"/>
  <c r="R153" i="274"/>
  <c r="Q154" i="274"/>
  <c r="R154" i="274"/>
  <c r="S154" i="274" a="1"/>
  <c r="S154" i="274" s="1"/>
  <c r="B224" i="275" s="1"/>
  <c r="Q155" i="274"/>
  <c r="S155" i="274" s="1" a="1"/>
  <c r="S155" i="274" s="1"/>
  <c r="B225" i="275" s="1"/>
  <c r="R155" i="274"/>
  <c r="Q156" i="274"/>
  <c r="R156" i="274"/>
  <c r="S156" i="274" a="1"/>
  <c r="S156" i="274" s="1"/>
  <c r="B226" i="275" s="1"/>
  <c r="Q157" i="274"/>
  <c r="S157" i="274" s="1" a="1"/>
  <c r="S157" i="274" s="1"/>
  <c r="B227" i="275" s="1"/>
  <c r="R157" i="274"/>
  <c r="Q158" i="274"/>
  <c r="R158" i="274"/>
  <c r="S158" i="274" a="1"/>
  <c r="S158" i="274" s="1"/>
  <c r="Q159" i="274"/>
  <c r="S159" i="274" s="1" a="1"/>
  <c r="S159" i="274" s="1"/>
  <c r="R159" i="274"/>
  <c r="Q160" i="274"/>
  <c r="R160" i="274"/>
  <c r="S160" i="274" a="1"/>
  <c r="S160" i="274" s="1"/>
  <c r="Q161" i="274"/>
  <c r="S161" i="274" s="1" a="1"/>
  <c r="S161" i="274" s="1"/>
  <c r="R161" i="274"/>
  <c r="Q162" i="274"/>
  <c r="R162" i="274"/>
  <c r="S162" i="274" a="1"/>
  <c r="S162" i="274" s="1"/>
  <c r="Q163" i="274"/>
  <c r="S163" i="274" s="1" a="1"/>
  <c r="S163" i="274" s="1"/>
  <c r="R163" i="274"/>
  <c r="Q164" i="274"/>
  <c r="R164" i="274"/>
  <c r="S164" i="274" a="1"/>
  <c r="S164" i="274" s="1"/>
  <c r="Q165" i="274"/>
  <c r="S165" i="274" s="1" a="1"/>
  <c r="S165" i="274" s="1"/>
  <c r="R165" i="274"/>
  <c r="Q166" i="274"/>
  <c r="R166" i="274"/>
  <c r="S166" i="274" a="1"/>
  <c r="S166" i="274" s="1"/>
  <c r="Q167" i="274"/>
  <c r="S167" i="274" s="1" a="1"/>
  <c r="S167" i="274" s="1"/>
  <c r="R167" i="274"/>
  <c r="Q168" i="274"/>
  <c r="R168" i="274"/>
  <c r="S168" i="274" a="1"/>
  <c r="S168" i="274" s="1"/>
  <c r="Q169" i="274"/>
  <c r="S169" i="274" s="1" a="1"/>
  <c r="S169" i="274" s="1"/>
  <c r="R169" i="274"/>
  <c r="Q170" i="274"/>
  <c r="R170" i="274"/>
  <c r="S170" i="274" a="1"/>
  <c r="S170" i="274" s="1"/>
  <c r="Q171" i="274"/>
  <c r="S171" i="274" s="1" a="1"/>
  <c r="S171" i="274" s="1"/>
  <c r="R171" i="274"/>
  <c r="Q131" i="274"/>
  <c r="S131" i="274" s="1" a="1"/>
  <c r="S131" i="274" s="1"/>
  <c r="B201" i="275" s="1"/>
  <c r="R131" i="274"/>
  <c r="Q132" i="274"/>
  <c r="S132" i="274" s="1" a="1"/>
  <c r="S132" i="274" s="1"/>
  <c r="B202" i="275" s="1"/>
  <c r="R132" i="274"/>
  <c r="Q133" i="274"/>
  <c r="S133" i="274" s="1" a="1"/>
  <c r="S133" i="274" s="1"/>
  <c r="B203" i="275" s="1"/>
  <c r="R133" i="274"/>
  <c r="Q134" i="274"/>
  <c r="S134" i="274" s="1" a="1"/>
  <c r="S134" i="274" s="1"/>
  <c r="B204" i="275" s="1"/>
  <c r="R134" i="274"/>
  <c r="Q135" i="274"/>
  <c r="S135" i="274" s="1" a="1"/>
  <c r="S135" i="274" s="1"/>
  <c r="B205" i="275" s="1"/>
  <c r="R135" i="274"/>
  <c r="Q136" i="274"/>
  <c r="S136" i="274" s="1" a="1"/>
  <c r="S136" i="274" s="1"/>
  <c r="B206" i="275" s="1"/>
  <c r="R136" i="274"/>
  <c r="Q137" i="274"/>
  <c r="S137" i="274" s="1" a="1"/>
  <c r="S137" i="274" s="1"/>
  <c r="B207" i="275" s="1"/>
  <c r="R137" i="274"/>
  <c r="Q138" i="274"/>
  <c r="S138" i="274" s="1" a="1"/>
  <c r="S138" i="274" s="1"/>
  <c r="B208" i="275" s="1"/>
  <c r="R138" i="274"/>
  <c r="Q139" i="274"/>
  <c r="S139" i="274" s="1" a="1"/>
  <c r="S139" i="274" s="1"/>
  <c r="B209" i="275" s="1"/>
  <c r="R139" i="274"/>
  <c r="Q140" i="274"/>
  <c r="S140" i="274" s="1" a="1"/>
  <c r="S140" i="274" s="1"/>
  <c r="B210" i="275" s="1"/>
  <c r="R140" i="274"/>
  <c r="Q141" i="274"/>
  <c r="S141" i="274" s="1" a="1"/>
  <c r="S141" i="274" s="1"/>
  <c r="B211" i="275" s="1"/>
  <c r="R141" i="274"/>
  <c r="Q142" i="274"/>
  <c r="S142" i="274" s="1" a="1"/>
  <c r="S142" i="274" s="1"/>
  <c r="B212" i="275" s="1"/>
  <c r="R142" i="274"/>
  <c r="Q143" i="274"/>
  <c r="S143" i="274" s="1" a="1"/>
  <c r="S143" i="274" s="1"/>
  <c r="B213" i="275" s="1"/>
  <c r="R143" i="274"/>
  <c r="Q144" i="274"/>
  <c r="S144" i="274" s="1" a="1"/>
  <c r="S144" i="274" s="1"/>
  <c r="B214" i="275" s="1"/>
  <c r="R144" i="274"/>
  <c r="Q145" i="274"/>
  <c r="S145" i="274" s="1" a="1"/>
  <c r="S145" i="274" s="1"/>
  <c r="B215" i="275" s="1"/>
  <c r="R145" i="274"/>
  <c r="Q146" i="274"/>
  <c r="S146" i="274" s="1" a="1"/>
  <c r="S146" i="274" s="1"/>
  <c r="B216" i="275" s="1"/>
  <c r="R146" i="274"/>
  <c r="Q147" i="274"/>
  <c r="S147" i="274" s="1" a="1"/>
  <c r="S147" i="274" s="1"/>
  <c r="B217" i="275" s="1"/>
  <c r="R147" i="274"/>
  <c r="Q148" i="274"/>
  <c r="S148" i="274" s="1" a="1"/>
  <c r="S148" i="274" s="1"/>
  <c r="B218" i="275" s="1"/>
  <c r="R148" i="274"/>
  <c r="Q149" i="274"/>
  <c r="S149" i="274" s="1" a="1"/>
  <c r="S149" i="274" s="1"/>
  <c r="B219" i="275" s="1"/>
  <c r="R149" i="274"/>
  <c r="Q150" i="274"/>
  <c r="S150" i="274" s="1" a="1"/>
  <c r="S150" i="274" s="1"/>
  <c r="B220" i="275" s="1"/>
  <c r="R150" i="274"/>
  <c r="Q16" i="274"/>
  <c r="S16" i="274" s="1" a="1"/>
  <c r="S16" i="274" s="1"/>
  <c r="B86" i="275" s="1"/>
  <c r="R16" i="274"/>
  <c r="Q17" i="274"/>
  <c r="R17" i="274"/>
  <c r="S17" i="274" s="1" a="1"/>
  <c r="S17" i="274" s="1"/>
  <c r="B87" i="275" s="1"/>
  <c r="Q18" i="274"/>
  <c r="S18" i="274" s="1" a="1"/>
  <c r="S18" i="274" s="1"/>
  <c r="B88" i="275" s="1"/>
  <c r="R18" i="274"/>
  <c r="Q19" i="274"/>
  <c r="R19" i="274"/>
  <c r="S19" i="274" s="1" a="1"/>
  <c r="S19" i="274" s="1"/>
  <c r="B89" i="275" s="1"/>
  <c r="Q20" i="274"/>
  <c r="S20" i="274" s="1" a="1"/>
  <c r="S20" i="274" s="1"/>
  <c r="B90" i="275" s="1"/>
  <c r="R20" i="274"/>
  <c r="Q21" i="274"/>
  <c r="R21" i="274"/>
  <c r="S21" i="274" s="1" a="1"/>
  <c r="S21" i="274" s="1"/>
  <c r="B91" i="275" s="1"/>
  <c r="Q22" i="274"/>
  <c r="S22" i="274" s="1" a="1"/>
  <c r="S22" i="274" s="1"/>
  <c r="B92" i="275" s="1"/>
  <c r="R22" i="274"/>
  <c r="Q23" i="274"/>
  <c r="S23" i="274" s="1" a="1"/>
  <c r="S23" i="274" s="1"/>
  <c r="B93" i="275" s="1"/>
  <c r="R23" i="274"/>
  <c r="Q24" i="274"/>
  <c r="S24" i="274" s="1" a="1"/>
  <c r="S24" i="274" s="1"/>
  <c r="B94" i="275" s="1"/>
  <c r="R24" i="274"/>
  <c r="Q25" i="274"/>
  <c r="S25" i="274" s="1" a="1"/>
  <c r="S25" i="274" s="1"/>
  <c r="B95" i="275" s="1"/>
  <c r="R25" i="274"/>
  <c r="Q26" i="274"/>
  <c r="S26" i="274" s="1" a="1"/>
  <c r="S26" i="274" s="1"/>
  <c r="B96" i="275" s="1"/>
  <c r="R26" i="274"/>
  <c r="Q27" i="274"/>
  <c r="S27" i="274" s="1" a="1"/>
  <c r="S27" i="274" s="1"/>
  <c r="B97" i="275" s="1"/>
  <c r="R27" i="274"/>
  <c r="Q28" i="274"/>
  <c r="S28" i="274" s="1" a="1"/>
  <c r="S28" i="274" s="1"/>
  <c r="B98" i="275" s="1"/>
  <c r="R28" i="274"/>
  <c r="Q29" i="274"/>
  <c r="S29" i="274" s="1" a="1"/>
  <c r="S29" i="274" s="1"/>
  <c r="B99" i="275" s="1"/>
  <c r="R29" i="274"/>
  <c r="Q30" i="274"/>
  <c r="S30" i="274" s="1" a="1"/>
  <c r="S30" i="274" s="1"/>
  <c r="B100" i="275" s="1"/>
  <c r="R30" i="274"/>
  <c r="Q31" i="274"/>
  <c r="S31" i="274" s="1" a="1"/>
  <c r="S31" i="274" s="1"/>
  <c r="B101" i="275" s="1"/>
  <c r="R31" i="274"/>
  <c r="Q32" i="274"/>
  <c r="S32" i="274" s="1" a="1"/>
  <c r="S32" i="274" s="1"/>
  <c r="B102" i="275" s="1"/>
  <c r="R32" i="274"/>
  <c r="Q33" i="274"/>
  <c r="S33" i="274" s="1" a="1"/>
  <c r="S33" i="274" s="1"/>
  <c r="B103" i="275" s="1"/>
  <c r="R33" i="274"/>
  <c r="Q34" i="274"/>
  <c r="S34" i="274" s="1" a="1"/>
  <c r="S34" i="274" s="1"/>
  <c r="B104" i="275" s="1"/>
  <c r="R34" i="274"/>
  <c r="Q35" i="274"/>
  <c r="S35" i="274" s="1" a="1"/>
  <c r="S35" i="274" s="1"/>
  <c r="B105" i="275" s="1"/>
  <c r="R35" i="274"/>
  <c r="Q36" i="274"/>
  <c r="S36" i="274" s="1" a="1"/>
  <c r="S36" i="274" s="1"/>
  <c r="B106" i="275" s="1"/>
  <c r="R36" i="274"/>
  <c r="Q37" i="274"/>
  <c r="S37" i="274" s="1" a="1"/>
  <c r="S37" i="274" s="1"/>
  <c r="B107" i="275" s="1"/>
  <c r="R37" i="274"/>
  <c r="Q38" i="274"/>
  <c r="S38" i="274" s="1" a="1"/>
  <c r="S38" i="274" s="1"/>
  <c r="B108" i="275" s="1"/>
  <c r="R38" i="274"/>
  <c r="Q39" i="274"/>
  <c r="S39" i="274" s="1" a="1"/>
  <c r="S39" i="274" s="1"/>
  <c r="B109" i="275" s="1"/>
  <c r="R39" i="274"/>
  <c r="Q40" i="274"/>
  <c r="S40" i="274" s="1" a="1"/>
  <c r="S40" i="274" s="1"/>
  <c r="B110" i="275" s="1"/>
  <c r="R40" i="274"/>
  <c r="Q41" i="274"/>
  <c r="S41" i="274" s="1" a="1"/>
  <c r="S41" i="274" s="1"/>
  <c r="B111" i="275" s="1"/>
  <c r="R41" i="274"/>
  <c r="Q42" i="274"/>
  <c r="S42" i="274" s="1" a="1"/>
  <c r="S42" i="274" s="1"/>
  <c r="B112" i="275" s="1"/>
  <c r="R42" i="274"/>
  <c r="Q43" i="274"/>
  <c r="S43" i="274" s="1" a="1"/>
  <c r="S43" i="274" s="1"/>
  <c r="B113" i="275" s="1"/>
  <c r="R43" i="274"/>
  <c r="Q44" i="274"/>
  <c r="S44" i="274" s="1" a="1"/>
  <c r="S44" i="274" s="1"/>
  <c r="B114" i="275" s="1"/>
  <c r="R44" i="274"/>
  <c r="Q45" i="274"/>
  <c r="S45" i="274" s="1" a="1"/>
  <c r="S45" i="274" s="1"/>
  <c r="B115" i="275" s="1"/>
  <c r="R45" i="274"/>
  <c r="Q46" i="274"/>
  <c r="S46" i="274" s="1" a="1"/>
  <c r="S46" i="274" s="1"/>
  <c r="B116" i="275" s="1"/>
  <c r="R46" i="274"/>
  <c r="Q47" i="274"/>
  <c r="S47" i="274" s="1" a="1"/>
  <c r="S47" i="274" s="1"/>
  <c r="B117" i="275" s="1"/>
  <c r="R47" i="274"/>
  <c r="Q48" i="274"/>
  <c r="S48" i="274" s="1" a="1"/>
  <c r="S48" i="274" s="1"/>
  <c r="B118" i="275" s="1"/>
  <c r="R48" i="274"/>
  <c r="Q49" i="274"/>
  <c r="S49" i="274" s="1" a="1"/>
  <c r="S49" i="274" s="1"/>
  <c r="B119" i="275" s="1"/>
  <c r="R49" i="274"/>
  <c r="Q50" i="274"/>
  <c r="S50" i="274" s="1" a="1"/>
  <c r="S50" i="274" s="1"/>
  <c r="B120" i="275" s="1"/>
  <c r="R50" i="274"/>
  <c r="Q51" i="274"/>
  <c r="S51" i="274" s="1" a="1"/>
  <c r="S51" i="274" s="1"/>
  <c r="B121" i="275" s="1"/>
  <c r="R51" i="274"/>
  <c r="Q52" i="274"/>
  <c r="S52" i="274" s="1" a="1"/>
  <c r="S52" i="274" s="1"/>
  <c r="B122" i="275" s="1"/>
  <c r="R52" i="274"/>
  <c r="Q53" i="274"/>
  <c r="S53" i="274" s="1" a="1"/>
  <c r="S53" i="274" s="1"/>
  <c r="B123" i="275" s="1"/>
  <c r="R53" i="274"/>
  <c r="Q54" i="274"/>
  <c r="S54" i="274" s="1" a="1"/>
  <c r="S54" i="274" s="1"/>
  <c r="B124" i="275" s="1"/>
  <c r="R54" i="274"/>
  <c r="Q55" i="274"/>
  <c r="S55" i="274" s="1" a="1"/>
  <c r="S55" i="274" s="1"/>
  <c r="B125" i="275" s="1"/>
  <c r="R55" i="274"/>
  <c r="Q56" i="274"/>
  <c r="S56" i="274" s="1" a="1"/>
  <c r="S56" i="274" s="1"/>
  <c r="B126" i="275" s="1"/>
  <c r="R56" i="274"/>
  <c r="Q57" i="274"/>
  <c r="S57" i="274" s="1" a="1"/>
  <c r="S57" i="274" s="1"/>
  <c r="B127" i="275" s="1"/>
  <c r="R57" i="274"/>
  <c r="Q58" i="274"/>
  <c r="S58" i="274" s="1" a="1"/>
  <c r="S58" i="274" s="1"/>
  <c r="B128" i="275" s="1"/>
  <c r="R58" i="274"/>
  <c r="Q59" i="274"/>
  <c r="S59" i="274" s="1" a="1"/>
  <c r="S59" i="274" s="1"/>
  <c r="B129" i="275" s="1"/>
  <c r="R59" i="274"/>
  <c r="Q60" i="274"/>
  <c r="S60" i="274" s="1" a="1"/>
  <c r="S60" i="274" s="1"/>
  <c r="B130" i="275" s="1"/>
  <c r="R60" i="274"/>
  <c r="Q61" i="274"/>
  <c r="S61" i="274" s="1" a="1"/>
  <c r="S61" i="274" s="1"/>
  <c r="R61" i="274"/>
  <c r="Q62" i="274"/>
  <c r="S62" i="274" s="1" a="1"/>
  <c r="S62" i="274" s="1"/>
  <c r="B132" i="275" s="1"/>
  <c r="R62" i="274"/>
  <c r="Q63" i="274"/>
  <c r="S63" i="274" s="1" a="1"/>
  <c r="S63" i="274" s="1"/>
  <c r="B133" i="275" s="1"/>
  <c r="R63" i="274"/>
  <c r="Q64" i="274"/>
  <c r="S64" i="274" s="1" a="1"/>
  <c r="S64" i="274" s="1"/>
  <c r="B134" i="275" s="1"/>
  <c r="R64" i="274"/>
  <c r="Q65" i="274"/>
  <c r="S65" i="274" s="1" a="1"/>
  <c r="S65" i="274" s="1"/>
  <c r="B135" i="275" s="1"/>
  <c r="R65" i="274"/>
  <c r="Q66" i="274"/>
  <c r="S66" i="274" s="1" a="1"/>
  <c r="S66" i="274" s="1"/>
  <c r="B136" i="275" s="1"/>
  <c r="R66" i="274"/>
  <c r="Q67" i="274"/>
  <c r="S67" i="274" s="1" a="1"/>
  <c r="S67" i="274" s="1"/>
  <c r="B137" i="275" s="1"/>
  <c r="R67" i="274"/>
  <c r="Q68" i="274"/>
  <c r="S68" i="274" s="1" a="1"/>
  <c r="S68" i="274" s="1"/>
  <c r="B138" i="275" s="1"/>
  <c r="R68" i="274"/>
  <c r="Q69" i="274"/>
  <c r="S69" i="274" s="1" a="1"/>
  <c r="S69" i="274" s="1"/>
  <c r="B139" i="275" s="1"/>
  <c r="R69" i="274"/>
  <c r="Q70" i="274"/>
  <c r="S70" i="274" s="1" a="1"/>
  <c r="S70" i="274" s="1"/>
  <c r="B140" i="275" s="1"/>
  <c r="R70" i="274"/>
  <c r="Q71" i="274"/>
  <c r="S71" i="274" s="1" a="1"/>
  <c r="S71" i="274" s="1"/>
  <c r="B141" i="275" s="1"/>
  <c r="R71" i="274"/>
  <c r="Q72" i="274"/>
  <c r="S72" i="274" s="1" a="1"/>
  <c r="S72" i="274" s="1"/>
  <c r="B142" i="275" s="1"/>
  <c r="R72" i="274"/>
  <c r="Q73" i="274"/>
  <c r="S73" i="274" s="1" a="1"/>
  <c r="S73" i="274" s="1"/>
  <c r="B143" i="275" s="1"/>
  <c r="R73" i="274"/>
  <c r="Q74" i="274"/>
  <c r="S74" i="274" s="1" a="1"/>
  <c r="S74" i="274" s="1"/>
  <c r="B144" i="275" s="1"/>
  <c r="R74" i="274"/>
  <c r="Q75" i="274"/>
  <c r="S75" i="274" s="1" a="1"/>
  <c r="S75" i="274" s="1"/>
  <c r="B145" i="275" s="1"/>
  <c r="R75" i="274"/>
  <c r="Q76" i="274"/>
  <c r="S76" i="274" s="1" a="1"/>
  <c r="S76" i="274" s="1"/>
  <c r="B146" i="275" s="1"/>
  <c r="R76" i="274"/>
  <c r="Q77" i="274"/>
  <c r="S77" i="274" s="1" a="1"/>
  <c r="S77" i="274" s="1"/>
  <c r="B147" i="275" s="1"/>
  <c r="R77" i="274"/>
  <c r="Q78" i="274"/>
  <c r="S78" i="274" s="1" a="1"/>
  <c r="S78" i="274" s="1"/>
  <c r="B148" i="275" s="1"/>
  <c r="R78" i="274"/>
  <c r="Q79" i="274"/>
  <c r="S79" i="274" s="1" a="1"/>
  <c r="S79" i="274" s="1"/>
  <c r="B149" i="275" s="1"/>
  <c r="R79" i="274"/>
  <c r="Q80" i="274"/>
  <c r="S80" i="274" s="1" a="1"/>
  <c r="S80" i="274" s="1"/>
  <c r="B150" i="275" s="1"/>
  <c r="R80" i="274"/>
  <c r="Q81" i="274"/>
  <c r="S81" i="274" s="1" a="1"/>
  <c r="S81" i="274" s="1"/>
  <c r="B151" i="275" s="1"/>
  <c r="R81" i="274"/>
  <c r="Q82" i="274"/>
  <c r="S82" i="274" s="1" a="1"/>
  <c r="S82" i="274" s="1"/>
  <c r="B152" i="275" s="1"/>
  <c r="R82" i="274"/>
  <c r="Q83" i="274"/>
  <c r="S83" i="274" s="1" a="1"/>
  <c r="S83" i="274" s="1"/>
  <c r="B153" i="275" s="1"/>
  <c r="R83" i="274"/>
  <c r="Q84" i="274"/>
  <c r="S84" i="274" s="1" a="1"/>
  <c r="S84" i="274" s="1"/>
  <c r="B154" i="275" s="1"/>
  <c r="R84" i="274"/>
  <c r="Q85" i="274"/>
  <c r="S85" i="274" s="1" a="1"/>
  <c r="S85" i="274" s="1"/>
  <c r="B155" i="275" s="1"/>
  <c r="R85" i="274"/>
  <c r="Q86" i="274"/>
  <c r="S86" i="274" s="1" a="1"/>
  <c r="S86" i="274" s="1"/>
  <c r="B156" i="275" s="1"/>
  <c r="R86" i="274"/>
  <c r="Q87" i="274"/>
  <c r="S87" i="274" s="1" a="1"/>
  <c r="S87" i="274" s="1"/>
  <c r="B157" i="275" s="1"/>
  <c r="R87" i="274"/>
  <c r="Q88" i="274"/>
  <c r="S88" i="274" s="1" a="1"/>
  <c r="S88" i="274" s="1"/>
  <c r="B158" i="275" s="1"/>
  <c r="R88" i="274"/>
  <c r="Q89" i="274"/>
  <c r="S89" i="274" s="1" a="1"/>
  <c r="S89" i="274" s="1"/>
  <c r="B159" i="275" s="1"/>
  <c r="R89" i="274"/>
  <c r="Q90" i="274"/>
  <c r="S90" i="274" s="1" a="1"/>
  <c r="S90" i="274" s="1"/>
  <c r="B160" i="275" s="1"/>
  <c r="R90" i="274"/>
  <c r="Q91" i="274"/>
  <c r="S91" i="274" s="1" a="1"/>
  <c r="S91" i="274" s="1"/>
  <c r="B161" i="275" s="1"/>
  <c r="R91" i="274"/>
  <c r="Q92" i="274"/>
  <c r="S92" i="274" s="1" a="1"/>
  <c r="S92" i="274" s="1"/>
  <c r="B162" i="275" s="1"/>
  <c r="R92" i="274"/>
  <c r="Q93" i="274"/>
  <c r="S93" i="274" s="1" a="1"/>
  <c r="S93" i="274" s="1"/>
  <c r="B163" i="275" s="1"/>
  <c r="R93" i="274"/>
  <c r="Q94" i="274"/>
  <c r="S94" i="274" s="1" a="1"/>
  <c r="S94" i="274" s="1"/>
  <c r="B164" i="275" s="1"/>
  <c r="R94" i="274"/>
  <c r="Q95" i="274"/>
  <c r="S95" i="274" s="1" a="1"/>
  <c r="S95" i="274" s="1"/>
  <c r="B165" i="275" s="1"/>
  <c r="R95" i="274"/>
  <c r="Q96" i="274"/>
  <c r="S96" i="274" s="1" a="1"/>
  <c r="S96" i="274" s="1"/>
  <c r="B166" i="275" s="1"/>
  <c r="R96" i="274"/>
  <c r="Q97" i="274"/>
  <c r="S97" i="274" s="1" a="1"/>
  <c r="S97" i="274" s="1"/>
  <c r="B167" i="275" s="1"/>
  <c r="R97" i="274"/>
  <c r="Q98" i="274"/>
  <c r="S98" i="274" s="1" a="1"/>
  <c r="S98" i="274" s="1"/>
  <c r="B168" i="275" s="1"/>
  <c r="R98" i="274"/>
  <c r="Q99" i="274"/>
  <c r="S99" i="274" s="1" a="1"/>
  <c r="S99" i="274" s="1"/>
  <c r="B169" i="275" s="1"/>
  <c r="R99" i="274"/>
  <c r="Q100" i="274"/>
  <c r="S100" i="274" s="1" a="1"/>
  <c r="S100" i="274" s="1"/>
  <c r="B170" i="275" s="1"/>
  <c r="R100" i="274"/>
  <c r="Q101" i="274"/>
  <c r="S101" i="274" s="1" a="1"/>
  <c r="S101" i="274" s="1"/>
  <c r="B171" i="275" s="1"/>
  <c r="R101" i="274"/>
  <c r="Q102" i="274"/>
  <c r="S102" i="274" s="1" a="1"/>
  <c r="S102" i="274" s="1"/>
  <c r="B172" i="275" s="1"/>
  <c r="R102" i="274"/>
  <c r="Q103" i="274"/>
  <c r="S103" i="274" s="1" a="1"/>
  <c r="S103" i="274" s="1"/>
  <c r="B173" i="275" s="1"/>
  <c r="R103" i="274"/>
  <c r="Q104" i="274"/>
  <c r="S104" i="274" s="1" a="1"/>
  <c r="S104" i="274" s="1"/>
  <c r="B174" i="275" s="1"/>
  <c r="R104" i="274"/>
  <c r="Q105" i="274"/>
  <c r="S105" i="274" s="1" a="1"/>
  <c r="S105" i="274" s="1"/>
  <c r="B175" i="275" s="1"/>
  <c r="R105" i="274"/>
  <c r="Q106" i="274"/>
  <c r="S106" i="274" s="1" a="1"/>
  <c r="S106" i="274" s="1"/>
  <c r="B176" i="275" s="1"/>
  <c r="R106" i="274"/>
  <c r="Q107" i="274"/>
  <c r="S107" i="274" s="1" a="1"/>
  <c r="S107" i="274" s="1"/>
  <c r="B177" i="275" s="1"/>
  <c r="R107" i="274"/>
  <c r="Q108" i="274"/>
  <c r="S108" i="274" s="1" a="1"/>
  <c r="S108" i="274" s="1"/>
  <c r="B178" i="275" s="1"/>
  <c r="R108" i="274"/>
  <c r="Q109" i="274"/>
  <c r="S109" i="274" s="1" a="1"/>
  <c r="S109" i="274" s="1"/>
  <c r="B179" i="275" s="1"/>
  <c r="R109" i="274"/>
  <c r="Q110" i="274"/>
  <c r="S110" i="274" s="1" a="1"/>
  <c r="S110" i="274" s="1"/>
  <c r="B180" i="275" s="1"/>
  <c r="R110" i="274"/>
  <c r="Q111" i="274"/>
  <c r="S111" i="274" s="1" a="1"/>
  <c r="S111" i="274" s="1"/>
  <c r="B181" i="275" s="1"/>
  <c r="R111" i="274"/>
  <c r="Q112" i="274"/>
  <c r="S112" i="274" s="1" a="1"/>
  <c r="S112" i="274" s="1"/>
  <c r="B182" i="275" s="1"/>
  <c r="R112" i="274"/>
  <c r="Q113" i="274"/>
  <c r="S113" i="274" s="1" a="1"/>
  <c r="S113" i="274" s="1"/>
  <c r="B183" i="275" s="1"/>
  <c r="R113" i="274"/>
  <c r="Q114" i="274"/>
  <c r="S114" i="274" s="1" a="1"/>
  <c r="S114" i="274" s="1"/>
  <c r="B184" i="275" s="1"/>
  <c r="R114" i="274"/>
  <c r="Q115" i="274"/>
  <c r="S115" i="274" s="1" a="1"/>
  <c r="S115" i="274" s="1"/>
  <c r="B185" i="275" s="1"/>
  <c r="R115" i="274"/>
  <c r="Q116" i="274"/>
  <c r="S116" i="274" s="1" a="1"/>
  <c r="S116" i="274" s="1"/>
  <c r="R116" i="274"/>
  <c r="Q117" i="274"/>
  <c r="S117" i="274" s="1" a="1"/>
  <c r="S117" i="274" s="1"/>
  <c r="B187" i="275" s="1"/>
  <c r="R117" i="274"/>
  <c r="Q118" i="274"/>
  <c r="S118" i="274" s="1" a="1"/>
  <c r="S118" i="274" s="1"/>
  <c r="B188" i="275" s="1"/>
  <c r="R118" i="274"/>
  <c r="Q119" i="274"/>
  <c r="S119" i="274" s="1" a="1"/>
  <c r="S119" i="274" s="1"/>
  <c r="B189" i="275" s="1"/>
  <c r="R119" i="274"/>
  <c r="Q120" i="274"/>
  <c r="S120" i="274" s="1" a="1"/>
  <c r="S120" i="274" s="1"/>
  <c r="B190" i="275" s="1"/>
  <c r="R120" i="274"/>
  <c r="Q121" i="274"/>
  <c r="S121" i="274" s="1" a="1"/>
  <c r="S121" i="274" s="1"/>
  <c r="B191" i="275" s="1"/>
  <c r="R121" i="274"/>
  <c r="Q122" i="274"/>
  <c r="S122" i="274" s="1" a="1"/>
  <c r="S122" i="274" s="1"/>
  <c r="B192" i="275" s="1"/>
  <c r="R122" i="274"/>
  <c r="Q123" i="274"/>
  <c r="S123" i="274" s="1" a="1"/>
  <c r="S123" i="274" s="1"/>
  <c r="B193" i="275" s="1"/>
  <c r="R123" i="274"/>
  <c r="Q124" i="274"/>
  <c r="S124" i="274" s="1" a="1"/>
  <c r="S124" i="274" s="1"/>
  <c r="B194" i="275" s="1"/>
  <c r="R124" i="274"/>
  <c r="Q125" i="274"/>
  <c r="S125" i="274" s="1" a="1"/>
  <c r="S125" i="274" s="1"/>
  <c r="B195" i="275" s="1"/>
  <c r="R125" i="274"/>
  <c r="Q126" i="274"/>
  <c r="S126" i="274" s="1" a="1"/>
  <c r="S126" i="274" s="1"/>
  <c r="B196" i="275" s="1"/>
  <c r="R126" i="274"/>
  <c r="Q127" i="274"/>
  <c r="S127" i="274" s="1" a="1"/>
  <c r="S127" i="274" s="1"/>
  <c r="B197" i="275" s="1"/>
  <c r="R127" i="274"/>
  <c r="Q128" i="274"/>
  <c r="S128" i="274" s="1" a="1"/>
  <c r="S128" i="274" s="1"/>
  <c r="B198" i="275" s="1"/>
  <c r="R128" i="274"/>
  <c r="Q129" i="274"/>
  <c r="S129" i="274" s="1" a="1"/>
  <c r="S129" i="274" s="1"/>
  <c r="B199" i="275" s="1"/>
  <c r="R129" i="274"/>
  <c r="Q130" i="274"/>
  <c r="S130" i="274" s="1" a="1"/>
  <c r="S130" i="274" s="1"/>
  <c r="B200" i="275"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Q45" i="255"/>
  <c r="S45" i="255" s="1" a="1"/>
  <c r="S45" i="255" s="1"/>
  <c r="B269" i="200" s="1"/>
  <c r="R45" i="255"/>
  <c r="Q46" i="255"/>
  <c r="S46" i="255" s="1" a="1"/>
  <c r="S46" i="255" s="1"/>
  <c r="B270" i="200" s="1"/>
  <c r="R46" i="255"/>
  <c r="Q47" i="255"/>
  <c r="S47" i="255" s="1" a="1"/>
  <c r="S47" i="255" s="1"/>
  <c r="B271" i="200" s="1"/>
  <c r="R47" i="255"/>
  <c r="Q48" i="255"/>
  <c r="R48" i="255"/>
  <c r="Q49" i="255"/>
  <c r="S49" i="255" s="1" a="1"/>
  <c r="S49" i="255" s="1"/>
  <c r="B273" i="200" s="1"/>
  <c r="R49" i="255"/>
  <c r="Q50" i="255"/>
  <c r="S50" i="255" s="1" a="1"/>
  <c r="S50" i="255" s="1"/>
  <c r="B274" i="200" s="1"/>
  <c r="R50" i="255"/>
  <c r="Q51" i="255"/>
  <c r="S51" i="255" s="1" a="1"/>
  <c r="S51" i="255" s="1"/>
  <c r="B275" i="200" s="1"/>
  <c r="R51" i="255"/>
  <c r="Q52" i="255"/>
  <c r="S52" i="255" s="1" a="1"/>
  <c r="S52" i="255" s="1"/>
  <c r="B276" i="200" s="1"/>
  <c r="R52" i="255"/>
  <c r="Q53" i="255"/>
  <c r="S53" i="255" s="1" a="1"/>
  <c r="S53" i="255" s="1"/>
  <c r="B277" i="200" s="1"/>
  <c r="R53" i="255"/>
  <c r="Q54" i="255"/>
  <c r="S54" i="255" s="1" a="1"/>
  <c r="S54" i="255" s="1"/>
  <c r="B278" i="200" s="1"/>
  <c r="R54" i="255"/>
  <c r="Q55" i="255"/>
  <c r="S55" i="255" s="1" a="1"/>
  <c r="S55" i="255" s="1"/>
  <c r="B279" i="200" s="1"/>
  <c r="R55" i="255"/>
  <c r="Q56" i="255"/>
  <c r="S56" i="255" s="1" a="1"/>
  <c r="S56" i="255" s="1"/>
  <c r="B280" i="200" s="1"/>
  <c r="R56" i="255"/>
  <c r="Q57" i="255"/>
  <c r="S57" i="255" s="1" a="1"/>
  <c r="S57" i="255" s="1"/>
  <c r="B281" i="200" s="1"/>
  <c r="R57" i="255"/>
  <c r="Q58" i="255"/>
  <c r="S58" i="255" s="1" a="1"/>
  <c r="S58" i="255" s="1"/>
  <c r="B282" i="200" s="1"/>
  <c r="R58" i="255"/>
  <c r="Q59" i="255"/>
  <c r="S59" i="255" s="1" a="1"/>
  <c r="S59" i="255" s="1"/>
  <c r="B283" i="200" s="1"/>
  <c r="R59" i="255"/>
  <c r="Q60" i="255"/>
  <c r="S60" i="255" s="1" a="1"/>
  <c r="S60" i="255" s="1"/>
  <c r="B284" i="200" s="1"/>
  <c r="R60" i="255"/>
  <c r="Q61" i="255"/>
  <c r="S61" i="255" s="1" a="1"/>
  <c r="S61" i="255" s="1"/>
  <c r="B285" i="200" s="1"/>
  <c r="R61" i="255"/>
  <c r="Q62" i="255"/>
  <c r="S62" i="255" s="1" a="1"/>
  <c r="S62" i="255" s="1"/>
  <c r="B286" i="200" s="1"/>
  <c r="R62" i="255"/>
  <c r="Q63" i="255"/>
  <c r="S63" i="255" s="1" a="1"/>
  <c r="S63" i="255" s="1"/>
  <c r="B287" i="200" s="1"/>
  <c r="R63" i="255"/>
  <c r="Q64" i="255"/>
  <c r="R64" i="255"/>
  <c r="Q65" i="255"/>
  <c r="S65" i="255" s="1" a="1"/>
  <c r="S65" i="255" s="1"/>
  <c r="B289" i="200" s="1"/>
  <c r="R65" i="255"/>
  <c r="Q66" i="255"/>
  <c r="S66" i="255" s="1" a="1"/>
  <c r="S66" i="255" s="1"/>
  <c r="B290" i="200" s="1"/>
  <c r="R66" i="255"/>
  <c r="Q67" i="255"/>
  <c r="S67" i="255" s="1" a="1"/>
  <c r="S67" i="255" s="1"/>
  <c r="B291" i="200" s="1"/>
  <c r="R67" i="255"/>
  <c r="Q68" i="255"/>
  <c r="R68" i="255"/>
  <c r="Q69" i="255"/>
  <c r="S69" i="255" s="1" a="1"/>
  <c r="S69" i="255" s="1"/>
  <c r="B293" i="200" s="1"/>
  <c r="R69" i="255"/>
  <c r="Q70" i="255"/>
  <c r="S70" i="255" s="1" a="1"/>
  <c r="S70" i="255" s="1"/>
  <c r="B294" i="200" s="1"/>
  <c r="R70" i="255"/>
  <c r="Q71" i="255"/>
  <c r="S71" i="255" s="1" a="1"/>
  <c r="S71" i="255" s="1"/>
  <c r="B295" i="200" s="1"/>
  <c r="R71" i="255"/>
  <c r="Q72" i="255"/>
  <c r="R72" i="255"/>
  <c r="Q73" i="255"/>
  <c r="S73" i="255" s="1" a="1"/>
  <c r="S73" i="255" s="1"/>
  <c r="B297" i="200" s="1"/>
  <c r="R73" i="255"/>
  <c r="Q74" i="255"/>
  <c r="S74" i="255" s="1" a="1"/>
  <c r="S74" i="255" s="1"/>
  <c r="B298" i="200" s="1"/>
  <c r="R74" i="255"/>
  <c r="Q75" i="255"/>
  <c r="S75" i="255" s="1" a="1"/>
  <c r="S75" i="255" s="1"/>
  <c r="B299" i="200" s="1"/>
  <c r="R75" i="255"/>
  <c r="Q76" i="255"/>
  <c r="R76" i="255"/>
  <c r="Q77" i="255"/>
  <c r="S77" i="255" s="1" a="1"/>
  <c r="S77" i="255" s="1"/>
  <c r="B301" i="200" s="1"/>
  <c r="R77" i="255"/>
  <c r="Q78" i="255"/>
  <c r="S78" i="255" s="1" a="1"/>
  <c r="S78" i="255" s="1"/>
  <c r="B302" i="200" s="1"/>
  <c r="R78" i="255"/>
  <c r="Q79" i="255"/>
  <c r="S79" i="255" s="1" a="1"/>
  <c r="S79" i="255" s="1"/>
  <c r="B303" i="200" s="1"/>
  <c r="R79" i="255"/>
  <c r="Q80" i="255"/>
  <c r="R80" i="255"/>
  <c r="Q81" i="255"/>
  <c r="S81" i="255" s="1" a="1"/>
  <c r="S81" i="255" s="1"/>
  <c r="B305" i="200" s="1"/>
  <c r="R81" i="255"/>
  <c r="Q82" i="255"/>
  <c r="S82" i="255" s="1" a="1"/>
  <c r="S82" i="255" s="1"/>
  <c r="B306" i="200" s="1"/>
  <c r="R82" i="255"/>
  <c r="Q83" i="255"/>
  <c r="S83" i="255" s="1" a="1"/>
  <c r="S83" i="255" s="1"/>
  <c r="B307" i="200" s="1"/>
  <c r="R83" i="255"/>
  <c r="Q84" i="255"/>
  <c r="R84" i="255"/>
  <c r="Q85" i="255"/>
  <c r="S85" i="255" s="1" a="1"/>
  <c r="S85" i="255" s="1"/>
  <c r="B309" i="200" s="1"/>
  <c r="R85" i="255"/>
  <c r="Q86" i="255"/>
  <c r="S86" i="255" s="1" a="1"/>
  <c r="S86" i="255" s="1"/>
  <c r="B310" i="200" s="1"/>
  <c r="R86" i="255"/>
  <c r="Q87" i="255"/>
  <c r="S87" i="255" s="1" a="1"/>
  <c r="S87" i="255" s="1"/>
  <c r="B311" i="200" s="1"/>
  <c r="R87" i="255"/>
  <c r="Q88" i="255"/>
  <c r="R88" i="255"/>
  <c r="Q89" i="255"/>
  <c r="S89" i="255" s="1" a="1"/>
  <c r="S89" i="255" s="1"/>
  <c r="B313" i="200" s="1"/>
  <c r="R89" i="255"/>
  <c r="Q90" i="255"/>
  <c r="R90" i="255"/>
  <c r="Q91" i="255"/>
  <c r="S91" i="255" s="1" a="1"/>
  <c r="S91" i="255" s="1"/>
  <c r="B315" i="200" s="1"/>
  <c r="R91" i="255"/>
  <c r="Q92" i="255"/>
  <c r="R92" i="255"/>
  <c r="Q93" i="255"/>
  <c r="S93" i="255" s="1" a="1"/>
  <c r="S93" i="255" s="1"/>
  <c r="B317" i="200" s="1"/>
  <c r="R93" i="255"/>
  <c r="Q94" i="255"/>
  <c r="S94" i="255" s="1" a="1"/>
  <c r="S94" i="255" s="1"/>
  <c r="B318" i="200" s="1"/>
  <c r="R94" i="255"/>
  <c r="Q95" i="255"/>
  <c r="S95" i="255" s="1" a="1"/>
  <c r="S95" i="255" s="1"/>
  <c r="B319" i="200" s="1"/>
  <c r="R95" i="255"/>
  <c r="Q96" i="255"/>
  <c r="S96" i="255" s="1" a="1"/>
  <c r="S96" i="255" s="1"/>
  <c r="B320" i="200" s="1"/>
  <c r="R96" i="255"/>
  <c r="Q97" i="255"/>
  <c r="S97" i="255" s="1" a="1"/>
  <c r="S97" i="255" s="1"/>
  <c r="B321" i="200" s="1"/>
  <c r="R97" i="255"/>
  <c r="Q98" i="255"/>
  <c r="S98" i="255" s="1" a="1"/>
  <c r="S98" i="255" s="1"/>
  <c r="B322" i="200" s="1"/>
  <c r="R98" i="255"/>
  <c r="Q99" i="255"/>
  <c r="S99" i="255" s="1" a="1"/>
  <c r="S99" i="255" s="1"/>
  <c r="B323" i="200" s="1"/>
  <c r="R99" i="255"/>
  <c r="Q100" i="255"/>
  <c r="R100" i="255"/>
  <c r="Q101" i="255"/>
  <c r="S101" i="255" s="1" a="1"/>
  <c r="S101" i="255" s="1"/>
  <c r="B325" i="200" s="1"/>
  <c r="R101" i="255"/>
  <c r="Q102" i="255"/>
  <c r="S102" i="255" s="1" a="1"/>
  <c r="S102" i="255" s="1"/>
  <c r="B326" i="200" s="1"/>
  <c r="R102" i="255"/>
  <c r="Q103" i="255"/>
  <c r="S103" i="255" s="1" a="1"/>
  <c r="S103" i="255" s="1"/>
  <c r="B327" i="200" s="1"/>
  <c r="R103" i="255"/>
  <c r="Q104" i="255"/>
  <c r="R104" i="255"/>
  <c r="Q105" i="255"/>
  <c r="S105" i="255" s="1" a="1"/>
  <c r="S105" i="255" s="1"/>
  <c r="B329" i="200" s="1"/>
  <c r="R105" i="255"/>
  <c r="Q106" i="255"/>
  <c r="R106" i="255"/>
  <c r="Q107" i="255"/>
  <c r="S107" i="255" s="1" a="1"/>
  <c r="S107" i="255" s="1"/>
  <c r="B331" i="200" s="1"/>
  <c r="R107" i="255"/>
  <c r="Q108" i="255"/>
  <c r="R108" i="255"/>
  <c r="Q109" i="255"/>
  <c r="S109" i="255" s="1" a="1"/>
  <c r="S109" i="255" s="1"/>
  <c r="B333" i="200" s="1"/>
  <c r="R109" i="255"/>
  <c r="Q110" i="255"/>
  <c r="S110" i="255" s="1" a="1"/>
  <c r="S110" i="255" s="1"/>
  <c r="B334" i="200" s="1"/>
  <c r="R110" i="255"/>
  <c r="Q111" i="255"/>
  <c r="S111" i="255" s="1" a="1"/>
  <c r="S111" i="255" s="1"/>
  <c r="B335" i="200" s="1"/>
  <c r="R111" i="255"/>
  <c r="Q112" i="255"/>
  <c r="S112" i="255" s="1" a="1"/>
  <c r="S112" i="255" s="1"/>
  <c r="B336" i="200" s="1"/>
  <c r="R112" i="255"/>
  <c r="Q113" i="255"/>
  <c r="S113" i="255" s="1" a="1"/>
  <c r="S113" i="255" s="1"/>
  <c r="B337" i="200" s="1"/>
  <c r="R113" i="255"/>
  <c r="Q114" i="255"/>
  <c r="S114" i="255" s="1" a="1"/>
  <c r="S114" i="255" s="1"/>
  <c r="B338" i="200" s="1"/>
  <c r="R114" i="255"/>
  <c r="Q115" i="255"/>
  <c r="S115" i="255" s="1" a="1"/>
  <c r="S115" i="255" s="1"/>
  <c r="B339" i="200" s="1"/>
  <c r="R115" i="255"/>
  <c r="Q116" i="255"/>
  <c r="R116" i="255"/>
  <c r="Q117" i="255"/>
  <c r="S117" i="255" s="1" a="1"/>
  <c r="S117" i="255" s="1"/>
  <c r="B341" i="200" s="1"/>
  <c r="R117" i="255"/>
  <c r="Q118" i="255"/>
  <c r="S118" i="255" s="1" a="1"/>
  <c r="S118" i="255" s="1"/>
  <c r="B342" i="200" s="1"/>
  <c r="R118" i="255"/>
  <c r="Q119" i="255"/>
  <c r="S119" i="255" s="1" a="1"/>
  <c r="S119" i="255" s="1"/>
  <c r="B343" i="200" s="1"/>
  <c r="R119" i="255"/>
  <c r="Q120" i="255"/>
  <c r="R120" i="255"/>
  <c r="Q121" i="255"/>
  <c r="S121" i="255" s="1" a="1"/>
  <c r="S121" i="255" s="1"/>
  <c r="B345" i="200" s="1"/>
  <c r="R121" i="255"/>
  <c r="Q122" i="255"/>
  <c r="R122" i="255"/>
  <c r="Q123" i="255"/>
  <c r="S123" i="255" s="1" a="1"/>
  <c r="S123" i="255" s="1"/>
  <c r="B347" i="200" s="1"/>
  <c r="R123" i="255"/>
  <c r="Q124" i="255"/>
  <c r="R124" i="255"/>
  <c r="Q125" i="255"/>
  <c r="S125" i="255" s="1" a="1"/>
  <c r="S125" i="255" s="1"/>
  <c r="B349" i="200" s="1"/>
  <c r="R125" i="255"/>
  <c r="Q126" i="255"/>
  <c r="S126" i="255" s="1" a="1"/>
  <c r="S126" i="255" s="1"/>
  <c r="B350" i="200" s="1"/>
  <c r="R126" i="255"/>
  <c r="Q127" i="255"/>
  <c r="S127" i="255" s="1" a="1"/>
  <c r="S127" i="255" s="1"/>
  <c r="B351" i="200" s="1"/>
  <c r="R127" i="255"/>
  <c r="Q128" i="255"/>
  <c r="S128" i="255" s="1" a="1"/>
  <c r="S128" i="255" s="1"/>
  <c r="B352" i="200" s="1"/>
  <c r="R128" i="255"/>
  <c r="Q129" i="255"/>
  <c r="S129" i="255" s="1" a="1"/>
  <c r="S129" i="255" s="1"/>
  <c r="B353" i="200" s="1"/>
  <c r="R129" i="255"/>
  <c r="Q130" i="255"/>
  <c r="S130" i="255" s="1" a="1"/>
  <c r="S130" i="255" s="1"/>
  <c r="B354" i="200" s="1"/>
  <c r="R130" i="255"/>
  <c r="Q131" i="255"/>
  <c r="S131" i="255" s="1" a="1"/>
  <c r="S131" i="255" s="1"/>
  <c r="B355" i="200" s="1"/>
  <c r="R131" i="255"/>
  <c r="Q132" i="255"/>
  <c r="R132" i="255"/>
  <c r="Q133" i="255"/>
  <c r="S133" i="255" s="1" a="1"/>
  <c r="S133" i="255" s="1"/>
  <c r="B357" i="200" s="1"/>
  <c r="R133" i="255"/>
  <c r="Q134" i="255"/>
  <c r="S134" i="255" s="1" a="1"/>
  <c r="S134" i="255" s="1"/>
  <c r="B358" i="200" s="1"/>
  <c r="R134" i="255"/>
  <c r="Q135" i="255"/>
  <c r="S135" i="255" s="1" a="1"/>
  <c r="S135" i="255" s="1"/>
  <c r="B359" i="200" s="1"/>
  <c r="R135" i="255"/>
  <c r="Q136" i="255"/>
  <c r="R136" i="255"/>
  <c r="Q137" i="255"/>
  <c r="S137" i="255" s="1" a="1"/>
  <c r="S137" i="255" s="1"/>
  <c r="B361" i="200" s="1"/>
  <c r="R137" i="255"/>
  <c r="Q138" i="255"/>
  <c r="R138" i="255"/>
  <c r="Q139" i="255"/>
  <c r="S139" i="255" s="1" a="1"/>
  <c r="S139" i="255" s="1"/>
  <c r="B363" i="200" s="1"/>
  <c r="R139" i="255"/>
  <c r="Q140" i="255"/>
  <c r="R140" i="255"/>
  <c r="Q141" i="255"/>
  <c r="S141" i="255" s="1" a="1"/>
  <c r="S141" i="255" s="1"/>
  <c r="B365" i="200" s="1"/>
  <c r="R141" i="255"/>
  <c r="Q142" i="255"/>
  <c r="S142" i="255" s="1" a="1"/>
  <c r="S142" i="255" s="1"/>
  <c r="B366" i="200" s="1"/>
  <c r="R142" i="255"/>
  <c r="Q143" i="255"/>
  <c r="S143" i="255" s="1" a="1"/>
  <c r="S143" i="255" s="1"/>
  <c r="B367" i="200" s="1"/>
  <c r="R143" i="255"/>
  <c r="Q144" i="255"/>
  <c r="S144" i="255" s="1" a="1"/>
  <c r="S144" i="255" s="1"/>
  <c r="B368" i="200" s="1"/>
  <c r="R144" i="255"/>
  <c r="Q145" i="255"/>
  <c r="S145" i="255" s="1" a="1"/>
  <c r="S145" i="255" s="1"/>
  <c r="B369" i="200" s="1"/>
  <c r="R145" i="255"/>
  <c r="Q146" i="255"/>
  <c r="S146" i="255" s="1" a="1"/>
  <c r="S146" i="255" s="1"/>
  <c r="B370" i="200" s="1"/>
  <c r="R146" i="255"/>
  <c r="Q147" i="255"/>
  <c r="S147" i="255" s="1" a="1"/>
  <c r="S147" i="255" s="1"/>
  <c r="B371" i="200" s="1"/>
  <c r="R147" i="255"/>
  <c r="Q148" i="255"/>
  <c r="R148" i="255"/>
  <c r="Q149" i="255"/>
  <c r="S149" i="255" s="1" a="1"/>
  <c r="S149" i="255" s="1"/>
  <c r="B373" i="200" s="1"/>
  <c r="R149" i="255"/>
  <c r="Q150" i="255"/>
  <c r="S150" i="255" s="1" a="1"/>
  <c r="S150" i="255" s="1"/>
  <c r="B374" i="200"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B260" i="200" s="1"/>
  <c r="R36" i="255"/>
  <c r="Q37" i="255"/>
  <c r="S37" i="255" s="1" a="1"/>
  <c r="S37" i="255" s="1"/>
  <c r="B261" i="200" s="1"/>
  <c r="R37" i="255"/>
  <c r="Q38" i="255"/>
  <c r="R38" i="255"/>
  <c r="Q39" i="255"/>
  <c r="S39" i="255" s="1" a="1"/>
  <c r="S39" i="255" s="1"/>
  <c r="B263" i="200" s="1"/>
  <c r="R39" i="255"/>
  <c r="Q40" i="255"/>
  <c r="S40" i="255" s="1" a="1"/>
  <c r="S40" i="255" s="1"/>
  <c r="B264" i="200" s="1"/>
  <c r="R40" i="255"/>
  <c r="Q41" i="255"/>
  <c r="S41" i="255" s="1" a="1"/>
  <c r="S41" i="255" s="1"/>
  <c r="B265" i="200" s="1"/>
  <c r="R41" i="255"/>
  <c r="Q42" i="255"/>
  <c r="S42" i="255" s="1" a="1"/>
  <c r="S42" i="255" s="1"/>
  <c r="B266" i="200" s="1"/>
  <c r="R42" i="255"/>
  <c r="Q43" i="255"/>
  <c r="S43" i="255" s="1" a="1"/>
  <c r="S43" i="255" s="1"/>
  <c r="B267" i="200" s="1"/>
  <c r="R43" i="255"/>
  <c r="Q44" i="255"/>
  <c r="S44" i="255" s="1" a="1"/>
  <c r="S44" i="255" s="1"/>
  <c r="B268" i="200" s="1"/>
  <c r="R44" i="255"/>
  <c r="Q16" i="255"/>
  <c r="S16" i="255" s="1" a="1"/>
  <c r="S16" i="255" s="1"/>
  <c r="B240" i="200" s="1"/>
  <c r="R16" i="255"/>
  <c r="Q17" i="255"/>
  <c r="S17" i="255" s="1" a="1"/>
  <c r="S17" i="255" s="1"/>
  <c r="B241" i="200" s="1"/>
  <c r="R17" i="255"/>
  <c r="Q18" i="255"/>
  <c r="S18" i="255" s="1" a="1"/>
  <c r="S18" i="255" s="1"/>
  <c r="B242" i="200" s="1"/>
  <c r="R18" i="255"/>
  <c r="Q19" i="255"/>
  <c r="S19" i="255" s="1" a="1"/>
  <c r="S19" i="255" s="1"/>
  <c r="B243" i="200" s="1"/>
  <c r="R19" i="255"/>
  <c r="Q20" i="255"/>
  <c r="S20" i="255" s="1" a="1"/>
  <c r="S20" i="255" s="1"/>
  <c r="B244" i="200" s="1"/>
  <c r="R20" i="255"/>
  <c r="Q21" i="255"/>
  <c r="S21" i="255" s="1" a="1"/>
  <c r="S21" i="255" s="1"/>
  <c r="B245" i="200" s="1"/>
  <c r="R21" i="255"/>
  <c r="Q22" i="255"/>
  <c r="S22" i="255" s="1" a="1"/>
  <c r="S22" i="255" s="1"/>
  <c r="B246" i="200" s="1"/>
  <c r="R22" i="255"/>
  <c r="Q23" i="255"/>
  <c r="S23" i="255" s="1" a="1"/>
  <c r="S23" i="255" s="1"/>
  <c r="B247" i="200" s="1"/>
  <c r="R23" i="255"/>
  <c r="Q24" i="255"/>
  <c r="S24" i="255" s="1" a="1"/>
  <c r="S24" i="255" s="1"/>
  <c r="B248" i="200" s="1"/>
  <c r="R24" i="255"/>
  <c r="Q25" i="255"/>
  <c r="S25" i="255" s="1" a="1"/>
  <c r="S25" i="255" s="1"/>
  <c r="B249" i="200" s="1"/>
  <c r="R25" i="255"/>
  <c r="Q26" i="255"/>
  <c r="R26" i="255"/>
  <c r="Q27" i="255"/>
  <c r="S27" i="255" s="1" a="1"/>
  <c r="S27" i="255" s="1"/>
  <c r="B251" i="200" s="1"/>
  <c r="R27" i="255"/>
  <c r="Q28" i="255"/>
  <c r="S28" i="255" s="1" a="1"/>
  <c r="S28" i="255" s="1"/>
  <c r="B252" i="200" s="1"/>
  <c r="R28" i="255"/>
  <c r="Q29" i="255"/>
  <c r="S29" i="255" s="1" a="1"/>
  <c r="S29" i="255" s="1"/>
  <c r="B253" i="200" s="1"/>
  <c r="R29" i="255"/>
  <c r="Q30" i="255"/>
  <c r="S30" i="255" s="1" a="1"/>
  <c r="S30" i="255" s="1"/>
  <c r="B254" i="200" s="1"/>
  <c r="R30" i="255"/>
  <c r="Q31" i="255"/>
  <c r="S31" i="255" s="1" a="1"/>
  <c r="S31" i="255" s="1"/>
  <c r="B255" i="200" s="1"/>
  <c r="R31" i="255"/>
  <c r="Q32" i="255"/>
  <c r="R32" i="255"/>
  <c r="Q33" i="255"/>
  <c r="S33" i="255" s="1" a="1"/>
  <c r="S33" i="255" s="1"/>
  <c r="B257" i="200" s="1"/>
  <c r="R33" i="255"/>
  <c r="Q34" i="255"/>
  <c r="S34" i="255" s="1" a="1"/>
  <c r="S34" i="255" s="1"/>
  <c r="B258" i="200" s="1"/>
  <c r="R34" i="255"/>
  <c r="Q35" i="255"/>
  <c r="S35" i="255" s="1" a="1"/>
  <c r="S35" i="255" s="1"/>
  <c r="B259" i="200"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81" i="214"/>
  <c r="B39" i="214"/>
  <c r="B75" i="214"/>
  <c r="B151" i="214"/>
  <c r="Q186" i="213"/>
  <c r="S186" i="213" s="1" a="1"/>
  <c r="S186" i="213" s="1"/>
  <c r="B190" i="214" s="1"/>
  <c r="R186" i="213"/>
  <c r="Q187" i="213"/>
  <c r="S187" i="213" s="1" a="1"/>
  <c r="S187" i="213" s="1"/>
  <c r="B191" i="214" s="1"/>
  <c r="R187" i="213"/>
  <c r="Q188" i="213"/>
  <c r="S188" i="213" s="1" a="1"/>
  <c r="S188" i="213" s="1"/>
  <c r="B192" i="214" s="1"/>
  <c r="R188" i="213"/>
  <c r="Q189" i="213"/>
  <c r="S189" i="213" s="1" a="1"/>
  <c r="S189" i="213" s="1"/>
  <c r="B193" i="214" s="1"/>
  <c r="R189" i="213"/>
  <c r="Q190" i="213"/>
  <c r="S190" i="213" s="1" a="1"/>
  <c r="S190" i="213" s="1"/>
  <c r="B194" i="214" s="1"/>
  <c r="R190" i="213"/>
  <c r="Q191" i="213"/>
  <c r="S191" i="213" s="1" a="1"/>
  <c r="S191" i="213" s="1"/>
  <c r="B195" i="214" s="1"/>
  <c r="R191" i="213"/>
  <c r="Q192" i="213"/>
  <c r="S192" i="213" s="1" a="1"/>
  <c r="S192" i="213" s="1"/>
  <c r="B196" i="214" s="1"/>
  <c r="R192" i="213"/>
  <c r="Q193" i="213"/>
  <c r="S193" i="213" s="1" a="1"/>
  <c r="S193" i="213" s="1"/>
  <c r="B197" i="214" s="1"/>
  <c r="R193" i="213"/>
  <c r="Q194" i="213"/>
  <c r="S194" i="213" s="1" a="1"/>
  <c r="S194" i="213" s="1"/>
  <c r="B198" i="214" s="1"/>
  <c r="R194" i="213"/>
  <c r="Q195" i="213"/>
  <c r="S195" i="213" s="1" a="1"/>
  <c r="S195" i="213" s="1"/>
  <c r="R195" i="213"/>
  <c r="Q196" i="213"/>
  <c r="S196" i="213" s="1" a="1"/>
  <c r="S196" i="213" s="1"/>
  <c r="R196" i="213"/>
  <c r="Q174" i="213"/>
  <c r="S174" i="213" s="1" a="1"/>
  <c r="S174" i="213" s="1"/>
  <c r="B178" i="214" s="1"/>
  <c r="R174" i="213"/>
  <c r="Q175" i="213"/>
  <c r="S175" i="213" s="1" a="1"/>
  <c r="S175" i="213" s="1"/>
  <c r="B179" i="214" s="1"/>
  <c r="R175" i="213"/>
  <c r="Q176" i="213"/>
  <c r="S176" i="213" s="1" a="1"/>
  <c r="S176" i="213" s="1"/>
  <c r="B180" i="214" s="1"/>
  <c r="R176" i="213"/>
  <c r="Q177" i="213"/>
  <c r="S177" i="213" s="1" a="1"/>
  <c r="S177" i="213" s="1"/>
  <c r="R177" i="213"/>
  <c r="Q178" i="213"/>
  <c r="S178" i="213" s="1" a="1"/>
  <c r="S178" i="213" s="1"/>
  <c r="B182" i="214" s="1"/>
  <c r="R178" i="213"/>
  <c r="Q179" i="213"/>
  <c r="S179" i="213" s="1" a="1"/>
  <c r="S179" i="213" s="1"/>
  <c r="B183" i="214" s="1"/>
  <c r="R179" i="213"/>
  <c r="Q180" i="213"/>
  <c r="S180" i="213" s="1" a="1"/>
  <c r="S180" i="213" s="1"/>
  <c r="B184" i="214" s="1"/>
  <c r="R180" i="213"/>
  <c r="Q181" i="213"/>
  <c r="S181" i="213" s="1" a="1"/>
  <c r="S181" i="213" s="1"/>
  <c r="B185" i="214" s="1"/>
  <c r="R181" i="213"/>
  <c r="Q182" i="213"/>
  <c r="S182" i="213" s="1" a="1"/>
  <c r="S182" i="213" s="1"/>
  <c r="B186" i="214" s="1"/>
  <c r="R182" i="213"/>
  <c r="Q183" i="213"/>
  <c r="S183" i="213" s="1" a="1"/>
  <c r="S183" i="213" s="1"/>
  <c r="B187" i="214" s="1"/>
  <c r="R183" i="213"/>
  <c r="Q184" i="213"/>
  <c r="S184" i="213" s="1" a="1"/>
  <c r="S184" i="213" s="1"/>
  <c r="B188" i="214" s="1"/>
  <c r="R184" i="213"/>
  <c r="Q185" i="213"/>
  <c r="S185" i="213" s="1" a="1"/>
  <c r="S185" i="213" s="1"/>
  <c r="B189" i="214" s="1"/>
  <c r="R185" i="213"/>
  <c r="Q16" i="213"/>
  <c r="S16" i="213" s="1" a="1"/>
  <c r="S16" i="213" s="1"/>
  <c r="B20" i="214" s="1"/>
  <c r="R16" i="213"/>
  <c r="Q17" i="213"/>
  <c r="R17" i="213"/>
  <c r="S17" i="213" a="1"/>
  <c r="S17" i="213" s="1"/>
  <c r="B21" i="214" s="1"/>
  <c r="Q18" i="213"/>
  <c r="S18" i="213" s="1" a="1"/>
  <c r="S18" i="213" s="1"/>
  <c r="B22" i="214" s="1"/>
  <c r="R18" i="213"/>
  <c r="Q19" i="213"/>
  <c r="R19" i="213"/>
  <c r="S19" i="213" a="1"/>
  <c r="S19" i="213" s="1"/>
  <c r="B23" i="214" s="1"/>
  <c r="Q20" i="213"/>
  <c r="S20" i="213" s="1" a="1"/>
  <c r="S20" i="213" s="1"/>
  <c r="B24" i="214" s="1"/>
  <c r="R20" i="213"/>
  <c r="Q21" i="213"/>
  <c r="R21" i="213"/>
  <c r="S21" i="213" a="1"/>
  <c r="S21" i="213" s="1"/>
  <c r="B25" i="214" s="1"/>
  <c r="Q22" i="213"/>
  <c r="S22" i="213" s="1" a="1"/>
  <c r="S22" i="213" s="1"/>
  <c r="B26" i="214" s="1"/>
  <c r="R22" i="213"/>
  <c r="Q23" i="213"/>
  <c r="R23" i="213"/>
  <c r="S23" i="213" a="1"/>
  <c r="S23" i="213"/>
  <c r="B27" i="214" s="1"/>
  <c r="Q24" i="213"/>
  <c r="S24" i="213" s="1" a="1"/>
  <c r="S24" i="213" s="1"/>
  <c r="B28" i="214" s="1"/>
  <c r="R24" i="213"/>
  <c r="Q25" i="213"/>
  <c r="R25" i="213"/>
  <c r="S25" i="213" a="1"/>
  <c r="S25" i="213" s="1"/>
  <c r="B29" i="214" s="1"/>
  <c r="Q26" i="213"/>
  <c r="S26" i="213" s="1" a="1"/>
  <c r="S26" i="213" s="1"/>
  <c r="B30" i="214" s="1"/>
  <c r="R26" i="213"/>
  <c r="Q27" i="213"/>
  <c r="R27" i="213"/>
  <c r="S27" i="213" a="1"/>
  <c r="S27" i="213" s="1"/>
  <c r="B31" i="214" s="1"/>
  <c r="Q28" i="213"/>
  <c r="S28" i="213" s="1" a="1"/>
  <c r="S28" i="213" s="1"/>
  <c r="B32" i="214" s="1"/>
  <c r="R28" i="213"/>
  <c r="Q29" i="213"/>
  <c r="R29" i="213"/>
  <c r="S29" i="213" a="1"/>
  <c r="S29" i="213" s="1"/>
  <c r="B33" i="214" s="1"/>
  <c r="Q30" i="213"/>
  <c r="S30" i="213" s="1" a="1"/>
  <c r="S30" i="213" s="1"/>
  <c r="B34" i="214" s="1"/>
  <c r="R30" i="213"/>
  <c r="Q31" i="213"/>
  <c r="R31" i="213"/>
  <c r="S31" i="213" a="1"/>
  <c r="S31" i="213" s="1"/>
  <c r="B35" i="214" s="1"/>
  <c r="Q32" i="213"/>
  <c r="S32" i="213" s="1" a="1"/>
  <c r="S32" i="213" s="1"/>
  <c r="B36" i="214" s="1"/>
  <c r="R32" i="213"/>
  <c r="Q33" i="213"/>
  <c r="R33" i="213"/>
  <c r="S33" i="213" a="1"/>
  <c r="S33" i="213" s="1"/>
  <c r="B37" i="214" s="1"/>
  <c r="Q34" i="213"/>
  <c r="S34" i="213" s="1" a="1"/>
  <c r="S34" i="213" s="1"/>
  <c r="B38" i="214" s="1"/>
  <c r="R34" i="213"/>
  <c r="Q35" i="213"/>
  <c r="R35" i="213"/>
  <c r="S35" i="213" a="1"/>
  <c r="S35" i="213" s="1"/>
  <c r="Q36" i="213"/>
  <c r="S36" i="213" s="1" a="1"/>
  <c r="S36" i="213" s="1"/>
  <c r="B40" i="214" s="1"/>
  <c r="R36" i="213"/>
  <c r="Q37" i="213"/>
  <c r="R37" i="213"/>
  <c r="S37" i="213" a="1"/>
  <c r="S37" i="213" s="1"/>
  <c r="B41" i="214" s="1"/>
  <c r="Q38" i="213"/>
  <c r="S38" i="213" s="1" a="1"/>
  <c r="S38" i="213" s="1"/>
  <c r="B42" i="214" s="1"/>
  <c r="R38" i="213"/>
  <c r="Q39" i="213"/>
  <c r="R39" i="213"/>
  <c r="S39" i="213" a="1"/>
  <c r="S39" i="213" s="1"/>
  <c r="B43" i="214" s="1"/>
  <c r="Q40" i="213"/>
  <c r="S40" i="213" s="1" a="1"/>
  <c r="S40" i="213" s="1"/>
  <c r="B44" i="214" s="1"/>
  <c r="R40" i="213"/>
  <c r="Q41" i="213"/>
  <c r="R41" i="213"/>
  <c r="S41" i="213" a="1"/>
  <c r="S41" i="213" s="1"/>
  <c r="B45" i="214" s="1"/>
  <c r="Q42" i="213"/>
  <c r="S42" i="213" s="1" a="1"/>
  <c r="S42" i="213" s="1"/>
  <c r="B46" i="214" s="1"/>
  <c r="R42" i="213"/>
  <c r="Q43" i="213"/>
  <c r="R43" i="213"/>
  <c r="S43" i="213" a="1"/>
  <c r="S43" i="213" s="1"/>
  <c r="B47" i="214" s="1"/>
  <c r="Q44" i="213"/>
  <c r="S44" i="213" s="1" a="1"/>
  <c r="S44" i="213" s="1"/>
  <c r="B48" i="214" s="1"/>
  <c r="R44" i="213"/>
  <c r="Q45" i="213"/>
  <c r="R45" i="213"/>
  <c r="S45" i="213" a="1"/>
  <c r="S45" i="213" s="1"/>
  <c r="B49" i="214" s="1"/>
  <c r="Q46" i="213"/>
  <c r="S46" i="213" s="1" a="1"/>
  <c r="S46" i="213" s="1"/>
  <c r="B50" i="214" s="1"/>
  <c r="R46" i="213"/>
  <c r="Q47" i="213"/>
  <c r="R47" i="213"/>
  <c r="S47" i="213" a="1"/>
  <c r="S47" i="213"/>
  <c r="B51" i="214" s="1"/>
  <c r="Q48" i="213"/>
  <c r="S48" i="213" s="1" a="1"/>
  <c r="S48" i="213" s="1"/>
  <c r="B52" i="214" s="1"/>
  <c r="R48" i="213"/>
  <c r="Q49" i="213"/>
  <c r="R49" i="213"/>
  <c r="S49" i="213" a="1"/>
  <c r="S49" i="213" s="1"/>
  <c r="B53" i="214" s="1"/>
  <c r="Q50" i="213"/>
  <c r="S50" i="213" s="1" a="1"/>
  <c r="S50" i="213" s="1"/>
  <c r="B54" i="214" s="1"/>
  <c r="R50" i="213"/>
  <c r="Q51" i="213"/>
  <c r="R51" i="213"/>
  <c r="S51" i="213" a="1"/>
  <c r="S51" i="213" s="1"/>
  <c r="B55" i="214" s="1"/>
  <c r="Q52" i="213"/>
  <c r="S52" i="213" s="1" a="1"/>
  <c r="S52" i="213" s="1"/>
  <c r="B56" i="214" s="1"/>
  <c r="R52" i="213"/>
  <c r="Q53" i="213"/>
  <c r="R53" i="213"/>
  <c r="S53" i="213" a="1"/>
  <c r="S53" i="213" s="1"/>
  <c r="B57" i="214" s="1"/>
  <c r="Q54" i="213"/>
  <c r="S54" i="213" s="1" a="1"/>
  <c r="S54" i="213" s="1"/>
  <c r="B58" i="214" s="1"/>
  <c r="R54" i="213"/>
  <c r="Q55" i="213"/>
  <c r="R55" i="213"/>
  <c r="S55" i="213" a="1"/>
  <c r="S55" i="213" s="1"/>
  <c r="B59" i="214" s="1"/>
  <c r="Q56" i="213"/>
  <c r="S56" i="213" s="1" a="1"/>
  <c r="S56" i="213" s="1"/>
  <c r="B60" i="214" s="1"/>
  <c r="R56" i="213"/>
  <c r="Q57" i="213"/>
  <c r="R57" i="213"/>
  <c r="S57" i="213" a="1"/>
  <c r="S57" i="213" s="1"/>
  <c r="B61" i="214" s="1"/>
  <c r="Q58" i="213"/>
  <c r="S58" i="213" s="1" a="1"/>
  <c r="S58" i="213" s="1"/>
  <c r="B62" i="214" s="1"/>
  <c r="R58" i="213"/>
  <c r="Q59" i="213"/>
  <c r="R59" i="213"/>
  <c r="S59" i="213" a="1"/>
  <c r="S59" i="213" s="1"/>
  <c r="B63" i="214" s="1"/>
  <c r="Q60" i="213"/>
  <c r="S60" i="213" s="1" a="1"/>
  <c r="S60" i="213" s="1"/>
  <c r="B64" i="214" s="1"/>
  <c r="R60" i="213"/>
  <c r="Q61" i="213"/>
  <c r="R61" i="213"/>
  <c r="S61" i="213" a="1"/>
  <c r="S61" i="213" s="1"/>
  <c r="B65" i="214" s="1"/>
  <c r="Q62" i="213"/>
  <c r="S62" i="213" s="1" a="1"/>
  <c r="S62" i="213" s="1"/>
  <c r="B66" i="214" s="1"/>
  <c r="R62" i="213"/>
  <c r="Q63" i="213"/>
  <c r="R63" i="213"/>
  <c r="S63" i="213" a="1"/>
  <c r="S63" i="213" s="1"/>
  <c r="B67" i="214" s="1"/>
  <c r="Q64" i="213"/>
  <c r="S64" i="213" s="1" a="1"/>
  <c r="S64" i="213" s="1"/>
  <c r="B68" i="214" s="1"/>
  <c r="R64" i="213"/>
  <c r="Q65" i="213"/>
  <c r="R65" i="213"/>
  <c r="S65" i="213" a="1"/>
  <c r="S65" i="213" s="1"/>
  <c r="B69" i="214" s="1"/>
  <c r="Q66" i="213"/>
  <c r="S66" i="213" s="1" a="1"/>
  <c r="S66" i="213" s="1"/>
  <c r="B70" i="214" s="1"/>
  <c r="R66" i="213"/>
  <c r="Q67" i="213"/>
  <c r="R67" i="213"/>
  <c r="S67" i="213" a="1"/>
  <c r="S67" i="213" s="1"/>
  <c r="B71" i="214" s="1"/>
  <c r="Q68" i="213"/>
  <c r="S68" i="213" s="1" a="1"/>
  <c r="S68" i="213" s="1"/>
  <c r="B72" i="214" s="1"/>
  <c r="R68" i="213"/>
  <c r="Q69" i="213"/>
  <c r="R69" i="213"/>
  <c r="S69" i="213" a="1"/>
  <c r="S69" i="213" s="1"/>
  <c r="B73" i="214" s="1"/>
  <c r="Q70" i="213"/>
  <c r="S70" i="213" s="1" a="1"/>
  <c r="S70" i="213" s="1"/>
  <c r="B74" i="214" s="1"/>
  <c r="R70" i="213"/>
  <c r="Q71" i="213"/>
  <c r="R71" i="213"/>
  <c r="S71" i="213" a="1"/>
  <c r="S71" i="213"/>
  <c r="Q72" i="213"/>
  <c r="S72" i="213" s="1" a="1"/>
  <c r="S72" i="213" s="1"/>
  <c r="B76" i="214" s="1"/>
  <c r="R72" i="213"/>
  <c r="Q73" i="213"/>
  <c r="R73" i="213"/>
  <c r="S73" i="213" a="1"/>
  <c r="S73" i="213" s="1"/>
  <c r="B77" i="214" s="1"/>
  <c r="Q74" i="213"/>
  <c r="S74" i="213" s="1" a="1"/>
  <c r="S74" i="213" s="1"/>
  <c r="B78" i="214" s="1"/>
  <c r="R74" i="213"/>
  <c r="Q75" i="213"/>
  <c r="R75" i="213"/>
  <c r="S75" i="213" a="1"/>
  <c r="S75" i="213" s="1"/>
  <c r="B79" i="214" s="1"/>
  <c r="Q76" i="213"/>
  <c r="S76" i="213" s="1" a="1"/>
  <c r="S76" i="213" s="1"/>
  <c r="B80" i="214" s="1"/>
  <c r="R76" i="213"/>
  <c r="Q77" i="213"/>
  <c r="R77" i="213"/>
  <c r="S77" i="213" a="1"/>
  <c r="S77" i="213" s="1"/>
  <c r="B81" i="214" s="1"/>
  <c r="Q78" i="213"/>
  <c r="S78" i="213" s="1" a="1"/>
  <c r="S78" i="213" s="1"/>
  <c r="B82" i="214" s="1"/>
  <c r="R78" i="213"/>
  <c r="Q79" i="213"/>
  <c r="R79" i="213"/>
  <c r="S79" i="213" a="1"/>
  <c r="S79" i="213" s="1"/>
  <c r="B83" i="214" s="1"/>
  <c r="Q80" i="213"/>
  <c r="S80" i="213" s="1" a="1"/>
  <c r="S80" i="213" s="1"/>
  <c r="B84" i="214" s="1"/>
  <c r="R80" i="213"/>
  <c r="Q81" i="213"/>
  <c r="R81" i="213"/>
  <c r="S81" i="213" a="1"/>
  <c r="S81" i="213" s="1"/>
  <c r="B85" i="214" s="1"/>
  <c r="Q82" i="213"/>
  <c r="S82" i="213" s="1" a="1"/>
  <c r="S82" i="213" s="1"/>
  <c r="B86" i="214" s="1"/>
  <c r="R82" i="213"/>
  <c r="Q83" i="213"/>
  <c r="R83" i="213"/>
  <c r="S83" i="213" a="1"/>
  <c r="S83" i="213" s="1"/>
  <c r="B87" i="214" s="1"/>
  <c r="Q84" i="213"/>
  <c r="S84" i="213" s="1" a="1"/>
  <c r="S84" i="213" s="1"/>
  <c r="B88" i="214" s="1"/>
  <c r="R84" i="213"/>
  <c r="Q85" i="213"/>
  <c r="R85" i="213"/>
  <c r="S85" i="213" a="1"/>
  <c r="S85" i="213" s="1"/>
  <c r="B89" i="214" s="1"/>
  <c r="Q86" i="213"/>
  <c r="R86" i="213"/>
  <c r="Q87" i="213"/>
  <c r="R87" i="213"/>
  <c r="S87" i="213" a="1"/>
  <c r="S87" i="213" s="1"/>
  <c r="B91" i="214" s="1"/>
  <c r="Q88" i="213"/>
  <c r="S88" i="213" s="1" a="1"/>
  <c r="S88" i="213" s="1"/>
  <c r="B92" i="214" s="1"/>
  <c r="R88" i="213"/>
  <c r="Q89" i="213"/>
  <c r="R89" i="213"/>
  <c r="S89" i="213" a="1"/>
  <c r="S89" i="213" s="1"/>
  <c r="B93" i="214" s="1"/>
  <c r="Q90" i="213"/>
  <c r="S90" i="213" s="1" a="1"/>
  <c r="S90" i="213" s="1"/>
  <c r="B94" i="214" s="1"/>
  <c r="R90" i="213"/>
  <c r="Q91" i="213"/>
  <c r="R91" i="213"/>
  <c r="S91" i="213" a="1"/>
  <c r="S91" i="213" s="1"/>
  <c r="B95" i="214" s="1"/>
  <c r="Q92" i="213"/>
  <c r="S92" i="213" s="1" a="1"/>
  <c r="S92" i="213" s="1"/>
  <c r="B96" i="214" s="1"/>
  <c r="R92" i="213"/>
  <c r="Q93" i="213"/>
  <c r="R93" i="213"/>
  <c r="S93" i="213" a="1"/>
  <c r="S93" i="213" s="1"/>
  <c r="B97" i="214" s="1"/>
  <c r="Q94" i="213"/>
  <c r="S94" i="213" s="1" a="1"/>
  <c r="S94" i="213" s="1"/>
  <c r="B98" i="214" s="1"/>
  <c r="R94" i="213"/>
  <c r="Q95" i="213"/>
  <c r="R95" i="213"/>
  <c r="S95" i="213" a="1"/>
  <c r="S95" i="213" s="1"/>
  <c r="B99" i="214" s="1"/>
  <c r="Q96" i="213"/>
  <c r="S96" i="213" s="1" a="1"/>
  <c r="S96" i="213" s="1"/>
  <c r="B100" i="214" s="1"/>
  <c r="R96" i="213"/>
  <c r="Q97" i="213"/>
  <c r="R97" i="213"/>
  <c r="S97" i="213" a="1"/>
  <c r="S97" i="213" s="1"/>
  <c r="B101" i="214" s="1"/>
  <c r="Q98" i="213"/>
  <c r="S98" i="213" s="1" a="1"/>
  <c r="S98" i="213" s="1"/>
  <c r="B102" i="214" s="1"/>
  <c r="R98" i="213"/>
  <c r="Q99" i="213"/>
  <c r="R99" i="213"/>
  <c r="S99" i="213" a="1"/>
  <c r="S99" i="213" s="1"/>
  <c r="B103" i="214" s="1"/>
  <c r="Q100" i="213"/>
  <c r="S100" i="213" s="1" a="1"/>
  <c r="S100" i="213" s="1"/>
  <c r="B104" i="214" s="1"/>
  <c r="R100" i="213"/>
  <c r="Q101" i="213"/>
  <c r="R101" i="213"/>
  <c r="S101" i="213" a="1"/>
  <c r="S101" i="213" s="1"/>
  <c r="B105" i="214" s="1"/>
  <c r="Q102" i="213"/>
  <c r="S102" i="213" s="1" a="1"/>
  <c r="S102" i="213" s="1"/>
  <c r="B106" i="214" s="1"/>
  <c r="R102" i="213"/>
  <c r="Q103" i="213"/>
  <c r="R103" i="213"/>
  <c r="S103" i="213" a="1"/>
  <c r="S103" i="213"/>
  <c r="B107" i="214" s="1"/>
  <c r="Q104" i="213"/>
  <c r="S104" i="213" s="1" a="1"/>
  <c r="S104" i="213" s="1"/>
  <c r="B108" i="214" s="1"/>
  <c r="R104" i="213"/>
  <c r="Q105" i="213"/>
  <c r="R105" i="213"/>
  <c r="S105" i="213" a="1"/>
  <c r="S105" i="213" s="1"/>
  <c r="B109" i="214" s="1"/>
  <c r="Q106" i="213"/>
  <c r="S106" i="213" s="1" a="1"/>
  <c r="S106" i="213" s="1"/>
  <c r="B110" i="214" s="1"/>
  <c r="R106" i="213"/>
  <c r="Q107" i="213"/>
  <c r="R107" i="213"/>
  <c r="S107" i="213" a="1"/>
  <c r="S107" i="213" s="1"/>
  <c r="B111" i="214" s="1"/>
  <c r="Q108" i="213"/>
  <c r="S108" i="213" s="1" a="1"/>
  <c r="S108" i="213" s="1"/>
  <c r="B112" i="214" s="1"/>
  <c r="R108" i="213"/>
  <c r="Q109" i="213"/>
  <c r="R109" i="213"/>
  <c r="S109" i="213" a="1"/>
  <c r="S109" i="213" s="1"/>
  <c r="B113" i="214" s="1"/>
  <c r="Q110" i="213"/>
  <c r="S110" i="213" s="1" a="1"/>
  <c r="S110" i="213" s="1"/>
  <c r="B114" i="214" s="1"/>
  <c r="R110" i="213"/>
  <c r="Q111" i="213"/>
  <c r="R111" i="213"/>
  <c r="S111" i="213" a="1"/>
  <c r="S111" i="213" s="1"/>
  <c r="B115" i="214" s="1"/>
  <c r="Q112" i="213"/>
  <c r="S112" i="213" s="1" a="1"/>
  <c r="S112" i="213" s="1"/>
  <c r="B116" i="214" s="1"/>
  <c r="R112" i="213"/>
  <c r="Q113" i="213"/>
  <c r="R113" i="213"/>
  <c r="S113" i="213" a="1"/>
  <c r="S113" i="213" s="1"/>
  <c r="B117" i="214" s="1"/>
  <c r="Q114" i="213"/>
  <c r="S114" i="213" s="1" a="1"/>
  <c r="S114" i="213" s="1"/>
  <c r="B118" i="214" s="1"/>
  <c r="R114" i="213"/>
  <c r="Q115" i="213"/>
  <c r="R115" i="213"/>
  <c r="S115" i="213" a="1"/>
  <c r="S115" i="213" s="1"/>
  <c r="B119" i="214" s="1"/>
  <c r="Q116" i="213"/>
  <c r="S116" i="213" s="1" a="1"/>
  <c r="S116" i="213" s="1"/>
  <c r="B120" i="214" s="1"/>
  <c r="R116" i="213"/>
  <c r="Q117" i="213"/>
  <c r="R117" i="213"/>
  <c r="S117" i="213" a="1"/>
  <c r="S117" i="213" s="1"/>
  <c r="B121" i="214" s="1"/>
  <c r="Q118" i="213"/>
  <c r="S118" i="213" s="1" a="1"/>
  <c r="S118" i="213" s="1"/>
  <c r="B122" i="214" s="1"/>
  <c r="R118" i="213"/>
  <c r="Q119" i="213"/>
  <c r="R119" i="213"/>
  <c r="S119" i="213" a="1"/>
  <c r="S119" i="213"/>
  <c r="B123" i="214" s="1"/>
  <c r="Q120" i="213"/>
  <c r="S120" i="213" s="1" a="1"/>
  <c r="S120" i="213" s="1"/>
  <c r="B124" i="214" s="1"/>
  <c r="R120" i="213"/>
  <c r="Q121" i="213"/>
  <c r="R121" i="213"/>
  <c r="S121" i="213" a="1"/>
  <c r="S121" i="213" s="1"/>
  <c r="B125" i="214" s="1"/>
  <c r="Q122" i="213"/>
  <c r="S122" i="213" s="1" a="1"/>
  <c r="S122" i="213" s="1"/>
  <c r="B126" i="214" s="1"/>
  <c r="R122" i="213"/>
  <c r="Q123" i="213"/>
  <c r="R123" i="213"/>
  <c r="S123" i="213" a="1"/>
  <c r="S123" i="213" s="1"/>
  <c r="B127" i="214" s="1"/>
  <c r="Q124" i="213"/>
  <c r="S124" i="213" s="1" a="1"/>
  <c r="S124" i="213" s="1"/>
  <c r="B128" i="214" s="1"/>
  <c r="R124" i="213"/>
  <c r="Q125" i="213"/>
  <c r="R125" i="213"/>
  <c r="S125" i="213" a="1"/>
  <c r="S125" i="213" s="1"/>
  <c r="B129" i="214" s="1"/>
  <c r="Q126" i="213"/>
  <c r="S126" i="213" s="1" a="1"/>
  <c r="S126" i="213" s="1"/>
  <c r="B130" i="214" s="1"/>
  <c r="R126" i="213"/>
  <c r="Q127" i="213"/>
  <c r="R127" i="213"/>
  <c r="S127" i="213" a="1"/>
  <c r="S127" i="213" s="1"/>
  <c r="B131" i="214" s="1"/>
  <c r="Q128" i="213"/>
  <c r="S128" i="213" s="1" a="1"/>
  <c r="S128" i="213" s="1"/>
  <c r="B132" i="214" s="1"/>
  <c r="R128" i="213"/>
  <c r="Q129" i="213"/>
  <c r="R129" i="213"/>
  <c r="S129" i="213" a="1"/>
  <c r="S129" i="213" s="1"/>
  <c r="B133" i="214" s="1"/>
  <c r="Q130" i="213"/>
  <c r="S130" i="213" s="1" a="1"/>
  <c r="S130" i="213" s="1"/>
  <c r="B134" i="214" s="1"/>
  <c r="R130" i="213"/>
  <c r="Q131" i="213"/>
  <c r="R131" i="213"/>
  <c r="S131" i="213" a="1"/>
  <c r="S131" i="213" s="1"/>
  <c r="B135" i="214" s="1"/>
  <c r="Q132" i="213"/>
  <c r="S132" i="213" s="1" a="1"/>
  <c r="S132" i="213" s="1"/>
  <c r="B136" i="214" s="1"/>
  <c r="R132" i="213"/>
  <c r="Q133" i="213"/>
  <c r="R133" i="213"/>
  <c r="S133" i="213" a="1"/>
  <c r="S133" i="213" s="1"/>
  <c r="B137" i="214" s="1"/>
  <c r="Q134" i="213"/>
  <c r="S134" i="213" s="1" a="1"/>
  <c r="S134" i="213" s="1"/>
  <c r="B138" i="214" s="1"/>
  <c r="R134" i="213"/>
  <c r="Q135" i="213"/>
  <c r="R135" i="213"/>
  <c r="S135" i="213" a="1"/>
  <c r="S135" i="213" s="1"/>
  <c r="B139" i="214" s="1"/>
  <c r="Q136" i="213"/>
  <c r="S136" i="213" s="1" a="1"/>
  <c r="S136" i="213" s="1"/>
  <c r="B140" i="214" s="1"/>
  <c r="R136" i="213"/>
  <c r="Q137" i="213"/>
  <c r="R137" i="213"/>
  <c r="S137" i="213" a="1"/>
  <c r="S137" i="213" s="1"/>
  <c r="B141" i="214" s="1"/>
  <c r="Q138" i="213"/>
  <c r="S138" i="213" s="1" a="1"/>
  <c r="S138" i="213" s="1"/>
  <c r="B142" i="214" s="1"/>
  <c r="R138" i="213"/>
  <c r="Q139" i="213"/>
  <c r="R139" i="213"/>
  <c r="S139" i="213" a="1"/>
  <c r="S139" i="213" s="1"/>
  <c r="B143" i="214" s="1"/>
  <c r="Q140" i="213"/>
  <c r="S140" i="213" s="1" a="1"/>
  <c r="S140" i="213" s="1"/>
  <c r="B144" i="214" s="1"/>
  <c r="R140" i="213"/>
  <c r="Q141" i="213"/>
  <c r="R141" i="213"/>
  <c r="S141" i="213" a="1"/>
  <c r="S141" i="213" s="1"/>
  <c r="B145" i="214" s="1"/>
  <c r="Q142" i="213"/>
  <c r="S142" i="213" s="1" a="1"/>
  <c r="S142" i="213" s="1"/>
  <c r="B146" i="214" s="1"/>
  <c r="R142" i="213"/>
  <c r="Q143" i="213"/>
  <c r="R143" i="213"/>
  <c r="S143" i="213" a="1"/>
  <c r="S143" i="213" s="1"/>
  <c r="B147" i="214" s="1"/>
  <c r="Q144" i="213"/>
  <c r="S144" i="213" s="1" a="1"/>
  <c r="S144" i="213" s="1"/>
  <c r="B148" i="214" s="1"/>
  <c r="R144" i="213"/>
  <c r="Q145" i="213"/>
  <c r="R145" i="213"/>
  <c r="S145" i="213" a="1"/>
  <c r="S145" i="213" s="1"/>
  <c r="B149" i="214" s="1"/>
  <c r="Q146" i="213"/>
  <c r="S146" i="213" s="1" a="1"/>
  <c r="S146" i="213" s="1"/>
  <c r="B150" i="214" s="1"/>
  <c r="R146" i="213"/>
  <c r="Q147" i="213"/>
  <c r="R147" i="213"/>
  <c r="S147" i="213" a="1"/>
  <c r="S147" i="213" s="1"/>
  <c r="Q148" i="213"/>
  <c r="S148" i="213" s="1" a="1"/>
  <c r="S148" i="213" s="1"/>
  <c r="B152" i="214" s="1"/>
  <c r="R148" i="213"/>
  <c r="Q149" i="213"/>
  <c r="R149" i="213"/>
  <c r="S149" i="213" a="1"/>
  <c r="S149" i="213" s="1"/>
  <c r="B153" i="214" s="1"/>
  <c r="Q150" i="213"/>
  <c r="S150" i="213" s="1" a="1"/>
  <c r="S150" i="213" s="1"/>
  <c r="B154" i="214" s="1"/>
  <c r="R150" i="213"/>
  <c r="Q151" i="213"/>
  <c r="R151" i="213"/>
  <c r="S151" i="213" a="1"/>
  <c r="S151" i="213"/>
  <c r="B155" i="214" s="1"/>
  <c r="Q152" i="213"/>
  <c r="S152" i="213" s="1" a="1"/>
  <c r="S152" i="213" s="1"/>
  <c r="B156" i="214" s="1"/>
  <c r="R152" i="213"/>
  <c r="Q153" i="213"/>
  <c r="R153" i="213"/>
  <c r="S153" i="213" a="1"/>
  <c r="S153" i="213" s="1"/>
  <c r="B157" i="214" s="1"/>
  <c r="Q154" i="213"/>
  <c r="S154" i="213" s="1" a="1"/>
  <c r="S154" i="213" s="1"/>
  <c r="B158" i="214" s="1"/>
  <c r="R154" i="213"/>
  <c r="Q155" i="213"/>
  <c r="R155" i="213"/>
  <c r="S155" i="213" a="1"/>
  <c r="S155" i="213" s="1"/>
  <c r="B159" i="214" s="1"/>
  <c r="Q156" i="213"/>
  <c r="S156" i="213" s="1" a="1"/>
  <c r="S156" i="213" s="1"/>
  <c r="B160" i="214" s="1"/>
  <c r="R156" i="213"/>
  <c r="Q157" i="213"/>
  <c r="R157" i="213"/>
  <c r="S157" i="213" a="1"/>
  <c r="S157" i="213" s="1"/>
  <c r="B161" i="214" s="1"/>
  <c r="Q158" i="213"/>
  <c r="S158" i="213" s="1" a="1"/>
  <c r="S158" i="213" s="1"/>
  <c r="B162" i="214" s="1"/>
  <c r="R158" i="213"/>
  <c r="Q159" i="213"/>
  <c r="R159" i="213"/>
  <c r="S159" i="213" a="1"/>
  <c r="S159" i="213" s="1"/>
  <c r="B163" i="214" s="1"/>
  <c r="Q160" i="213"/>
  <c r="S160" i="213" s="1" a="1"/>
  <c r="S160" i="213" s="1"/>
  <c r="B164" i="214" s="1"/>
  <c r="R160" i="213"/>
  <c r="Q161" i="213"/>
  <c r="R161" i="213"/>
  <c r="S161" i="213" a="1"/>
  <c r="S161" i="213" s="1"/>
  <c r="B165" i="214" s="1"/>
  <c r="Q162" i="213"/>
  <c r="S162" i="213" s="1" a="1"/>
  <c r="S162" i="213" s="1"/>
  <c r="B166" i="214" s="1"/>
  <c r="R162" i="213"/>
  <c r="Q163" i="213"/>
  <c r="R163" i="213"/>
  <c r="S163" i="213" a="1"/>
  <c r="S163" i="213" s="1"/>
  <c r="B167" i="214" s="1"/>
  <c r="Q164" i="213"/>
  <c r="S164" i="213" s="1" a="1"/>
  <c r="S164" i="213" s="1"/>
  <c r="B168" i="214" s="1"/>
  <c r="R164" i="213"/>
  <c r="Q165" i="213"/>
  <c r="R165" i="213"/>
  <c r="S165" i="213" a="1"/>
  <c r="S165" i="213" s="1"/>
  <c r="B169" i="214" s="1"/>
  <c r="Q166" i="213"/>
  <c r="S166" i="213" s="1" a="1"/>
  <c r="S166" i="213" s="1"/>
  <c r="B170" i="214" s="1"/>
  <c r="R166" i="213"/>
  <c r="Q167" i="213"/>
  <c r="R167" i="213"/>
  <c r="S167" i="213" a="1"/>
  <c r="S167" i="213" s="1"/>
  <c r="B171" i="214" s="1"/>
  <c r="Q168" i="213"/>
  <c r="S168" i="213" s="1" a="1"/>
  <c r="S168" i="213" s="1"/>
  <c r="B172" i="214" s="1"/>
  <c r="R168" i="213"/>
  <c r="Q169" i="213"/>
  <c r="R169" i="213"/>
  <c r="S169" i="213" a="1"/>
  <c r="S169" i="213" s="1"/>
  <c r="B173" i="214" s="1"/>
  <c r="Q170" i="213"/>
  <c r="S170" i="213" s="1" a="1"/>
  <c r="S170" i="213" s="1"/>
  <c r="B174" i="214" s="1"/>
  <c r="R170" i="213"/>
  <c r="Q171" i="213"/>
  <c r="R171" i="213"/>
  <c r="S171" i="213" a="1"/>
  <c r="S171" i="213" s="1"/>
  <c r="B175" i="214" s="1"/>
  <c r="Q172" i="213"/>
  <c r="S172" i="213" s="1" a="1"/>
  <c r="S172" i="213" s="1"/>
  <c r="B176" i="214" s="1"/>
  <c r="R172" i="213"/>
  <c r="Q173" i="213"/>
  <c r="R173" i="213"/>
  <c r="S173" i="213" a="1"/>
  <c r="S173" i="213" s="1"/>
  <c r="B177" i="214"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B33" i="244"/>
  <c r="B39" i="244"/>
  <c r="B65" i="244"/>
  <c r="B71" i="244"/>
  <c r="B81" i="244"/>
  <c r="B87" i="244"/>
  <c r="B111" i="244"/>
  <c r="Q16" i="243"/>
  <c r="S16" i="243" s="1" a="1"/>
  <c r="S16" i="243" s="1"/>
  <c r="B20" i="244" s="1"/>
  <c r="R16" i="243"/>
  <c r="Q17" i="243"/>
  <c r="R17" i="243"/>
  <c r="Q18" i="243"/>
  <c r="S18" i="243" s="1" a="1"/>
  <c r="S18" i="243" s="1"/>
  <c r="B22" i="244" s="1"/>
  <c r="R18" i="243"/>
  <c r="Q19" i="243"/>
  <c r="S19" i="243" s="1" a="1"/>
  <c r="S19" i="243" s="1"/>
  <c r="B23" i="244" s="1"/>
  <c r="R19" i="243"/>
  <c r="Q20" i="243"/>
  <c r="S20" i="243" s="1" a="1"/>
  <c r="S20" i="243" s="1"/>
  <c r="B24" i="244" s="1"/>
  <c r="R20" i="243"/>
  <c r="Q21" i="243"/>
  <c r="R21" i="243"/>
  <c r="Q22" i="243"/>
  <c r="S22" i="243" s="1" a="1"/>
  <c r="S22" i="243" s="1"/>
  <c r="B26" i="244" s="1"/>
  <c r="R22" i="243"/>
  <c r="Q23" i="243"/>
  <c r="R23" i="243"/>
  <c r="Q24" i="243"/>
  <c r="S24" i="243" s="1" a="1"/>
  <c r="S24" i="243" s="1"/>
  <c r="B28" i="244" s="1"/>
  <c r="R24" i="243"/>
  <c r="Q25" i="243"/>
  <c r="R25" i="243"/>
  <c r="Q26" i="243"/>
  <c r="S26" i="243" s="1" a="1"/>
  <c r="S26" i="243" s="1"/>
  <c r="B30" i="244" s="1"/>
  <c r="R26" i="243"/>
  <c r="Q27" i="243"/>
  <c r="R27" i="243"/>
  <c r="Q28" i="243"/>
  <c r="S28" i="243" s="1" a="1"/>
  <c r="S28" i="243" s="1"/>
  <c r="B32" i="244" s="1"/>
  <c r="R28" i="243"/>
  <c r="Q29" i="243"/>
  <c r="S29" i="243" s="1" a="1"/>
  <c r="R29" i="243"/>
  <c r="S29" i="243"/>
  <c r="Q30" i="243"/>
  <c r="S30" i="243" s="1" a="1"/>
  <c r="S30" i="243" s="1"/>
  <c r="B34" i="244" s="1"/>
  <c r="R30" i="243"/>
  <c r="Q31" i="243"/>
  <c r="S31" i="243" s="1" a="1"/>
  <c r="S31" i="243" s="1"/>
  <c r="B35" i="244" s="1"/>
  <c r="R31" i="243"/>
  <c r="Q32" i="243"/>
  <c r="S32" i="243" s="1" a="1"/>
  <c r="S32" i="243" s="1"/>
  <c r="B36" i="244" s="1"/>
  <c r="R32" i="243"/>
  <c r="Q33" i="243"/>
  <c r="R33" i="243"/>
  <c r="Q34" i="243"/>
  <c r="S34" i="243" s="1" a="1"/>
  <c r="S34" i="243" s="1"/>
  <c r="B38" i="244" s="1"/>
  <c r="R34" i="243"/>
  <c r="Q35" i="243"/>
  <c r="S35" i="243" s="1" a="1"/>
  <c r="S35" i="243" s="1"/>
  <c r="R35" i="243"/>
  <c r="Q36" i="243"/>
  <c r="S36" i="243" s="1" a="1"/>
  <c r="S36" i="243" s="1"/>
  <c r="B40" i="244" s="1"/>
  <c r="R36" i="243"/>
  <c r="Q37" i="243"/>
  <c r="R37" i="243"/>
  <c r="Q38" i="243"/>
  <c r="S38" i="243" s="1" a="1"/>
  <c r="S38" i="243" s="1"/>
  <c r="B42" i="244" s="1"/>
  <c r="R38" i="243"/>
  <c r="Q39" i="243"/>
  <c r="R39" i="243"/>
  <c r="Q40" i="243"/>
  <c r="S40" i="243" s="1" a="1"/>
  <c r="S40" i="243" s="1"/>
  <c r="B44" i="244" s="1"/>
  <c r="R40" i="243"/>
  <c r="Q41" i="243"/>
  <c r="R41" i="243"/>
  <c r="Q42" i="243"/>
  <c r="S42" i="243" s="1" a="1"/>
  <c r="S42" i="243" s="1"/>
  <c r="B46" i="244" s="1"/>
  <c r="R42" i="243"/>
  <c r="Q43" i="243"/>
  <c r="R43" i="243"/>
  <c r="Q44" i="243"/>
  <c r="S44" i="243" s="1" a="1"/>
  <c r="S44" i="243" s="1"/>
  <c r="B48" i="244" s="1"/>
  <c r="R44" i="243"/>
  <c r="Q45" i="243"/>
  <c r="R45" i="243"/>
  <c r="Q46" i="243"/>
  <c r="S46" i="243" s="1" a="1"/>
  <c r="S46" i="243" s="1"/>
  <c r="B50" i="244" s="1"/>
  <c r="R46" i="243"/>
  <c r="Q47" i="243"/>
  <c r="S47" i="243" s="1" a="1"/>
  <c r="S47" i="243" s="1"/>
  <c r="B51" i="244" s="1"/>
  <c r="R47" i="243"/>
  <c r="Q48" i="243"/>
  <c r="S48" i="243" s="1" a="1"/>
  <c r="S48" i="243" s="1"/>
  <c r="B52" i="244" s="1"/>
  <c r="R48" i="243"/>
  <c r="Q49" i="243"/>
  <c r="R49" i="243"/>
  <c r="Q50" i="243"/>
  <c r="S50" i="243" s="1" a="1"/>
  <c r="S50" i="243" s="1"/>
  <c r="B54" i="244" s="1"/>
  <c r="R50" i="243"/>
  <c r="Q51" i="243"/>
  <c r="S51" i="243" s="1" a="1"/>
  <c r="S51" i="243" s="1"/>
  <c r="B55" i="244" s="1"/>
  <c r="R51" i="243"/>
  <c r="Q52" i="243"/>
  <c r="S52" i="243" s="1" a="1"/>
  <c r="S52" i="243" s="1"/>
  <c r="B56" i="244" s="1"/>
  <c r="R52" i="243"/>
  <c r="Q53" i="243"/>
  <c r="R53" i="243"/>
  <c r="Q54" i="243"/>
  <c r="S54" i="243" s="1" a="1"/>
  <c r="S54" i="243" s="1"/>
  <c r="B58" i="244" s="1"/>
  <c r="R54" i="243"/>
  <c r="Q55" i="243"/>
  <c r="R55" i="243"/>
  <c r="Q56" i="243"/>
  <c r="S56" i="243" s="1" a="1"/>
  <c r="S56" i="243" s="1"/>
  <c r="B60" i="244" s="1"/>
  <c r="R56" i="243"/>
  <c r="Q57" i="243"/>
  <c r="R57" i="243"/>
  <c r="Q58" i="243"/>
  <c r="S58" i="243" s="1" a="1"/>
  <c r="S58" i="243" s="1"/>
  <c r="B62" i="244" s="1"/>
  <c r="R58" i="243"/>
  <c r="Q59" i="243"/>
  <c r="R59" i="243"/>
  <c r="Q60" i="243"/>
  <c r="S60" i="243" s="1" a="1"/>
  <c r="S60" i="243" s="1"/>
  <c r="B64" i="244" s="1"/>
  <c r="R60" i="243"/>
  <c r="Q61" i="243"/>
  <c r="S61" i="243" s="1" a="1"/>
  <c r="R61" i="243"/>
  <c r="S61" i="243"/>
  <c r="Q62" i="243"/>
  <c r="S62" i="243" s="1" a="1"/>
  <c r="S62" i="243" s="1"/>
  <c r="B66" i="244" s="1"/>
  <c r="R62" i="243"/>
  <c r="Q63" i="243"/>
  <c r="R63" i="243"/>
  <c r="Q64" i="243"/>
  <c r="S64" i="243" s="1" a="1"/>
  <c r="S64" i="243" s="1"/>
  <c r="B68" i="244" s="1"/>
  <c r="R64" i="243"/>
  <c r="Q65" i="243"/>
  <c r="R65" i="243"/>
  <c r="Q66" i="243"/>
  <c r="S66" i="243" s="1" a="1"/>
  <c r="S66" i="243" s="1"/>
  <c r="B70" i="244" s="1"/>
  <c r="R66" i="243"/>
  <c r="Q67" i="243"/>
  <c r="S67" i="243" s="1" a="1"/>
  <c r="S67" i="243" s="1"/>
  <c r="R67" i="243"/>
  <c r="Q68" i="243"/>
  <c r="R68" i="243"/>
  <c r="Q69" i="243"/>
  <c r="R69" i="243"/>
  <c r="Q70" i="243"/>
  <c r="S70" i="243" s="1" a="1"/>
  <c r="S70" i="243" s="1"/>
  <c r="B74" i="244" s="1"/>
  <c r="R70" i="243"/>
  <c r="Q71" i="243"/>
  <c r="R71" i="243"/>
  <c r="Q72" i="243"/>
  <c r="R72" i="243"/>
  <c r="Q73" i="243"/>
  <c r="R73" i="243"/>
  <c r="Q74" i="243"/>
  <c r="R74" i="243"/>
  <c r="Q75" i="243"/>
  <c r="R75" i="243"/>
  <c r="Q76" i="243"/>
  <c r="R76" i="243"/>
  <c r="Q77" i="243"/>
  <c r="S77" i="243" s="1" a="1"/>
  <c r="S77" i="243" s="1"/>
  <c r="R77" i="243"/>
  <c r="Q78" i="243"/>
  <c r="S78" i="243" s="1" a="1"/>
  <c r="S78" i="243" s="1"/>
  <c r="B82" i="244" s="1"/>
  <c r="R78" i="243"/>
  <c r="Q79" i="243"/>
  <c r="S79" i="243" s="1" a="1"/>
  <c r="S79" i="243" s="1"/>
  <c r="B83" i="244" s="1"/>
  <c r="R79" i="243"/>
  <c r="Q80" i="243"/>
  <c r="S80" i="243" s="1" a="1"/>
  <c r="S80" i="243" s="1"/>
  <c r="B84" i="244" s="1"/>
  <c r="R80" i="243"/>
  <c r="Q81" i="243"/>
  <c r="R81" i="243"/>
  <c r="Q82" i="243"/>
  <c r="S82" i="243" s="1" a="1"/>
  <c r="S82" i="243" s="1"/>
  <c r="B86" i="244" s="1"/>
  <c r="R82" i="243"/>
  <c r="Q83" i="243"/>
  <c r="S83" i="243" s="1" a="1"/>
  <c r="S83" i="243" s="1"/>
  <c r="R83" i="243"/>
  <c r="Q84" i="243"/>
  <c r="R84" i="243"/>
  <c r="Q85" i="243"/>
  <c r="R85" i="243"/>
  <c r="Q86" i="243"/>
  <c r="S86" i="243" s="1" a="1"/>
  <c r="S86" i="243" s="1"/>
  <c r="B90" i="244" s="1"/>
  <c r="R86" i="243"/>
  <c r="Q87" i="243"/>
  <c r="R87" i="243"/>
  <c r="Q88" i="243"/>
  <c r="R88" i="243"/>
  <c r="Q89" i="243"/>
  <c r="R89" i="243"/>
  <c r="Q90" i="243"/>
  <c r="R90" i="243"/>
  <c r="Q91" i="243"/>
  <c r="S91" i="243" s="1" a="1"/>
  <c r="S91" i="243" s="1"/>
  <c r="B95" i="244" s="1"/>
  <c r="R91" i="243"/>
  <c r="Q92" i="243"/>
  <c r="R92" i="243"/>
  <c r="Q93" i="243"/>
  <c r="R93" i="243"/>
  <c r="Q94" i="243"/>
  <c r="S94" i="243" s="1" a="1"/>
  <c r="S94" i="243" s="1"/>
  <c r="B98" i="244" s="1"/>
  <c r="R94" i="243"/>
  <c r="Q95" i="243"/>
  <c r="S95" i="243" s="1" a="1"/>
  <c r="S95" i="243" s="1"/>
  <c r="B99" i="244" s="1"/>
  <c r="R95" i="243"/>
  <c r="Q96" i="243"/>
  <c r="S96" i="243" s="1" a="1"/>
  <c r="S96" i="243" s="1"/>
  <c r="B100" i="244" s="1"/>
  <c r="R96" i="243"/>
  <c r="Q97" i="243"/>
  <c r="R97" i="243"/>
  <c r="Q98" i="243"/>
  <c r="S98" i="243" s="1" a="1"/>
  <c r="S98" i="243" s="1"/>
  <c r="B102" i="244" s="1"/>
  <c r="R98" i="243"/>
  <c r="Q99" i="243"/>
  <c r="R99" i="243"/>
  <c r="Q100" i="243"/>
  <c r="R100" i="243"/>
  <c r="Q101" i="243"/>
  <c r="R101" i="243"/>
  <c r="Q102" i="243"/>
  <c r="S102" i="243" s="1" a="1"/>
  <c r="S102" i="243" s="1"/>
  <c r="B106" i="244"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3" i="240"/>
  <c r="B33" i="240"/>
  <c r="B39" i="240"/>
  <c r="B41" i="240"/>
  <c r="Q16" i="239"/>
  <c r="S16" i="239" s="1" a="1"/>
  <c r="S16" i="239" s="1"/>
  <c r="B20" i="240" s="1"/>
  <c r="R16" i="239"/>
  <c r="Q17" i="239"/>
  <c r="S17" i="239" s="1" a="1"/>
  <c r="S17" i="239" s="1"/>
  <c r="B21" i="240" s="1"/>
  <c r="R17" i="239"/>
  <c r="Q18" i="239"/>
  <c r="S18" i="239" s="1" a="1"/>
  <c r="S18" i="239" s="1"/>
  <c r="B22" i="240" s="1"/>
  <c r="R18" i="239"/>
  <c r="Q19" i="239"/>
  <c r="S19" i="239" s="1" a="1"/>
  <c r="S19" i="239" s="1"/>
  <c r="R19" i="239"/>
  <c r="Q20" i="239"/>
  <c r="S20" i="239" s="1" a="1"/>
  <c r="S20" i="239" s="1"/>
  <c r="B24" i="240" s="1"/>
  <c r="R20" i="239"/>
  <c r="Q21" i="239"/>
  <c r="R21" i="239"/>
  <c r="Q22" i="239"/>
  <c r="S22" i="239" s="1" a="1"/>
  <c r="S22" i="239" s="1"/>
  <c r="B26" i="240" s="1"/>
  <c r="R22" i="239"/>
  <c r="Q23" i="239"/>
  <c r="S23" i="239" s="1" a="1"/>
  <c r="S23" i="239" s="1"/>
  <c r="B27" i="240" s="1"/>
  <c r="R23" i="239"/>
  <c r="Q24" i="239"/>
  <c r="S24" i="239" s="1" a="1"/>
  <c r="S24" i="239" s="1"/>
  <c r="B28" i="240" s="1"/>
  <c r="R24" i="239"/>
  <c r="Q25" i="239"/>
  <c r="S25" i="239" s="1" a="1"/>
  <c r="R25" i="239"/>
  <c r="S25" i="239"/>
  <c r="B29" i="240" s="1"/>
  <c r="Q26" i="239"/>
  <c r="S26" i="239" s="1" a="1"/>
  <c r="S26" i="239" s="1"/>
  <c r="B30" i="240" s="1"/>
  <c r="R26" i="239"/>
  <c r="Q27" i="239"/>
  <c r="S27" i="239" s="1" a="1"/>
  <c r="S27" i="239" s="1"/>
  <c r="B31" i="240" s="1"/>
  <c r="R27" i="239"/>
  <c r="Q28" i="239"/>
  <c r="S28" i="239" s="1" a="1"/>
  <c r="S28" i="239" s="1"/>
  <c r="B32" i="240" s="1"/>
  <c r="R28" i="239"/>
  <c r="Q29" i="239"/>
  <c r="S29" i="239" s="1" a="1"/>
  <c r="S29" i="239" s="1"/>
  <c r="R29" i="239"/>
  <c r="Q30" i="239"/>
  <c r="S30" i="239" s="1" a="1"/>
  <c r="S30" i="239" s="1"/>
  <c r="B34" i="240" s="1"/>
  <c r="R30" i="239"/>
  <c r="Q31" i="239"/>
  <c r="S31" i="239" s="1" a="1"/>
  <c r="S31" i="239" s="1"/>
  <c r="B35" i="240" s="1"/>
  <c r="R31" i="239"/>
  <c r="Q32" i="239"/>
  <c r="S32" i="239" s="1" a="1"/>
  <c r="S32" i="239" s="1"/>
  <c r="B36" i="240" s="1"/>
  <c r="R32" i="239"/>
  <c r="Q33" i="239"/>
  <c r="R33" i="239"/>
  <c r="Q34" i="239"/>
  <c r="S34" i="239" s="1" a="1"/>
  <c r="S34" i="239" s="1"/>
  <c r="B38" i="240" s="1"/>
  <c r="R34" i="239"/>
  <c r="Q35" i="239"/>
  <c r="S35" i="239" s="1" a="1"/>
  <c r="S35" i="239" s="1"/>
  <c r="R35" i="239"/>
  <c r="Q36" i="239"/>
  <c r="S36" i="239" s="1" a="1"/>
  <c r="S36" i="239" s="1"/>
  <c r="B40" i="240" s="1"/>
  <c r="R36" i="239"/>
  <c r="Q37" i="239"/>
  <c r="S37" i="239" s="1" a="1"/>
  <c r="S37" i="239" s="1"/>
  <c r="R37" i="239"/>
  <c r="Q38" i="239"/>
  <c r="S38" i="239" s="1" a="1"/>
  <c r="S38" i="239" s="1"/>
  <c r="B42" i="240" s="1"/>
  <c r="R38" i="239"/>
  <c r="Q39" i="239"/>
  <c r="S39" i="239" s="1" a="1"/>
  <c r="R39" i="239"/>
  <c r="S39" i="239"/>
  <c r="B43" i="240" s="1"/>
  <c r="Q40" i="239"/>
  <c r="S40" i="239" s="1" a="1"/>
  <c r="S40" i="239" s="1"/>
  <c r="B44" i="240" s="1"/>
  <c r="R40" i="239"/>
  <c r="Q41" i="239"/>
  <c r="S41" i="239" s="1" a="1"/>
  <c r="S41" i="239" s="1"/>
  <c r="B45" i="240" s="1"/>
  <c r="R41" i="239"/>
  <c r="Q42" i="239"/>
  <c r="S42" i="239" s="1" a="1"/>
  <c r="S42" i="239" s="1"/>
  <c r="B46" i="240" s="1"/>
  <c r="R42" i="239"/>
  <c r="Q43" i="239"/>
  <c r="S43" i="239" s="1" a="1"/>
  <c r="S43" i="239" s="1"/>
  <c r="B47" i="240" s="1"/>
  <c r="R43" i="239"/>
  <c r="Q44" i="239"/>
  <c r="S44" i="239" s="1" a="1"/>
  <c r="S44" i="239" s="1"/>
  <c r="B48" i="240"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S55" i="239" s="1"/>
  <c r="R55" i="239"/>
  <c r="Q56" i="239"/>
  <c r="S56" i="239" s="1" a="1"/>
  <c r="S56" i="239" s="1"/>
  <c r="R56" i="239"/>
  <c r="Q57" i="239"/>
  <c r="S57" i="239" s="1" a="1"/>
  <c r="S57" i="239" s="1"/>
  <c r="R57" i="239"/>
  <c r="Q58" i="239"/>
  <c r="S58" i="239" s="1" a="1"/>
  <c r="S58" i="239" s="1"/>
  <c r="R58" i="239"/>
  <c r="Q59" i="239"/>
  <c r="S59" i="239" s="1" a="1"/>
  <c r="S59" i="239" s="1"/>
  <c r="R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S65" i="239" s="1"/>
  <c r="R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S71" i="239" s="1"/>
  <c r="R71" i="239"/>
  <c r="Q72" i="239"/>
  <c r="S72" i="239" s="1" a="1"/>
  <c r="S72" i="239" s="1"/>
  <c r="R72" i="239"/>
  <c r="Q73" i="239"/>
  <c r="S73" i="239" s="1" a="1"/>
  <c r="S73" i="239" s="1"/>
  <c r="R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S87" i="239" s="1"/>
  <c r="R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S95" i="239" s="1"/>
  <c r="R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S111" i="239" s="1"/>
  <c r="R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C16" i="171" l="1"/>
  <c r="S86" i="213" a="1"/>
  <c r="S86" i="213" s="1"/>
  <c r="B90" i="214" s="1"/>
  <c r="S38" i="255" a="1"/>
  <c r="S38" i="255" s="1"/>
  <c r="B262" i="200" s="1"/>
  <c r="S32" i="255" a="1"/>
  <c r="S32" i="255" s="1"/>
  <c r="B256" i="200" s="1"/>
  <c r="S26" i="255" a="1"/>
  <c r="S26" i="255" s="1"/>
  <c r="B250" i="200" s="1"/>
  <c r="S93" i="243" a="1"/>
  <c r="S93" i="243" s="1"/>
  <c r="B97" i="244" s="1"/>
  <c r="S99" i="243" a="1"/>
  <c r="S99" i="243" s="1"/>
  <c r="B103" i="244" s="1"/>
  <c r="S45" i="243" a="1"/>
  <c r="S45" i="243" s="1"/>
  <c r="B49" i="244" s="1"/>
  <c r="S75" i="243" a="1"/>
  <c r="S75" i="243" s="1"/>
  <c r="B79" i="244" s="1"/>
  <c r="S63" i="243" a="1"/>
  <c r="S63" i="243" s="1"/>
  <c r="B67" i="244" s="1"/>
  <c r="S153" i="215" a="1"/>
  <c r="S153" i="215" s="1"/>
  <c r="B157" i="216" s="1"/>
  <c r="S33" i="239" a="1"/>
  <c r="S33" i="239" s="1"/>
  <c r="B37" i="240" s="1"/>
  <c r="S21" i="239" a="1"/>
  <c r="S21" i="239" s="1"/>
  <c r="B25" i="240" s="1"/>
  <c r="S293" i="178" a="1"/>
  <c r="S293" i="178" s="1"/>
  <c r="B297" i="179" s="1"/>
  <c r="S302" i="178" a="1"/>
  <c r="S302" i="178" s="1"/>
  <c r="B306" i="179" s="1"/>
  <c r="S290" i="178" a="1"/>
  <c r="S290" i="178" s="1"/>
  <c r="B294" i="179" s="1"/>
  <c r="S317" i="178" a="1"/>
  <c r="S317" i="178" s="1"/>
  <c r="B321" i="179" s="1"/>
  <c r="S311" i="178" a="1"/>
  <c r="S311" i="178" s="1"/>
  <c r="B315" i="179" s="1"/>
  <c r="S305" i="178" a="1"/>
  <c r="S305" i="178" s="1"/>
  <c r="B309" i="179" s="1"/>
  <c r="S287" i="178" a="1"/>
  <c r="S287" i="178" s="1"/>
  <c r="B291" i="179" s="1"/>
  <c r="S59" i="178" a="1"/>
  <c r="S59" i="178" s="1"/>
  <c r="B63" i="179" s="1"/>
  <c r="C33" i="174"/>
  <c r="S156" i="178" a="1"/>
  <c r="S156" i="178" s="1"/>
  <c r="B160" i="179" s="1"/>
  <c r="S132" i="178" a="1"/>
  <c r="S132" i="178" s="1"/>
  <c r="B136" i="179" s="1"/>
  <c r="S172" i="178" a="1"/>
  <c r="S172" i="178" s="1"/>
  <c r="B176" i="179" s="1"/>
  <c r="S148" i="178" a="1"/>
  <c r="S148" i="178" s="1"/>
  <c r="B152" i="179" s="1"/>
  <c r="S124" i="178" a="1"/>
  <c r="S124" i="178" s="1"/>
  <c r="B128" i="179" s="1"/>
  <c r="S164" i="178" a="1"/>
  <c r="S164" i="178" s="1"/>
  <c r="B168" i="179" s="1"/>
  <c r="S108" i="178" a="1"/>
  <c r="S108" i="178" s="1"/>
  <c r="B112" i="179" s="1"/>
  <c r="S105" i="178" a="1"/>
  <c r="S105" i="178" s="1"/>
  <c r="B109" i="179" s="1"/>
  <c r="S92" i="178" a="1"/>
  <c r="S92" i="178" s="1"/>
  <c r="B96" i="179" s="1"/>
  <c r="S89" i="178" a="1"/>
  <c r="S89" i="178" s="1"/>
  <c r="B93" i="179" s="1"/>
  <c r="S185" i="178" a="1"/>
  <c r="S185" i="178" s="1"/>
  <c r="B189" i="179" s="1"/>
  <c r="S177" i="178" a="1"/>
  <c r="S177" i="178" s="1"/>
  <c r="B181" i="179" s="1"/>
  <c r="S169" i="178" a="1"/>
  <c r="S169" i="178" s="1"/>
  <c r="B173" i="179" s="1"/>
  <c r="S161" i="178" a="1"/>
  <c r="S161" i="178" s="1"/>
  <c r="B165" i="179" s="1"/>
  <c r="S153" i="178" a="1"/>
  <c r="S153" i="178" s="1"/>
  <c r="B157" i="179" s="1"/>
  <c r="S145" i="178" a="1"/>
  <c r="S145" i="178" s="1"/>
  <c r="B149" i="179" s="1"/>
  <c r="S137" i="178" a="1"/>
  <c r="S137" i="178" s="1"/>
  <c r="B141" i="179" s="1"/>
  <c r="S129" i="178" a="1"/>
  <c r="S129" i="178" s="1"/>
  <c r="B133" i="179" s="1"/>
  <c r="S121" i="178" a="1"/>
  <c r="S121" i="178" s="1"/>
  <c r="B125" i="179" s="1"/>
  <c r="S113" i="178" a="1"/>
  <c r="S113" i="178" s="1"/>
  <c r="B117" i="179" s="1"/>
  <c r="S98" i="178" a="1"/>
  <c r="S98" i="178" s="1"/>
  <c r="B102" i="179" s="1"/>
  <c r="S95" i="178" a="1"/>
  <c r="S95" i="178" s="1"/>
  <c r="B99" i="179" s="1"/>
  <c r="S79" i="178" a="1"/>
  <c r="S79" i="178" s="1"/>
  <c r="B83" i="179" s="1"/>
  <c r="S104" i="178" a="1"/>
  <c r="S104" i="178" s="1"/>
  <c r="B108" i="179" s="1"/>
  <c r="S101" i="178" a="1"/>
  <c r="S101" i="178" s="1"/>
  <c r="B105" i="179" s="1"/>
  <c r="S88" i="178" a="1"/>
  <c r="S88" i="178" s="1"/>
  <c r="B92" i="179" s="1"/>
  <c r="S85" i="178" a="1"/>
  <c r="S85" i="178" s="1"/>
  <c r="B89" i="179" s="1"/>
  <c r="S179" i="178" a="1"/>
  <c r="S179" i="178" s="1"/>
  <c r="B183" i="179" s="1"/>
  <c r="S163" i="178" a="1"/>
  <c r="S163" i="178" s="1"/>
  <c r="B167" i="179" s="1"/>
  <c r="S155" i="178" a="1"/>
  <c r="S155" i="178" s="1"/>
  <c r="B159" i="179" s="1"/>
  <c r="S147" i="178" a="1"/>
  <c r="S147" i="178" s="1"/>
  <c r="B151" i="179" s="1"/>
  <c r="S139" i="178" a="1"/>
  <c r="S139" i="178" s="1"/>
  <c r="B143" i="179" s="1"/>
  <c r="S131" i="178" a="1"/>
  <c r="S131" i="178" s="1"/>
  <c r="B135" i="179" s="1"/>
  <c r="S123" i="178" a="1"/>
  <c r="S123" i="178" s="1"/>
  <c r="B127" i="179" s="1"/>
  <c r="S115" i="178" a="1"/>
  <c r="S115" i="178" s="1"/>
  <c r="B119" i="179" s="1"/>
  <c r="S107" i="178" a="1"/>
  <c r="S107" i="178" s="1"/>
  <c r="B111" i="179" s="1"/>
  <c r="S94" i="178" a="1"/>
  <c r="S94" i="178" s="1"/>
  <c r="B98" i="179" s="1"/>
  <c r="S91" i="178" a="1"/>
  <c r="S91" i="178" s="1"/>
  <c r="B95" i="179" s="1"/>
  <c r="S97" i="178" a="1"/>
  <c r="S97" i="178" s="1"/>
  <c r="B101" i="179" s="1"/>
  <c r="S84" i="178" a="1"/>
  <c r="S84" i="178" s="1"/>
  <c r="B88" i="179" s="1"/>
  <c r="S81" i="178" a="1"/>
  <c r="S81" i="178" s="1"/>
  <c r="B85" i="179" s="1"/>
  <c r="S181" i="178" a="1"/>
  <c r="S181" i="178" s="1"/>
  <c r="B185" i="179" s="1"/>
  <c r="S173" i="178" a="1"/>
  <c r="S173" i="178" s="1"/>
  <c r="B177" i="179" s="1"/>
  <c r="S165" i="178" a="1"/>
  <c r="S165" i="178" s="1"/>
  <c r="B169" i="179" s="1"/>
  <c r="S157" i="178" a="1"/>
  <c r="S157" i="178" s="1"/>
  <c r="B161" i="179" s="1"/>
  <c r="S149" i="178" a="1"/>
  <c r="S149" i="178" s="1"/>
  <c r="B153" i="179" s="1"/>
  <c r="S141" i="178" a="1"/>
  <c r="S141" i="178" s="1"/>
  <c r="B145" i="179" s="1"/>
  <c r="S133" i="178" a="1"/>
  <c r="S133" i="178" s="1"/>
  <c r="B137" i="179" s="1"/>
  <c r="S125" i="178" a="1"/>
  <c r="S125" i="178" s="1"/>
  <c r="B129" i="179" s="1"/>
  <c r="S117" i="178" a="1"/>
  <c r="S117" i="178" s="1"/>
  <c r="B121" i="179" s="1"/>
  <c r="S109" i="178" a="1"/>
  <c r="S109" i="178" s="1"/>
  <c r="B113" i="179" s="1"/>
  <c r="S106" i="178" a="1"/>
  <c r="S106" i="178" s="1"/>
  <c r="B110" i="179" s="1"/>
  <c r="S103" i="178" a="1"/>
  <c r="S103" i="178" s="1"/>
  <c r="B107" i="179" s="1"/>
  <c r="S90" i="178" a="1"/>
  <c r="S90" i="178" s="1"/>
  <c r="B94" i="179" s="1"/>
  <c r="S87" i="178" a="1"/>
  <c r="S87" i="178" s="1"/>
  <c r="B91" i="179" s="1"/>
  <c r="R63" i="172"/>
  <c r="R61" i="172"/>
  <c r="R59" i="172"/>
  <c r="R57" i="172"/>
  <c r="R55" i="172"/>
  <c r="R53" i="172"/>
  <c r="R51" i="172"/>
  <c r="R49" i="172"/>
  <c r="R47" i="172"/>
  <c r="R45" i="172"/>
  <c r="R43" i="172"/>
  <c r="R41" i="172"/>
  <c r="R39" i="172"/>
  <c r="R37" i="172"/>
  <c r="R35" i="172"/>
  <c r="R33" i="172"/>
  <c r="C212" i="174" s="1"/>
  <c r="R31" i="172"/>
  <c r="R29" i="172"/>
  <c r="R27" i="172"/>
  <c r="R25" i="172"/>
  <c r="R23" i="172"/>
  <c r="R21" i="172"/>
  <c r="R19" i="172"/>
  <c r="R17" i="172"/>
  <c r="R15" i="172"/>
  <c r="R13" i="172"/>
  <c r="P63" i="172"/>
  <c r="P61" i="172"/>
  <c r="P59" i="172"/>
  <c r="P57" i="172"/>
  <c r="P55" i="172"/>
  <c r="P53" i="172"/>
  <c r="P51" i="172"/>
  <c r="P49" i="172"/>
  <c r="P47" i="172"/>
  <c r="P45" i="172"/>
  <c r="P43" i="172"/>
  <c r="P41" i="172"/>
  <c r="P39" i="172"/>
  <c r="P37" i="172"/>
  <c r="P35" i="172"/>
  <c r="P33" i="172"/>
  <c r="C153" i="174" s="1"/>
  <c r="P31" i="172"/>
  <c r="P29" i="172"/>
  <c r="P27" i="172"/>
  <c r="P25" i="172"/>
  <c r="P23" i="172"/>
  <c r="P21" i="172"/>
  <c r="P19" i="172"/>
  <c r="P17" i="172"/>
  <c r="P15" i="172"/>
  <c r="P13" i="172"/>
  <c r="R11" i="172"/>
  <c r="R9" i="172"/>
  <c r="P11" i="172"/>
  <c r="P9" i="172"/>
  <c r="S49" i="276"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C190" i="171" s="1"/>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C131" i="171" s="1"/>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B360" i="200" s="1"/>
  <c r="S120" i="255" a="1"/>
  <c r="S120" i="255" s="1"/>
  <c r="B344" i="200" s="1"/>
  <c r="S104" i="255" a="1"/>
  <c r="S104" i="255" s="1"/>
  <c r="B328" i="200" s="1"/>
  <c r="S88" i="255" a="1"/>
  <c r="S88" i="255" s="1"/>
  <c r="B312" i="200" s="1"/>
  <c r="S84" i="255" a="1"/>
  <c r="S84" i="255" s="1"/>
  <c r="B308" i="200" s="1"/>
  <c r="S80" i="255" a="1"/>
  <c r="S80" i="255" s="1"/>
  <c r="B304" i="200" s="1"/>
  <c r="S76" i="255" a="1"/>
  <c r="S76" i="255" s="1"/>
  <c r="B300" i="200" s="1"/>
  <c r="S72" i="255" a="1"/>
  <c r="S72" i="255" s="1"/>
  <c r="B296" i="200" s="1"/>
  <c r="S68" i="255" a="1"/>
  <c r="S68" i="255" s="1"/>
  <c r="B292" i="200" s="1"/>
  <c r="S64" i="255" a="1"/>
  <c r="S64" i="255" s="1"/>
  <c r="B288" i="200" s="1"/>
  <c r="S48" i="255" a="1"/>
  <c r="S48" i="255" s="1"/>
  <c r="B272" i="200" s="1"/>
  <c r="S148" i="255" a="1"/>
  <c r="S148" i="255" s="1"/>
  <c r="B372" i="200" s="1"/>
  <c r="S132" i="255" a="1"/>
  <c r="S132" i="255" s="1"/>
  <c r="B356" i="200" s="1"/>
  <c r="S116" i="255" a="1"/>
  <c r="S116" i="255" s="1"/>
  <c r="B340" i="200" s="1"/>
  <c r="S100" i="255" a="1"/>
  <c r="S100" i="255" s="1"/>
  <c r="B324" i="200" s="1"/>
  <c r="S154" i="255" a="1"/>
  <c r="S154" i="255" s="1"/>
  <c r="S138" i="255" a="1"/>
  <c r="S138" i="255" s="1"/>
  <c r="B362" i="200" s="1"/>
  <c r="S122" i="255" a="1"/>
  <c r="S122" i="255" s="1"/>
  <c r="B346" i="200" s="1"/>
  <c r="S106" i="255" a="1"/>
  <c r="S106" i="255" s="1"/>
  <c r="B330" i="200" s="1"/>
  <c r="S90" i="255" a="1"/>
  <c r="S90" i="255" s="1"/>
  <c r="B314" i="200" s="1"/>
  <c r="S156" i="255" a="1"/>
  <c r="S156" i="255" s="1"/>
  <c r="S140" i="255" a="1"/>
  <c r="S140" i="255" s="1"/>
  <c r="B364" i="200" s="1"/>
  <c r="S124" i="255" a="1"/>
  <c r="S124" i="255" s="1"/>
  <c r="B348" i="200" s="1"/>
  <c r="S108" i="255" a="1"/>
  <c r="S108" i="255" s="1"/>
  <c r="B332" i="200" s="1"/>
  <c r="S92" i="255" a="1"/>
  <c r="S92" i="255" s="1"/>
  <c r="B316" i="200"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32" i="212"/>
  <c r="C31" i="212"/>
  <c r="C156" i="212"/>
  <c r="C158" i="212"/>
  <c r="C33" i="212"/>
  <c r="N33" i="211"/>
  <c r="C72" i="212" s="1"/>
  <c r="N31" i="211"/>
  <c r="C70" i="212" s="1"/>
  <c r="C30" i="212"/>
  <c r="C29" i="212"/>
  <c r="C154" i="212"/>
  <c r="N29" i="211"/>
  <c r="C68" i="212"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108" i="243" a="1"/>
  <c r="S108" i="243" s="1"/>
  <c r="B112" i="244" s="1"/>
  <c r="S105" i="243" a="1"/>
  <c r="S105" i="243" s="1"/>
  <c r="B109" i="244" s="1"/>
  <c r="S92" i="243" a="1"/>
  <c r="S92" i="243" s="1"/>
  <c r="B96" i="244" s="1"/>
  <c r="S89" i="243" a="1"/>
  <c r="S89" i="243" s="1"/>
  <c r="B93" i="244" s="1"/>
  <c r="S76" i="243" a="1"/>
  <c r="S76" i="243" s="1"/>
  <c r="B80" i="244" s="1"/>
  <c r="S73" i="243" a="1"/>
  <c r="S73" i="243" s="1"/>
  <c r="B77" i="244" s="1"/>
  <c r="S57" i="243" a="1"/>
  <c r="S57" i="243" s="1"/>
  <c r="B61" i="244" s="1"/>
  <c r="S41" i="243" a="1"/>
  <c r="S41" i="243" s="1"/>
  <c r="B45" i="244" s="1"/>
  <c r="S25" i="243" a="1"/>
  <c r="S25" i="243" s="1"/>
  <c r="B29" i="244" s="1"/>
  <c r="S104" i="243" a="1"/>
  <c r="S104" i="243" s="1"/>
  <c r="B108" i="244" s="1"/>
  <c r="S101" i="243" a="1"/>
  <c r="S101" i="243" s="1"/>
  <c r="B105" i="244" s="1"/>
  <c r="S88" i="243" a="1"/>
  <c r="S88" i="243" s="1"/>
  <c r="B92" i="244" s="1"/>
  <c r="S85" i="243" a="1"/>
  <c r="S85" i="243" s="1"/>
  <c r="B89" i="244" s="1"/>
  <c r="S72" i="243" a="1"/>
  <c r="S72" i="243" s="1"/>
  <c r="B76" i="244" s="1"/>
  <c r="S69" i="243" a="1"/>
  <c r="S69" i="243" s="1"/>
  <c r="B73" i="244" s="1"/>
  <c r="S53" i="243" a="1"/>
  <c r="S53" i="243" s="1"/>
  <c r="B57" i="244" s="1"/>
  <c r="S37" i="243" a="1"/>
  <c r="S37" i="243" s="1"/>
  <c r="B41" i="244" s="1"/>
  <c r="S21" i="243" a="1"/>
  <c r="S21" i="243" s="1"/>
  <c r="B25" i="244" s="1"/>
  <c r="S59" i="243" a="1"/>
  <c r="S59" i="243" s="1"/>
  <c r="B63" i="244" s="1"/>
  <c r="S43" i="243" a="1"/>
  <c r="S43" i="243" s="1"/>
  <c r="B47" i="244" s="1"/>
  <c r="S27" i="243" a="1"/>
  <c r="S27" i="243" s="1"/>
  <c r="B31" i="244" s="1"/>
  <c r="S100" i="243" a="1"/>
  <c r="S100" i="243" s="1"/>
  <c r="B104" i="244" s="1"/>
  <c r="S97" i="243" a="1"/>
  <c r="S97" i="243" s="1"/>
  <c r="B101" i="244" s="1"/>
  <c r="S84" i="243" a="1"/>
  <c r="S84" i="243" s="1"/>
  <c r="B88" i="244" s="1"/>
  <c r="S81" i="243" a="1"/>
  <c r="S81" i="243" s="1"/>
  <c r="B85" i="244" s="1"/>
  <c r="S68" i="243" a="1"/>
  <c r="S68" i="243" s="1"/>
  <c r="B72" i="244" s="1"/>
  <c r="S65" i="243" a="1"/>
  <c r="S65" i="243" s="1"/>
  <c r="B69" i="244" s="1"/>
  <c r="S49" i="243" a="1"/>
  <c r="S49" i="243" s="1"/>
  <c r="B53" i="244" s="1"/>
  <c r="S33" i="243" a="1"/>
  <c r="S33" i="243" s="1"/>
  <c r="B37" i="244" s="1"/>
  <c r="S17" i="243" a="1"/>
  <c r="S17" i="243" s="1"/>
  <c r="B21" i="244" s="1"/>
  <c r="S112" i="243" a="1"/>
  <c r="S112" i="243" s="1"/>
  <c r="S106" i="243" a="1"/>
  <c r="S106" i="243" s="1"/>
  <c r="B110" i="244" s="1"/>
  <c r="S103" i="243" a="1"/>
  <c r="S103" i="243" s="1"/>
  <c r="B107" i="244" s="1"/>
  <c r="S90" i="243" a="1"/>
  <c r="S90" i="243" s="1"/>
  <c r="B94" i="244" s="1"/>
  <c r="S87" i="243" a="1"/>
  <c r="S87" i="243" s="1"/>
  <c r="B91" i="244" s="1"/>
  <c r="S74" i="243" a="1"/>
  <c r="S74" i="243" s="1"/>
  <c r="B78" i="244" s="1"/>
  <c r="S71" i="243" a="1"/>
  <c r="S71" i="243" s="1"/>
  <c r="B75" i="244" s="1"/>
  <c r="S55" i="243" a="1"/>
  <c r="S55" i="243" s="1"/>
  <c r="B59" i="244" s="1"/>
  <c r="S39" i="243" a="1"/>
  <c r="S39" i="243" s="1"/>
  <c r="B43" i="244" s="1"/>
  <c r="S23" i="243" a="1"/>
  <c r="S23" i="243" s="1"/>
  <c r="B27" i="244"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Q16" i="186"/>
  <c r="R16" i="186"/>
  <c r="Q17" i="186"/>
  <c r="R17" i="186"/>
  <c r="Q18" i="186"/>
  <c r="S18" i="186" s="1" a="1"/>
  <c r="S18" i="186" s="1"/>
  <c r="R18" i="186"/>
  <c r="Q19" i="186"/>
  <c r="R19" i="186"/>
  <c r="S19" i="186" a="1"/>
  <c r="S19" i="186" s="1"/>
  <c r="Q20" i="186"/>
  <c r="S20" i="186" s="1" a="1"/>
  <c r="S20" i="186" s="1"/>
  <c r="R20" i="186"/>
  <c r="Q21" i="186"/>
  <c r="R21" i="186"/>
  <c r="Q22" i="186"/>
  <c r="R22" i="186"/>
  <c r="Q23" i="186"/>
  <c r="R23" i="186"/>
  <c r="Q24" i="186"/>
  <c r="S24" i="186" s="1" a="1"/>
  <c r="S24" i="186" s="1"/>
  <c r="R24" i="186"/>
  <c r="Q25" i="186"/>
  <c r="R25" i="186"/>
  <c r="S25" i="186" a="1"/>
  <c r="S25" i="186" s="1"/>
  <c r="Q26" i="186"/>
  <c r="S26" i="186" s="1" a="1"/>
  <c r="S26" i="186" s="1"/>
  <c r="R26" i="186"/>
  <c r="Q27" i="186"/>
  <c r="R27" i="186"/>
  <c r="Q28" i="186"/>
  <c r="R28" i="186"/>
  <c r="Q29" i="186"/>
  <c r="R29" i="186"/>
  <c r="Q30" i="186"/>
  <c r="S30" i="186" s="1" a="1"/>
  <c r="S30" i="186" s="1"/>
  <c r="R30" i="186"/>
  <c r="Q31" i="186"/>
  <c r="R31" i="186"/>
  <c r="S31" i="186" a="1"/>
  <c r="S31" i="186" s="1"/>
  <c r="Q32" i="186"/>
  <c r="S32" i="186" s="1" a="1"/>
  <c r="S32" i="186" s="1"/>
  <c r="R32" i="186"/>
  <c r="Q33" i="186"/>
  <c r="R33" i="186"/>
  <c r="Q34" i="186"/>
  <c r="R34" i="186"/>
  <c r="Q35" i="186"/>
  <c r="R35" i="186"/>
  <c r="Q36" i="186"/>
  <c r="S36" i="186" s="1" a="1"/>
  <c r="S36" i="186" s="1"/>
  <c r="R36" i="186"/>
  <c r="Q37" i="186"/>
  <c r="R37" i="186"/>
  <c r="S37" i="186" a="1"/>
  <c r="S37" i="186" s="1"/>
  <c r="Q38" i="186"/>
  <c r="S38" i="186" s="1" a="1"/>
  <c r="S38" i="186" s="1"/>
  <c r="R38" i="186"/>
  <c r="Q39" i="186"/>
  <c r="R39" i="186"/>
  <c r="S39" i="186" a="1"/>
  <c r="S39" i="186" s="1"/>
  <c r="Q40" i="186"/>
  <c r="S40" i="186" s="1" a="1"/>
  <c r="S40" i="186" s="1"/>
  <c r="R40" i="186"/>
  <c r="Q41" i="186"/>
  <c r="R41" i="186"/>
  <c r="S41" i="186" a="1"/>
  <c r="S41" i="186" s="1"/>
  <c r="Q42" i="186"/>
  <c r="S42" i="186" s="1" a="1"/>
  <c r="S42" i="186" s="1"/>
  <c r="R42" i="186"/>
  <c r="Q43" i="186"/>
  <c r="R43" i="186"/>
  <c r="S43" i="186" a="1"/>
  <c r="S43" i="186" s="1"/>
  <c r="Q44" i="186"/>
  <c r="S44" i="186" s="1" a="1"/>
  <c r="S44" i="186" s="1"/>
  <c r="R44" i="186"/>
  <c r="Q45" i="186"/>
  <c r="R45" i="186"/>
  <c r="S45" i="186" a="1"/>
  <c r="S45" i="186" s="1"/>
  <c r="Q46" i="186"/>
  <c r="S46" i="186" s="1" a="1"/>
  <c r="S46" i="186"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K16" i="186"/>
  <c r="S23" i="186" s="1" a="1"/>
  <c r="S23" i="186" s="1"/>
  <c r="L16" i="186"/>
  <c r="M16" i="186"/>
  <c r="N16" i="186"/>
  <c r="J17" i="186"/>
  <c r="K17" i="186"/>
  <c r="S29" i="186" s="1" a="1"/>
  <c r="S29" i="186" s="1"/>
  <c r="L17" i="186"/>
  <c r="M17" i="186"/>
  <c r="N17" i="186"/>
  <c r="J18" i="186"/>
  <c r="K18" i="186"/>
  <c r="S35" i="186" s="1" a="1"/>
  <c r="S35" i="186" s="1"/>
  <c r="L18" i="186"/>
  <c r="M18" i="186"/>
  <c r="N18" i="186"/>
  <c r="C16" i="186"/>
  <c r="J16" i="186" s="1"/>
  <c r="C17" i="186"/>
  <c r="C18" i="186"/>
  <c r="B17" i="186"/>
  <c r="B18" i="186"/>
  <c r="C16" i="178"/>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I41" i="178" s="1"/>
  <c r="S171" i="178" s="1" a="1"/>
  <c r="S171" i="178" s="1"/>
  <c r="B175" i="179" s="1"/>
  <c r="C41" i="178"/>
  <c r="A42" i="178"/>
  <c r="B42" i="178"/>
  <c r="C42" i="178"/>
  <c r="A43" i="178"/>
  <c r="B43" i="178"/>
  <c r="C43" i="178"/>
  <c r="A44" i="178"/>
  <c r="A33" i="178"/>
  <c r="B33" i="178"/>
  <c r="C33" i="178"/>
  <c r="A34" i="178"/>
  <c r="B34" i="178"/>
  <c r="C34" i="178"/>
  <c r="A35" i="178"/>
  <c r="B35" i="178"/>
  <c r="C35" i="178"/>
  <c r="A32" i="178"/>
  <c r="B32" i="178"/>
  <c r="C32" i="178"/>
  <c r="A29" i="178"/>
  <c r="B29" i="178"/>
  <c r="C29" i="178"/>
  <c r="A30" i="178"/>
  <c r="B30" i="178"/>
  <c r="C30" i="178"/>
  <c r="A31" i="178"/>
  <c r="B31" i="178"/>
  <c r="C31"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34" i="186" l="1" a="1"/>
  <c r="S34" i="186" s="1"/>
  <c r="S22" i="186" a="1"/>
  <c r="S22" i="186" s="1"/>
  <c r="S28" i="186" a="1"/>
  <c r="S28" i="186" s="1"/>
  <c r="S97" i="185"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286" i="181" s="1"/>
  <c r="Q201" i="184"/>
  <c r="R201" i="184"/>
  <c r="Q202" i="184"/>
  <c r="R202" i="184"/>
  <c r="Q203" i="184"/>
  <c r="S203" i="184" s="1" a="1"/>
  <c r="S203" i="184" s="1"/>
  <c r="B289" i="181" s="1"/>
  <c r="R203" i="184"/>
  <c r="Q204" i="184"/>
  <c r="R204" i="184"/>
  <c r="S204" i="184" a="1"/>
  <c r="S204" i="184" s="1"/>
  <c r="B290" i="181" s="1"/>
  <c r="Q205" i="184"/>
  <c r="S205" i="184" s="1" a="1"/>
  <c r="S205" i="184" s="1"/>
  <c r="B291" i="181" s="1"/>
  <c r="R205" i="184"/>
  <c r="Q206" i="184"/>
  <c r="R206" i="184"/>
  <c r="S206" i="184" a="1"/>
  <c r="S206" i="184" s="1"/>
  <c r="B292" i="181" s="1"/>
  <c r="Q207" i="184"/>
  <c r="R207" i="184"/>
  <c r="Q208" i="184"/>
  <c r="R208" i="184"/>
  <c r="Q209" i="184"/>
  <c r="S209" i="184" s="1" a="1"/>
  <c r="S209" i="184" s="1"/>
  <c r="B295" i="181" s="1"/>
  <c r="R209" i="184"/>
  <c r="Q210" i="184"/>
  <c r="R210" i="184"/>
  <c r="S210" i="184" a="1"/>
  <c r="S210" i="184" s="1"/>
  <c r="B296" i="181" s="1"/>
  <c r="Q211" i="184"/>
  <c r="S211" i="184" s="1" a="1"/>
  <c r="S211" i="184" s="1"/>
  <c r="B297" i="181" s="1"/>
  <c r="R211" i="184"/>
  <c r="Q212" i="184"/>
  <c r="R212" i="184"/>
  <c r="S212" i="184" a="1"/>
  <c r="S212" i="184" s="1"/>
  <c r="B298" i="181" s="1"/>
  <c r="Q213" i="184"/>
  <c r="S213" i="184" s="1" a="1"/>
  <c r="S213" i="184" s="1"/>
  <c r="B299" i="181" s="1"/>
  <c r="R213" i="184"/>
  <c r="Q214" i="184"/>
  <c r="R214" i="184"/>
  <c r="S214" i="184" a="1"/>
  <c r="S214" i="184" s="1"/>
  <c r="B300" i="181" s="1"/>
  <c r="Q215" i="184"/>
  <c r="S215" i="184" s="1" a="1"/>
  <c r="S215" i="184" s="1"/>
  <c r="B301"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265" i="181" s="1"/>
  <c r="Q180" i="184"/>
  <c r="S180" i="184" s="1" a="1"/>
  <c r="S180" i="184" s="1"/>
  <c r="B266" i="181" s="1"/>
  <c r="R180" i="184"/>
  <c r="Q181" i="184"/>
  <c r="R181" i="184"/>
  <c r="S181" i="184" a="1"/>
  <c r="S181" i="184" s="1"/>
  <c r="B267" i="181" s="1"/>
  <c r="Q182" i="184"/>
  <c r="S182" i="184" s="1" a="1"/>
  <c r="S182" i="184" s="1"/>
  <c r="B268" i="181" s="1"/>
  <c r="R182" i="184"/>
  <c r="Q183" i="184"/>
  <c r="R183" i="184"/>
  <c r="Q184" i="184"/>
  <c r="R184" i="184"/>
  <c r="Q185" i="184"/>
  <c r="R185" i="184"/>
  <c r="S185" i="184" a="1"/>
  <c r="S185" i="184" s="1"/>
  <c r="B271" i="181" s="1"/>
  <c r="Q186" i="184"/>
  <c r="S186" i="184" s="1" a="1"/>
  <c r="S186" i="184" s="1"/>
  <c r="B272" i="181" s="1"/>
  <c r="R186" i="184"/>
  <c r="Q187" i="184"/>
  <c r="R187" i="184"/>
  <c r="S187" i="184" a="1"/>
  <c r="S187" i="184" s="1"/>
  <c r="B273" i="181" s="1"/>
  <c r="Q188" i="184"/>
  <c r="S188" i="184" s="1" a="1"/>
  <c r="S188" i="184" s="1"/>
  <c r="B274" i="181" s="1"/>
  <c r="R188" i="184"/>
  <c r="Q189" i="184"/>
  <c r="R189" i="184"/>
  <c r="Q190" i="184"/>
  <c r="R190" i="184"/>
  <c r="Q191" i="184"/>
  <c r="R191" i="184"/>
  <c r="S191" i="184" a="1"/>
  <c r="S191" i="184" s="1"/>
  <c r="B277" i="181" s="1"/>
  <c r="Q192" i="184"/>
  <c r="S192" i="184" s="1" a="1"/>
  <c r="S192" i="184" s="1"/>
  <c r="B278" i="181" s="1"/>
  <c r="R192" i="184"/>
  <c r="Q193" i="184"/>
  <c r="R193" i="184"/>
  <c r="S193" i="184" a="1"/>
  <c r="S193" i="184" s="1"/>
  <c r="B279" i="181" s="1"/>
  <c r="Q194" i="184"/>
  <c r="S194" i="184" s="1" a="1"/>
  <c r="S194" i="184" s="1"/>
  <c r="B280" i="181" s="1"/>
  <c r="R194" i="184"/>
  <c r="Q195" i="184"/>
  <c r="R195" i="184"/>
  <c r="Q196" i="184"/>
  <c r="R196" i="184"/>
  <c r="Q197" i="184"/>
  <c r="R197" i="184"/>
  <c r="S197" i="184" a="1"/>
  <c r="S197" i="184" s="1"/>
  <c r="B283" i="181" s="1"/>
  <c r="Q198" i="184"/>
  <c r="S198" i="184" s="1" a="1"/>
  <c r="S198" i="184" s="1"/>
  <c r="B284" i="181" s="1"/>
  <c r="R198" i="184"/>
  <c r="Q199" i="184"/>
  <c r="R199" i="184"/>
  <c r="S199" i="184" a="1"/>
  <c r="S199" i="184" s="1"/>
  <c r="B285" i="181" s="1"/>
  <c r="Q167" i="184"/>
  <c r="S167" i="184" s="1" a="1"/>
  <c r="S167" i="184" s="1"/>
  <c r="B253" i="181" s="1"/>
  <c r="R167" i="184"/>
  <c r="Q168" i="184"/>
  <c r="S168" i="184" s="1" a="1"/>
  <c r="S168" i="184" s="1"/>
  <c r="B254" i="181" s="1"/>
  <c r="R168" i="184"/>
  <c r="Q169" i="184"/>
  <c r="S169" i="184" s="1" a="1"/>
  <c r="S169" i="184" s="1"/>
  <c r="B255" i="181" s="1"/>
  <c r="R169" i="184"/>
  <c r="Q170" i="184"/>
  <c r="S170" i="184" s="1" a="1"/>
  <c r="S170" i="184" s="1"/>
  <c r="B256" i="181" s="1"/>
  <c r="R170" i="184"/>
  <c r="Q171" i="184"/>
  <c r="R171" i="184"/>
  <c r="Q172" i="184"/>
  <c r="R172" i="184"/>
  <c r="Q173" i="184"/>
  <c r="S173" i="184" s="1" a="1"/>
  <c r="S173" i="184" s="1"/>
  <c r="B259" i="181" s="1"/>
  <c r="R173" i="184"/>
  <c r="Q174" i="184"/>
  <c r="S174" i="184" s="1" a="1"/>
  <c r="S174" i="184" s="1"/>
  <c r="B260" i="181" s="1"/>
  <c r="R174" i="184"/>
  <c r="Q175" i="184"/>
  <c r="S175" i="184" s="1" a="1"/>
  <c r="S175" i="184" s="1"/>
  <c r="B261" i="181" s="1"/>
  <c r="R175" i="184"/>
  <c r="Q176" i="184"/>
  <c r="S176" i="184" s="1" a="1"/>
  <c r="S176" i="184" s="1"/>
  <c r="B262" i="181" s="1"/>
  <c r="R176" i="184"/>
  <c r="Q177" i="184"/>
  <c r="R177" i="184"/>
  <c r="Q160" i="184"/>
  <c r="R160" i="184"/>
  <c r="Q161" i="184"/>
  <c r="R161" i="184"/>
  <c r="Q162" i="184"/>
  <c r="R162" i="184"/>
  <c r="Q163" i="184"/>
  <c r="S163" i="184" s="1" a="1"/>
  <c r="S163" i="184" s="1"/>
  <c r="B249" i="181" s="1"/>
  <c r="R163" i="184"/>
  <c r="Q164" i="184"/>
  <c r="S164" i="184" s="1" a="1"/>
  <c r="S164" i="184" s="1"/>
  <c r="B250" i="181"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B115" i="181" s="1"/>
  <c r="R29" i="184"/>
  <c r="Q30" i="184"/>
  <c r="R30" i="184"/>
  <c r="Q31" i="184"/>
  <c r="S31" i="184" s="1" a="1"/>
  <c r="S31" i="184" s="1"/>
  <c r="B117" i="181" s="1"/>
  <c r="R31" i="184"/>
  <c r="Q32" i="184"/>
  <c r="R32" i="184"/>
  <c r="Q33" i="184"/>
  <c r="R33" i="184"/>
  <c r="Q34" i="184"/>
  <c r="R34" i="184"/>
  <c r="Q35" i="184"/>
  <c r="S35" i="184" s="1" a="1"/>
  <c r="S35" i="184" s="1"/>
  <c r="B121" i="181" s="1"/>
  <c r="R35" i="184"/>
  <c r="Q36" i="184"/>
  <c r="R36" i="184"/>
  <c r="Q37" i="184"/>
  <c r="S37" i="184" s="1" a="1"/>
  <c r="S37" i="184" s="1"/>
  <c r="B123" i="181" s="1"/>
  <c r="R37" i="184"/>
  <c r="Q38" i="184"/>
  <c r="R38" i="184"/>
  <c r="Q39" i="184"/>
  <c r="R39" i="184"/>
  <c r="Q40" i="184"/>
  <c r="R40" i="184"/>
  <c r="Q41" i="184"/>
  <c r="S41" i="184" s="1" a="1"/>
  <c r="S41" i="184" s="1"/>
  <c r="B127" i="181" s="1"/>
  <c r="R41" i="184"/>
  <c r="Q42" i="184"/>
  <c r="R42" i="184"/>
  <c r="Q43" i="184"/>
  <c r="S43" i="184" s="1" a="1"/>
  <c r="S43" i="184" s="1"/>
  <c r="B129" i="181" s="1"/>
  <c r="R43" i="184"/>
  <c r="Q44" i="184"/>
  <c r="R44" i="184"/>
  <c r="Q45" i="184"/>
  <c r="R45" i="184"/>
  <c r="Q46" i="184"/>
  <c r="R46" i="184"/>
  <c r="Q47" i="184"/>
  <c r="S47" i="184" s="1" a="1"/>
  <c r="S47" i="184" s="1"/>
  <c r="B133" i="181" s="1"/>
  <c r="R47" i="184"/>
  <c r="Q48" i="184"/>
  <c r="R48" i="184"/>
  <c r="Q49" i="184"/>
  <c r="S49" i="184" s="1" a="1"/>
  <c r="S49" i="184" s="1"/>
  <c r="B135" i="181" s="1"/>
  <c r="R49" i="184"/>
  <c r="Q50" i="184"/>
  <c r="R50" i="184"/>
  <c r="Q51" i="184"/>
  <c r="R51" i="184"/>
  <c r="Q52" i="184"/>
  <c r="R52" i="184"/>
  <c r="Q53" i="184"/>
  <c r="S53" i="184" s="1" a="1"/>
  <c r="S53" i="184" s="1"/>
  <c r="B139" i="181" s="1"/>
  <c r="R53" i="184"/>
  <c r="Q54" i="184"/>
  <c r="R54" i="184"/>
  <c r="Q55" i="184"/>
  <c r="S55" i="184" s="1" a="1"/>
  <c r="S55" i="184" s="1"/>
  <c r="B141" i="181" s="1"/>
  <c r="R55" i="184"/>
  <c r="Q56" i="184"/>
  <c r="R56" i="184"/>
  <c r="Q57" i="184"/>
  <c r="R57" i="184"/>
  <c r="Q58" i="184"/>
  <c r="R58" i="184"/>
  <c r="Q59" i="184"/>
  <c r="S59" i="184" s="1" a="1"/>
  <c r="S59" i="184" s="1"/>
  <c r="B145" i="181" s="1"/>
  <c r="R59" i="184"/>
  <c r="Q60" i="184"/>
  <c r="R60" i="184"/>
  <c r="Q61" i="184"/>
  <c r="S61" i="184" s="1" a="1"/>
  <c r="S61" i="184" s="1"/>
  <c r="B147" i="181" s="1"/>
  <c r="R61" i="184"/>
  <c r="Q62" i="184"/>
  <c r="R62" i="184"/>
  <c r="Q63" i="184"/>
  <c r="R63" i="184"/>
  <c r="Q64" i="184"/>
  <c r="R64" i="184"/>
  <c r="Q65" i="184"/>
  <c r="S65" i="184" s="1" a="1"/>
  <c r="S65" i="184" s="1"/>
  <c r="B151" i="181" s="1"/>
  <c r="R65" i="184"/>
  <c r="Q66" i="184"/>
  <c r="R66" i="184"/>
  <c r="Q67" i="184"/>
  <c r="R67" i="184"/>
  <c r="Q68" i="184"/>
  <c r="R68" i="184"/>
  <c r="Q69" i="184"/>
  <c r="R69" i="184"/>
  <c r="Q70" i="184"/>
  <c r="R70" i="184"/>
  <c r="Q71" i="184"/>
  <c r="R71" i="184"/>
  <c r="Q72" i="184"/>
  <c r="R72" i="184"/>
  <c r="Q73" i="184"/>
  <c r="S73" i="184" s="1" a="1"/>
  <c r="S73" i="184" s="1"/>
  <c r="B159" i="181" s="1"/>
  <c r="R73" i="184"/>
  <c r="Q74" i="184"/>
  <c r="R74" i="184"/>
  <c r="Q75" i="184"/>
  <c r="R75" i="184"/>
  <c r="Q76" i="184"/>
  <c r="R76" i="184"/>
  <c r="Q77" i="184"/>
  <c r="S77" i="184" s="1" a="1"/>
  <c r="S77" i="184" s="1"/>
  <c r="B163" i="181" s="1"/>
  <c r="R77" i="184"/>
  <c r="Q78" i="184"/>
  <c r="R78" i="184"/>
  <c r="Q79" i="184"/>
  <c r="R79" i="184"/>
  <c r="Q80" i="184"/>
  <c r="R80" i="184"/>
  <c r="Q81" i="184"/>
  <c r="R81" i="184"/>
  <c r="Q82" i="184"/>
  <c r="R82" i="184"/>
  <c r="Q83" i="184"/>
  <c r="R83" i="184"/>
  <c r="Q84" i="184"/>
  <c r="R84" i="184"/>
  <c r="Q85" i="184"/>
  <c r="S85" i="184" s="1" a="1"/>
  <c r="S85" i="184" s="1"/>
  <c r="B171" i="181" s="1"/>
  <c r="R85" i="184"/>
  <c r="Q86" i="184"/>
  <c r="R86" i="184"/>
  <c r="Q87" i="184"/>
  <c r="R87" i="184"/>
  <c r="Q88" i="184"/>
  <c r="R88" i="184"/>
  <c r="Q89" i="184"/>
  <c r="S89" i="184" s="1" a="1"/>
  <c r="S89" i="184" s="1"/>
  <c r="B175" i="181" s="1"/>
  <c r="R89" i="184"/>
  <c r="Q90" i="184"/>
  <c r="S90" i="184" s="1" a="1"/>
  <c r="S90" i="184" s="1"/>
  <c r="B176" i="181" s="1"/>
  <c r="R90" i="184"/>
  <c r="Q91" i="184"/>
  <c r="R91" i="184"/>
  <c r="Q92" i="184"/>
  <c r="R92" i="184"/>
  <c r="Q93" i="184"/>
  <c r="R93" i="184"/>
  <c r="Q94" i="184"/>
  <c r="R94" i="184"/>
  <c r="Q95" i="184"/>
  <c r="R95" i="184"/>
  <c r="Q96" i="184"/>
  <c r="R96" i="184"/>
  <c r="Q97" i="184"/>
  <c r="S97" i="184" s="1" a="1"/>
  <c r="S97" i="184" s="1"/>
  <c r="B183" i="181" s="1"/>
  <c r="R97" i="184"/>
  <c r="Q98" i="184"/>
  <c r="S98" i="184" s="1" a="1"/>
  <c r="S98" i="184" s="1"/>
  <c r="B184" i="181" s="1"/>
  <c r="R98" i="184"/>
  <c r="Q99" i="184"/>
  <c r="R99" i="184"/>
  <c r="Q100" i="184"/>
  <c r="R100" i="184"/>
  <c r="Q101" i="184"/>
  <c r="S101" i="184" s="1" a="1"/>
  <c r="S101" i="184" s="1"/>
  <c r="B187" i="181" s="1"/>
  <c r="R101" i="184"/>
  <c r="Q102" i="184"/>
  <c r="R102" i="184"/>
  <c r="Q103" i="184"/>
  <c r="S103" i="184" s="1" a="1"/>
  <c r="S103" i="184" s="1"/>
  <c r="B189" i="181" s="1"/>
  <c r="R103" i="184"/>
  <c r="Q104" i="184"/>
  <c r="R104" i="184"/>
  <c r="Q105" i="184"/>
  <c r="R105" i="184"/>
  <c r="Q106" i="184"/>
  <c r="R106" i="184"/>
  <c r="Q107" i="184"/>
  <c r="R107" i="184"/>
  <c r="Q108" i="184"/>
  <c r="R108" i="184"/>
  <c r="Q109" i="184"/>
  <c r="R109" i="184"/>
  <c r="Q110" i="184"/>
  <c r="S110" i="184" s="1" a="1"/>
  <c r="S110" i="184" s="1"/>
  <c r="B196" i="181" s="1"/>
  <c r="R110" i="184"/>
  <c r="Q111" i="184"/>
  <c r="R111" i="184"/>
  <c r="Q112" i="184"/>
  <c r="R112" i="184"/>
  <c r="Q113" i="184"/>
  <c r="S113" i="184" s="1" a="1"/>
  <c r="S113" i="184" s="1"/>
  <c r="B199" i="181" s="1"/>
  <c r="R113" i="184"/>
  <c r="Q114" i="184"/>
  <c r="S114" i="184" s="1" a="1"/>
  <c r="S114" i="184" s="1"/>
  <c r="B200" i="181" s="1"/>
  <c r="R114" i="184"/>
  <c r="Q115" i="184"/>
  <c r="S115" i="184" s="1" a="1"/>
  <c r="S115" i="184" s="1"/>
  <c r="B201" i="181" s="1"/>
  <c r="R115" i="184"/>
  <c r="Q116" i="184"/>
  <c r="S116" i="184" s="1" a="1"/>
  <c r="S116" i="184" s="1"/>
  <c r="B202" i="181" s="1"/>
  <c r="R116" i="184"/>
  <c r="Q117" i="184"/>
  <c r="R117" i="184"/>
  <c r="Q118" i="184"/>
  <c r="R118" i="184"/>
  <c r="Q119" i="184"/>
  <c r="R119" i="184"/>
  <c r="Q120" i="184"/>
  <c r="R120" i="184"/>
  <c r="S120" i="184" a="1"/>
  <c r="S120" i="184" s="1"/>
  <c r="B206" i="181" s="1"/>
  <c r="Q121" i="184"/>
  <c r="S121" i="184" s="1" a="1"/>
  <c r="S121" i="184" s="1"/>
  <c r="B207" i="181" s="1"/>
  <c r="R121" i="184"/>
  <c r="Q122" i="184"/>
  <c r="R122" i="184"/>
  <c r="S122" i="184" s="1" a="1"/>
  <c r="S122" i="184" s="1"/>
  <c r="B208" i="181" s="1"/>
  <c r="Q123" i="184"/>
  <c r="R123" i="184"/>
  <c r="Q124" i="184"/>
  <c r="R124" i="184"/>
  <c r="Q125" i="184"/>
  <c r="R125" i="184"/>
  <c r="Q126" i="184"/>
  <c r="S126" i="184" s="1" a="1"/>
  <c r="S126" i="184" s="1"/>
  <c r="B212" i="181" s="1"/>
  <c r="R126" i="184"/>
  <c r="Q127" i="184"/>
  <c r="R127" i="184"/>
  <c r="Q128" i="184"/>
  <c r="R128" i="184"/>
  <c r="S128" i="184" a="1"/>
  <c r="S128" i="184" s="1"/>
  <c r="B214" i="181" s="1"/>
  <c r="Q129" i="184"/>
  <c r="R129" i="184"/>
  <c r="Q130" i="184"/>
  <c r="R130" i="184"/>
  <c r="Q131" i="184"/>
  <c r="S131" i="184" s="1" a="1"/>
  <c r="S131" i="184" s="1"/>
  <c r="B217" i="181" s="1"/>
  <c r="R131" i="184"/>
  <c r="Q132" i="184"/>
  <c r="S132" i="184" s="1" a="1"/>
  <c r="S132" i="184" s="1"/>
  <c r="B218" i="181" s="1"/>
  <c r="R132" i="184"/>
  <c r="Q133" i="184"/>
  <c r="R133" i="184"/>
  <c r="Q134" i="184"/>
  <c r="S134" i="184" s="1" a="1"/>
  <c r="S134" i="184" s="1"/>
  <c r="B220" i="181" s="1"/>
  <c r="R134" i="184"/>
  <c r="Q135" i="184"/>
  <c r="R135" i="184"/>
  <c r="Q136" i="184"/>
  <c r="R136" i="184"/>
  <c r="Q137" i="184"/>
  <c r="S137" i="184" s="1" a="1"/>
  <c r="S137" i="184" s="1"/>
  <c r="B223" i="181" s="1"/>
  <c r="R137" i="184"/>
  <c r="Q138" i="184"/>
  <c r="R138" i="184"/>
  <c r="S138" i="184" s="1" a="1"/>
  <c r="S138" i="184" s="1"/>
  <c r="B224" i="181" s="1"/>
  <c r="Q139" i="184"/>
  <c r="S139" i="184" s="1" a="1"/>
  <c r="S139" i="184" s="1"/>
  <c r="B225" i="181" s="1"/>
  <c r="R139" i="184"/>
  <c r="Q140" i="184"/>
  <c r="S140" i="184" s="1" a="1"/>
  <c r="S140" i="184" s="1"/>
  <c r="B226" i="181" s="1"/>
  <c r="R140" i="184"/>
  <c r="Q141" i="184"/>
  <c r="R141" i="184"/>
  <c r="Q142" i="184"/>
  <c r="R142" i="184"/>
  <c r="Q143" i="184"/>
  <c r="R143" i="184"/>
  <c r="Q144" i="184"/>
  <c r="R144" i="184"/>
  <c r="S144" i="184" a="1"/>
  <c r="S144" i="184" s="1"/>
  <c r="B230" i="181" s="1"/>
  <c r="Q145" i="184"/>
  <c r="S145" i="184" s="1" a="1"/>
  <c r="S145" i="184" s="1"/>
  <c r="B231" i="181" s="1"/>
  <c r="R145" i="184"/>
  <c r="Q146" i="184"/>
  <c r="R146" i="184"/>
  <c r="S146" i="184" s="1" a="1"/>
  <c r="S146" i="184" s="1"/>
  <c r="B232" i="181" s="1"/>
  <c r="Q147" i="184"/>
  <c r="R147" i="184"/>
  <c r="Q148" i="184"/>
  <c r="R148" i="184"/>
  <c r="Q149" i="184"/>
  <c r="R149" i="184"/>
  <c r="Q150" i="184"/>
  <c r="S150" i="184" s="1" a="1"/>
  <c r="S150" i="184" s="1"/>
  <c r="B236" i="181" s="1"/>
  <c r="R150" i="184"/>
  <c r="Q151" i="184"/>
  <c r="R151" i="184"/>
  <c r="S151" i="184" s="1" a="1"/>
  <c r="S151" i="184" s="1"/>
  <c r="B237" i="181" s="1"/>
  <c r="Q152" i="184"/>
  <c r="S152" i="184" s="1" a="1"/>
  <c r="S152" i="184" s="1"/>
  <c r="B238" i="181" s="1"/>
  <c r="R152" i="184"/>
  <c r="Q153" i="184"/>
  <c r="R153" i="184"/>
  <c r="Q154" i="184"/>
  <c r="R154" i="184"/>
  <c r="Q155" i="184"/>
  <c r="S155" i="184" s="1" a="1"/>
  <c r="S155" i="184" s="1"/>
  <c r="B241" i="181" s="1"/>
  <c r="R155" i="184"/>
  <c r="Q156" i="184"/>
  <c r="R156" i="184"/>
  <c r="S156" i="184" a="1"/>
  <c r="S156" i="184" s="1"/>
  <c r="B242" i="181" s="1"/>
  <c r="Q157" i="184"/>
  <c r="R157" i="184"/>
  <c r="S157" i="184" s="1" a="1"/>
  <c r="S157" i="184" s="1"/>
  <c r="B243" i="181" s="1"/>
  <c r="Q158" i="184"/>
  <c r="R158" i="184"/>
  <c r="S158" i="184" s="1" a="1"/>
  <c r="S158" i="184" s="1"/>
  <c r="B244" i="181"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B247" i="181" s="1"/>
  <c r="S162" i="184" a="1"/>
  <c r="S162" i="184" s="1"/>
  <c r="B248" i="181" s="1"/>
  <c r="S109" i="184" a="1"/>
  <c r="S109" i="184" s="1"/>
  <c r="B195" i="181" s="1"/>
  <c r="S96" i="184" a="1"/>
  <c r="S96" i="184" s="1"/>
  <c r="B182" i="181" s="1"/>
  <c r="S92" i="184" a="1"/>
  <c r="S92" i="184" s="1"/>
  <c r="B178" i="181" s="1"/>
  <c r="S84" i="184" a="1"/>
  <c r="S84" i="184" s="1"/>
  <c r="B170" i="181" s="1"/>
  <c r="S80" i="184" a="1"/>
  <c r="S80" i="184" s="1"/>
  <c r="B166" i="181" s="1"/>
  <c r="S72" i="184" a="1"/>
  <c r="S72" i="184" s="1"/>
  <c r="B158" i="181" s="1"/>
  <c r="S68" i="184" a="1"/>
  <c r="S68" i="184" s="1"/>
  <c r="B154" i="181" s="1"/>
  <c r="S60" i="184" a="1"/>
  <c r="S60" i="184" s="1"/>
  <c r="B146" i="181" s="1"/>
  <c r="S56" i="184" a="1"/>
  <c r="S56" i="184" s="1"/>
  <c r="B142" i="181" s="1"/>
  <c r="S48" i="184" a="1"/>
  <c r="S48" i="184" s="1"/>
  <c r="B134" i="181" s="1"/>
  <c r="S44" i="184" a="1"/>
  <c r="S44" i="184" s="1"/>
  <c r="B130" i="181" s="1"/>
  <c r="S36" i="184" a="1"/>
  <c r="S36" i="184" s="1"/>
  <c r="B122" i="181" s="1"/>
  <c r="S32" i="184" a="1"/>
  <c r="S32" i="184" s="1"/>
  <c r="B118" i="181" s="1"/>
  <c r="S20" i="184" a="1"/>
  <c r="S20" i="184" s="1"/>
  <c r="B106" i="181" s="1"/>
  <c r="S95" i="184" a="1"/>
  <c r="S95" i="184" s="1"/>
  <c r="B181" i="181" s="1"/>
  <c r="S91" i="184" a="1"/>
  <c r="S91" i="184" s="1"/>
  <c r="B177" i="181" s="1"/>
  <c r="S71" i="184" a="1"/>
  <c r="S71" i="184" s="1"/>
  <c r="B157" i="181" s="1"/>
  <c r="S67" i="184" a="1"/>
  <c r="S67" i="184" s="1"/>
  <c r="B153" i="181" s="1"/>
  <c r="S102" i="184" a="1"/>
  <c r="S102" i="184" s="1"/>
  <c r="B188" i="181" s="1"/>
  <c r="S149" i="184" a="1"/>
  <c r="S149" i="184" s="1"/>
  <c r="B235" i="181" s="1"/>
  <c r="S133" i="184" a="1"/>
  <c r="S133" i="184" s="1"/>
  <c r="B219" i="181" s="1"/>
  <c r="S125" i="184" a="1"/>
  <c r="S125" i="184" s="1"/>
  <c r="B211" i="181" s="1"/>
  <c r="S108" i="184" a="1"/>
  <c r="S108" i="184" s="1"/>
  <c r="B194" i="181" s="1"/>
  <c r="S83" i="184" a="1"/>
  <c r="S83" i="184" s="1"/>
  <c r="B169" i="181" s="1"/>
  <c r="S86" i="184" a="1"/>
  <c r="S86" i="184" s="1"/>
  <c r="B172" i="181" s="1"/>
  <c r="S78" i="184" a="1"/>
  <c r="S78" i="184" s="1"/>
  <c r="B164" i="181" s="1"/>
  <c r="S74" i="184" a="1"/>
  <c r="S74" i="184" s="1"/>
  <c r="B160" i="181" s="1"/>
  <c r="S66" i="184" a="1"/>
  <c r="S66" i="184" s="1"/>
  <c r="B152" i="181" s="1"/>
  <c r="S62" i="184" a="1"/>
  <c r="S62" i="184" s="1"/>
  <c r="B148" i="181" s="1"/>
  <c r="S54" i="184" a="1"/>
  <c r="S54" i="184" s="1"/>
  <c r="B140" i="181" s="1"/>
  <c r="S50" i="184" a="1"/>
  <c r="S50" i="184" s="1"/>
  <c r="B136" i="181" s="1"/>
  <c r="S42" i="184" a="1"/>
  <c r="S42" i="184" s="1"/>
  <c r="B128" i="181" s="1"/>
  <c r="S38" i="184" a="1"/>
  <c r="S38" i="184" s="1"/>
  <c r="B124" i="181" s="1"/>
  <c r="S30" i="184" a="1"/>
  <c r="S30" i="184" s="1"/>
  <c r="B116" i="181" s="1"/>
  <c r="S26" i="184" a="1"/>
  <c r="S26" i="184" s="1"/>
  <c r="B112" i="181" s="1"/>
  <c r="S79" i="184" a="1"/>
  <c r="S79" i="184" s="1"/>
  <c r="B165" i="181" s="1"/>
  <c r="S143" i="184" a="1"/>
  <c r="S143" i="184" s="1"/>
  <c r="B229" i="181" s="1"/>
  <c r="S127" i="184" a="1"/>
  <c r="S127" i="184" s="1"/>
  <c r="B213" i="181" s="1"/>
  <c r="S119" i="184" a="1"/>
  <c r="S119" i="184" s="1"/>
  <c r="B205" i="181" s="1"/>
  <c r="S107" i="184" a="1"/>
  <c r="S107" i="184" s="1"/>
  <c r="B193" i="181" s="1"/>
  <c r="S104" i="184" a="1"/>
  <c r="S104" i="184" s="1"/>
  <c r="B190" i="181"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S154" i="184" s="1" a="1"/>
  <c r="S154" i="184" s="1"/>
  <c r="B240" i="181" s="1"/>
  <c r="B39" i="184"/>
  <c r="C39" i="184"/>
  <c r="S160" i="184" s="1" a="1"/>
  <c r="S160" i="184" s="1"/>
  <c r="B246" i="181" s="1"/>
  <c r="B40" i="184"/>
  <c r="C40" i="184"/>
  <c r="S166" i="184" s="1" a="1"/>
  <c r="S166" i="184" s="1"/>
  <c r="B252" i="181" s="1"/>
  <c r="B41" i="184"/>
  <c r="C41" i="184"/>
  <c r="S172" i="184" s="1" a="1"/>
  <c r="S172" i="184" s="1"/>
  <c r="B258" i="181" s="1"/>
  <c r="B42" i="184"/>
  <c r="C42" i="184"/>
  <c r="S178" i="184" s="1" a="1"/>
  <c r="S178" i="184" s="1"/>
  <c r="B264" i="181" s="1"/>
  <c r="B43" i="184"/>
  <c r="C43" i="184"/>
  <c r="S184" i="184" s="1" a="1"/>
  <c r="S184" i="184" s="1"/>
  <c r="B270" i="181" s="1"/>
  <c r="B44" i="184"/>
  <c r="C44" i="184"/>
  <c r="S190" i="184" s="1" a="1"/>
  <c r="S190" i="184" s="1"/>
  <c r="B276" i="181" s="1"/>
  <c r="B45" i="184"/>
  <c r="C45" i="184"/>
  <c r="S196" i="184" s="1" a="1"/>
  <c r="S196" i="184" s="1"/>
  <c r="B282" i="181" s="1"/>
  <c r="B46" i="184"/>
  <c r="C46" i="184"/>
  <c r="S202" i="184" s="1" a="1"/>
  <c r="S202" i="184" s="1"/>
  <c r="B288" i="181" s="1"/>
  <c r="B47" i="184"/>
  <c r="C47" i="184"/>
  <c r="S208" i="184" s="1" a="1"/>
  <c r="S208" i="184" s="1"/>
  <c r="B294" i="181" s="1"/>
  <c r="B36" i="184"/>
  <c r="C36" i="184"/>
  <c r="S142" i="184" s="1" a="1"/>
  <c r="S142" i="184" s="1"/>
  <c r="B228" i="181" s="1"/>
  <c r="B37" i="184"/>
  <c r="C37" i="184"/>
  <c r="S148" i="184" s="1" a="1"/>
  <c r="S148" i="184" s="1"/>
  <c r="B234"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S22" i="184" s="1" a="1"/>
  <c r="S22" i="184" s="1"/>
  <c r="B108" i="181" s="1"/>
  <c r="B17" i="184"/>
  <c r="C17" i="184"/>
  <c r="S28" i="184" s="1" a="1"/>
  <c r="S28" i="184" s="1"/>
  <c r="B114" i="181" s="1"/>
  <c r="B18" i="184"/>
  <c r="C18" i="184"/>
  <c r="S34" i="184" s="1" a="1"/>
  <c r="S34" i="184" s="1"/>
  <c r="B120" i="181" s="1"/>
  <c r="B19" i="184"/>
  <c r="C19" i="184"/>
  <c r="S40" i="184" s="1" a="1"/>
  <c r="S40" i="184" s="1"/>
  <c r="B126" i="181" s="1"/>
  <c r="B20" i="184"/>
  <c r="C20" i="184"/>
  <c r="S46" i="184" s="1" a="1"/>
  <c r="S46" i="184" s="1"/>
  <c r="B132" i="181" s="1"/>
  <c r="B21" i="184"/>
  <c r="C21" i="184"/>
  <c r="S52" i="184" s="1" a="1"/>
  <c r="S52" i="184" s="1"/>
  <c r="B138" i="181" s="1"/>
  <c r="B22" i="184"/>
  <c r="C22" i="184"/>
  <c r="S58" i="184" s="1" a="1"/>
  <c r="S58" i="184" s="1"/>
  <c r="B144" i="181" s="1"/>
  <c r="B23" i="184"/>
  <c r="C23" i="184"/>
  <c r="S64" i="184" s="1" a="1"/>
  <c r="S64" i="184" s="1"/>
  <c r="B150" i="181" s="1"/>
  <c r="B24" i="184"/>
  <c r="C24" i="184"/>
  <c r="S70" i="184" s="1" a="1"/>
  <c r="S70" i="184" s="1"/>
  <c r="B156" i="181" s="1"/>
  <c r="B25" i="184"/>
  <c r="C25" i="184"/>
  <c r="S76" i="184" s="1" a="1"/>
  <c r="S76" i="184" s="1"/>
  <c r="B162" i="181" s="1"/>
  <c r="B26" i="184"/>
  <c r="C26" i="184"/>
  <c r="S82" i="184" s="1" a="1"/>
  <c r="S82" i="184" s="1"/>
  <c r="B168" i="181" s="1"/>
  <c r="B27" i="184"/>
  <c r="C27" i="184"/>
  <c r="S88" i="184" s="1" a="1"/>
  <c r="S88" i="184" s="1"/>
  <c r="B174" i="181" s="1"/>
  <c r="B28" i="184"/>
  <c r="C28" i="184"/>
  <c r="S94" i="184" s="1" a="1"/>
  <c r="S94" i="184" s="1"/>
  <c r="B180" i="181" s="1"/>
  <c r="B29" i="184"/>
  <c r="C29" i="184"/>
  <c r="S100" i="184" s="1" a="1"/>
  <c r="S100" i="184" s="1"/>
  <c r="B186" i="181" s="1"/>
  <c r="B30" i="184"/>
  <c r="C30" i="184"/>
  <c r="S106" i="184" s="1" a="1"/>
  <c r="S106" i="184" s="1"/>
  <c r="B192" i="181" s="1"/>
  <c r="B31" i="184"/>
  <c r="C31" i="184"/>
  <c r="S112" i="184" s="1" a="1"/>
  <c r="S112" i="184" s="1"/>
  <c r="B198" i="181" s="1"/>
  <c r="B32" i="184"/>
  <c r="C32" i="184"/>
  <c r="S118" i="184" s="1" a="1"/>
  <c r="S118" i="184" s="1"/>
  <c r="B204" i="181" s="1"/>
  <c r="B33" i="184"/>
  <c r="C33" i="184"/>
  <c r="S124" i="184" s="1" a="1"/>
  <c r="S124" i="184" s="1"/>
  <c r="B210" i="181" s="1"/>
  <c r="B34" i="184"/>
  <c r="C34" i="184"/>
  <c r="S130" i="184" s="1" a="1"/>
  <c r="S130" i="184" s="1"/>
  <c r="B216" i="181" s="1"/>
  <c r="B35" i="184"/>
  <c r="C35" i="184"/>
  <c r="S136" i="184" s="1" a="1"/>
  <c r="S136" i="184" s="1"/>
  <c r="B222" i="181"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C15" i="186"/>
  <c r="J15" i="186" s="1"/>
  <c r="S16" i="186" s="1" a="1"/>
  <c r="S16" i="186" s="1"/>
  <c r="B15" i="186"/>
  <c r="B14" i="186"/>
  <c r="E3" i="186"/>
  <c r="E6" i="186" s="1"/>
  <c r="B337" i="179" s="1"/>
  <c r="S23" i="184" a="1"/>
  <c r="S23" i="184" s="1"/>
  <c r="B109" i="181" s="1"/>
  <c r="S24" i="184" a="1"/>
  <c r="S24" i="184" s="1"/>
  <c r="B110" i="181" s="1"/>
  <c r="S25" i="184" a="1"/>
  <c r="S25" i="184" s="1"/>
  <c r="B111" i="181" s="1"/>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B105" i="181" s="1"/>
  <c r="L15" i="184"/>
  <c r="S18" i="184" s="1" a="1"/>
  <c r="S18" i="184" s="1"/>
  <c r="B104" i="181" s="1"/>
  <c r="S17" i="184" a="1"/>
  <c r="S17" i="184" s="1"/>
  <c r="B103" i="181"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8" i="186" l="1"/>
  <c r="S33" i="186" s="1" a="1"/>
  <c r="S33" i="186" s="1"/>
  <c r="I17" i="186"/>
  <c r="S27" i="186" s="1" a="1"/>
  <c r="S27" i="186" s="1"/>
  <c r="I16" i="186"/>
  <c r="S21" i="186" s="1" a="1"/>
  <c r="S21" i="186" s="1"/>
  <c r="S113" i="180"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S147" i="184" a="1"/>
  <c r="S147" i="184" s="1"/>
  <c r="B233" i="181" s="1"/>
  <c r="S171" i="184" a="1"/>
  <c r="S171" i="184" s="1"/>
  <c r="B257" i="181" s="1"/>
  <c r="S195" i="184" a="1"/>
  <c r="S195" i="184" s="1"/>
  <c r="B281" i="181" s="1"/>
  <c r="S165" i="184" a="1"/>
  <c r="S165" i="184" s="1"/>
  <c r="B251" i="181" s="1"/>
  <c r="S189" i="184" a="1"/>
  <c r="S189" i="184" s="1"/>
  <c r="B275" i="181" s="1"/>
  <c r="S159" i="184" a="1"/>
  <c r="S159" i="184" s="1"/>
  <c r="B245" i="181" s="1"/>
  <c r="S183" i="184" a="1"/>
  <c r="S183" i="184" s="1"/>
  <c r="B269" i="181" s="1"/>
  <c r="S207" i="184" a="1"/>
  <c r="S207" i="184" s="1"/>
  <c r="B293" i="181" s="1"/>
  <c r="S153" i="184" a="1"/>
  <c r="S153" i="184" s="1"/>
  <c r="B239" i="181" s="1"/>
  <c r="S177" i="184" a="1"/>
  <c r="S177" i="184" s="1"/>
  <c r="B263" i="181" s="1"/>
  <c r="S201" i="184" a="1"/>
  <c r="S201" i="184" s="1"/>
  <c r="B287" i="181" s="1"/>
  <c r="S111" i="184" a="1"/>
  <c r="S111" i="184" s="1"/>
  <c r="B197" i="181" s="1"/>
  <c r="S135" i="184" a="1"/>
  <c r="S135" i="184" s="1"/>
  <c r="B221" i="181" s="1"/>
  <c r="S99" i="184" a="1"/>
  <c r="S99" i="184" s="1"/>
  <c r="B185" i="181" s="1"/>
  <c r="S123" i="184" a="1"/>
  <c r="S123" i="184" s="1"/>
  <c r="B209" i="181" s="1"/>
  <c r="S117" i="184" a="1"/>
  <c r="S117" i="184" s="1"/>
  <c r="B203" i="181" s="1"/>
  <c r="S141" i="184" a="1"/>
  <c r="S141" i="184" s="1"/>
  <c r="B227" i="181" s="1"/>
  <c r="S105" i="184" a="1"/>
  <c r="S105" i="184" s="1"/>
  <c r="B191" i="181" s="1"/>
  <c r="S129" i="184" a="1"/>
  <c r="S129" i="184" s="1"/>
  <c r="B215" i="181" s="1"/>
  <c r="E3" i="199"/>
  <c r="E6" i="199" s="1"/>
  <c r="B16" i="200" s="1"/>
  <c r="N12" i="193"/>
  <c r="C31" i="195" s="1"/>
  <c r="C58" i="195"/>
  <c r="C43" i="195"/>
  <c r="C11" i="195"/>
  <c r="C57" i="195"/>
  <c r="C42" i="195"/>
  <c r="N9" i="193"/>
  <c r="C40" i="195"/>
  <c r="C55" i="195"/>
  <c r="C8" i="195"/>
  <c r="C54" i="195"/>
  <c r="C39" i="195"/>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B365" i="181" s="1"/>
  <c r="S56" i="185" a="1"/>
  <c r="S56" i="185" s="1"/>
  <c r="S54" i="185" a="1"/>
  <c r="S54" i="185" s="1"/>
  <c r="S55" i="185" a="1"/>
  <c r="S55" i="185" s="1"/>
  <c r="S70" i="185" a="1"/>
  <c r="S70" i="185" s="1"/>
  <c r="B364" i="181" s="1"/>
  <c r="S85" i="185" a="1"/>
  <c r="S85" i="185" s="1"/>
  <c r="S72" i="185" a="1"/>
  <c r="S72" i="185" s="1"/>
  <c r="B366" i="181" s="1"/>
  <c r="S73" i="185" a="1"/>
  <c r="S73" i="185" s="1"/>
  <c r="B367" i="181" s="1"/>
  <c r="E66" i="185"/>
  <c r="E78" i="185"/>
  <c r="I52" i="185"/>
  <c r="S52" i="185" s="1" a="1"/>
  <c r="S52" i="185" s="1"/>
  <c r="B349" i="181" s="1"/>
  <c r="I81" i="185"/>
  <c r="S53" i="185" a="1"/>
  <c r="S53" i="185" s="1"/>
  <c r="C8" i="212"/>
  <c r="B14" i="240"/>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51" i="184" a="1"/>
  <c r="S51" i="184" s="1"/>
  <c r="B137" i="181" s="1"/>
  <c r="S16" i="184" a="1"/>
  <c r="S16" i="184" s="1"/>
  <c r="B102"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75" i="184" a="1"/>
  <c r="S75" i="184" s="1"/>
  <c r="B161" i="181" s="1"/>
  <c r="S39" i="184" a="1"/>
  <c r="S39" i="184" s="1"/>
  <c r="B125" i="181" s="1"/>
  <c r="S27" i="184" a="1"/>
  <c r="S27" i="184" s="1"/>
  <c r="B113" i="181" s="1"/>
  <c r="I15" i="184"/>
  <c r="S15" i="184" s="1" a="1"/>
  <c r="S15" i="184" s="1"/>
  <c r="B101" i="181" s="1"/>
  <c r="S93" i="184" a="1"/>
  <c r="S93" i="184" s="1"/>
  <c r="B179" i="181" s="1"/>
  <c r="S69" i="184" a="1"/>
  <c r="S69" i="184" s="1"/>
  <c r="B155" i="181" s="1"/>
  <c r="S45" i="184" a="1"/>
  <c r="S45" i="184" s="1"/>
  <c r="B131" i="181" s="1"/>
  <c r="S21" i="184" a="1"/>
  <c r="S21" i="184" s="1"/>
  <c r="B107" i="181" s="1"/>
  <c r="S16" i="183" a="1"/>
  <c r="S16" i="183" s="1"/>
  <c r="S81" i="184" a="1"/>
  <c r="S81" i="184" s="1"/>
  <c r="B167" i="181" s="1"/>
  <c r="S57" i="184" a="1"/>
  <c r="S57" i="184" s="1"/>
  <c r="B143" i="181" s="1"/>
  <c r="S33" i="184" a="1"/>
  <c r="S33" i="184" s="1"/>
  <c r="B119" i="181" s="1"/>
  <c r="S87" i="184" a="1"/>
  <c r="S87" i="184" s="1"/>
  <c r="B173" i="181" s="1"/>
  <c r="S63" i="184" a="1"/>
  <c r="S63" i="184" s="1"/>
  <c r="B149" i="181"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72" l="1"/>
  <c r="C187" i="174" s="1"/>
  <c r="P8" i="172"/>
  <c r="C128" i="174" s="1"/>
  <c r="R8" i="169"/>
  <c r="C182" i="171" s="1"/>
  <c r="P8" i="169"/>
  <c r="C123" i="171" s="1"/>
  <c r="C8" i="171"/>
  <c r="B330" i="181"/>
  <c r="C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<sst xmlns="http://schemas.openxmlformats.org/spreadsheetml/2006/main" count="7875" uniqueCount="2546">
  <si>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</si>
  <si>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</si>
  <si>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</si>
  <si>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</si>
  <si>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</si>
  <si>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</si>
  <si>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</si>
  <si>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</si>
  <si>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</si>
  <si>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</si>
  <si>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</si>
  <si>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</si>
  <si>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</si>
  <si>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</si>
  <si>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</si>
  <si>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</si>
  <si>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</si>
  <si>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</si>
  <si>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</si>
  <si>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</si>
  <si>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</si>
  <si>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</si>
  <si>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</si>
  <si>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</si>
  <si>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</si>
  <si>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</si>
  <si>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</si>
  <si>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</si>
  <si>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</si>
  <si>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</si>
  <si>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</si>
  <si>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</si>
  <si>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</si>
  <si>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</si>
  <si>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</si>
  <si>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</si>
  <si>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</si>
  <si>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</si>
  <si>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</si>
  <si>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</si>
  <si>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</si>
  <si>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</si>
  <si>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</si>
  <si>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</si>
  <si>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</si>
  <si>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</si>
  <si>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</si>
  <si>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</si>
  <si>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</si>
  <si>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</si>
  <si>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</si>
  <si>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</si>
  <si>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</si>
  <si>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</si>
  <si>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</si>
  <si>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</si>
  <si>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</si>
  <si>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</si>
  <si>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</si>
  <si>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</si>
  <si>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</si>
  <si>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</si>
  <si>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</si>
  <si>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</si>
  <si>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</si>
  <si>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</si>
  <si>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</si>
  <si>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</si>
  <si>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</si>
  <si>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</si>
  <si>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</si>
  <si>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</si>
  <si>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</si>
  <si>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</si>
  <si>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</si>
  <si>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</si>
  <si>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</si>
  <si>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</si>
  <si>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</si>
  <si>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</si>
  <si>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</si>
  <si>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</si>
  <si>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</si>
  <si>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</si>
  <si>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</si>
  <si>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</si>
  <si>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</si>
  <si>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</si>
  <si>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</si>
  <si>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</si>
  <si>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</si>
  <si>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</si>
  <si>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</si>
  <si>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</si>
  <si>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</si>
  <si>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</si>
  <si>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</si>
  <si>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</si>
  <si>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</si>
  <si>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</si>
  <si>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</si>
  <si>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</si>
  <si>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</si>
  <si>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</si>
  <si>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</si>
  <si>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</si>
  <si>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</si>
  <si>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</si>
  <si>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</si>
  <si>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</si>
  <si>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</si>
  <si>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</si>
  <si>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</si>
  <si>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</si>
  <si>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</si>
  <si>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</si>
  <si>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</si>
  <si>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</si>
  <si>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</si>
  <si>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</si>
  <si>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</si>
  <si>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</si>
  <si>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</si>
  <si>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</si>
  <si>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</si>
  <si>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</si>
  <si>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</si>
  <si>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</si>
  <si>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</si>
  <si>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</si>
  <si>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</si>
  <si>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</si>
  <si>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</si>
  <si>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</si>
  <si>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</si>
  <si>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</si>
  <si>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</si>
  <si>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</si>
  <si>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</si>
  <si>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</si>
  <si>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</si>
  <si>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</si>
  <si>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</si>
  <si>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</si>
  <si>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</si>
  <si>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</si>
  <si>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</si>
  <si>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</si>
  <si>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</si>
  <si>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</si>
  <si>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</si>
  <si>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</si>
  <si>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</si>
  <si>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</si>
  <si>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</si>
  <si>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</si>
  <si>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</si>
  <si>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</si>
  <si>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</si>
  <si>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</si>
  <si>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</si>
  <si>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</si>
  <si>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</si>
  <si>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</si>
  <si>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</si>
  <si>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</si>
  <si>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</si>
  <si>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</si>
  <si>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</si>
  <si>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</si>
  <si>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</si>
  <si>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</si>
  <si>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</si>
  <si>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</si>
  <si>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</si>
  <si>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</si>
  <si>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</si>
  <si>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</si>
  <si>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</si>
  <si>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</si>
  <si>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</si>
  <si>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</si>
  <si>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</si>
  <si>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</si>
  <si>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</si>
  <si>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</si>
  <si>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</si>
  <si>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</si>
  <si>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</si>
  <si>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</si>
  <si>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</si>
  <si>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</si>
  <si>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</si>
  <si>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</si>
  <si>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</si>
  <si>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</si>
  <si>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</si>
  <si>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</si>
  <si>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</si>
  <si>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</si>
  <si>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</si>
  <si>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</si>
  <si>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</si>
  <si>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</si>
  <si>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</si>
  <si>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</si>
  <si>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</si>
  <si>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</si>
  <si>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</si>
  <si>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</si>
  <si>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</si>
  <si>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</si>
  <si>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</si>
  <si>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</si>
  <si>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</si>
  <si>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</si>
  <si>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</si>
  <si>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</si>
  <si>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</si>
  <si>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</si>
  <si>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</si>
  <si>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</si>
  <si>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</si>
  <si>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</si>
  <si>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</si>
  <si>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</si>
  <si>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</si>
  <si>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</si>
  <si>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</si>
  <si>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</si>
  <si>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</si>
  <si>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</si>
  <si>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</si>
  <si>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</si>
  <si>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</si>
  <si>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</si>
  <si>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</si>
  <si>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</si>
  <si>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</si>
  <si>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</si>
  <si>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</si>
  <si>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</si>
  <si>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</si>
  <si>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</si>
  <si>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</si>
  <si>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</si>
  <si>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</si>
  <si>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</si>
  <si>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</si>
  <si>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</si>
  <si>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</si>
  <si>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</si>
  <si>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</si>
  <si>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</si>
  <si>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</si>
  <si>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</si>
  <si>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</si>
  <si>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</si>
  <si>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</si>
  <si>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</si>
  <si>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</si>
  <si>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</si>
  <si>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</si>
  <si>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</si>
  <si>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</si>
  <si>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</si>
  <si>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</si>
  <si>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</si>
  <si>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</si>
  <si>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</si>
  <si>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</si>
  <si>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</si>
  <si>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</si>
  <si>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</si>
  <si>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</si>
  <si>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</si>
  <si>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</si>
  <si>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</si>
  <si>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</si>
  <si>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</si>
  <si>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</si>
  <si>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</si>
  <si>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</si>
  <si>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</si>
  <si>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</si>
  <si>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</si>
  <si>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</si>
  <si>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</si>
  <si>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</si>
  <si>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</si>
  <si>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</si>
  <si>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</si>
  <si>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</si>
  <si>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</si>
  <si>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</si>
  <si>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</si>
  <si>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</si>
  <si>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</si>
  <si>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</si>
  <si>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</si>
  <si>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</si>
  <si>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</si>
  <si>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</si>
  <si>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</si>
  <si>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</si>
  <si>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</si>
  <si>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</si>
  <si>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</si>
  <si>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</si>
  <si>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</si>
  <si>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</si>
  <si>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</si>
  <si>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</si>
  <si>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</si>
  <si>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</si>
  <si>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</si>
  <si>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</si>
  <si>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</si>
  <si>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</si>
  <si>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</si>
  <si>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</si>
  <si>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</si>
  <si>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</si>
  <si>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</si>
  <si>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</si>
  <si>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</si>
  <si>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</si>
  <si>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</si>
  <si>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</si>
  <si>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</si>
  <si>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</si>
  <si>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</si>
  <si>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</si>
  <si>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</si>
  <si>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</si>
  <si>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</si>
  <si>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</si>
  <si>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</si>
  <si>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</si>
  <si>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</si>
  <si>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</si>
  <si>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</si>
  <si>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</si>
  <si>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</si>
  <si>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</si>
  <si>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</si>
  <si>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</si>
  <si>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</si>
  <si>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</si>
  <si>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</si>
  <si>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</si>
  <si>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</si>
  <si>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</si>
  <si>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</si>
  <si>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</si>
  <si>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</si>
  <si>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</si>
  <si>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</si>
  <si>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</si>
  <si>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</si>
  <si>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</si>
  <si>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</si>
  <si>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</si>
  <si>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</si>
  <si>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</si>
  <si>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</si>
  <si>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</si>
  <si>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</si>
  <si>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</si>
  <si>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</si>
  <si>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</si>
  <si>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</si>
  <si>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</si>
  <si>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</si>
  <si>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</si>
  <si>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</si>
  <si>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</si>
  <si>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</si>
  <si>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</si>
  <si>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</si>
  <si>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</si>
  <si>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</si>
  <si>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</si>
  <si>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</si>
  <si>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</si>
  <si>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</si>
  <si>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</si>
  <si>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</si>
  <si>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</si>
  <si>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</si>
  <si>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</si>
  <si>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</si>
  <si>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</si>
  <si>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</si>
  <si>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</si>
  <si>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</si>
  <si>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</si>
  <si>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</si>
  <si>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</si>
  <si>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</si>
  <si>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</si>
  <si>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</si>
  <si>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</si>
  <si>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</si>
  <si>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</si>
  <si>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</si>
  <si>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</si>
  <si>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</si>
  <si>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</si>
  <si>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</si>
  <si>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</si>
  <si>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</si>
  <si>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</si>
  <si>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</si>
  <si>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</si>
  <si>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</si>
  <si>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</si>
  <si>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</si>
  <si>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</si>
  <si>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</si>
  <si>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</si>
  <si>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</si>
  <si>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</si>
  <si>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</si>
  <si>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</si>
  <si>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</si>
  <si>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</si>
  <si>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</si>
  <si>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</si>
  <si>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</si>
  <si>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</si>
  <si>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</si>
  <si>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</si>
  <si>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</si>
  <si>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</si>
  <si>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</si>
  <si>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</si>
  <si>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</si>
  <si>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</si>
  <si>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</si>
  <si>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</si>
  <si>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</si>
  <si>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</si>
  <si>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</si>
  <si>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</si>
  <si>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</si>
  <si>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</si>
  <si>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</si>
  <si>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</si>
  <si>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</si>
  <si>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</si>
  <si>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</si>
  <si>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</si>
  <si>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</si>
  <si>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</si>
  <si>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</si>
  <si>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</si>
  <si>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</si>
  <si>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</si>
  <si>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</si>
  <si>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</si>
  <si>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</si>
  <si>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</si>
  <si>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</si>
  <si>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</si>
  <si>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</si>
  <si>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</si>
  <si>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</si>
  <si>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</si>
  <si>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</si>
  <si>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</si>
  <si>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</si>
  <si>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</si>
  <si>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</si>
  <si>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</si>
  <si>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</si>
  <si>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</si>
  <si>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</si>
  <si>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</si>
  <si>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</si>
  <si>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</si>
  <si>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</si>
  <si>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</si>
  <si>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</si>
  <si>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</si>
  <si>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</si>
  <si>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</si>
  <si>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</si>
  <si>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</si>
  <si>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</si>
  <si>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</si>
  <si>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</si>
  <si>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</si>
  <si>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</si>
  <si>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</si>
  <si>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</si>
  <si>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</si>
  <si>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</si>
  <si>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</si>
  <si>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</si>
  <si>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</si>
  <si>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</si>
  <si>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</si>
  <si>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</si>
  <si>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</si>
  <si>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</si>
  <si>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</si>
  <si>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</si>
  <si>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</si>
  <si>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</si>
  <si>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</si>
  <si>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</si>
  <si>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</si>
  <si>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</si>
  <si>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</si>
  <si>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</si>
  <si>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</si>
  <si>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</si>
  <si>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</si>
  <si>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</si>
  <si>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</si>
  <si>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</si>
  <si>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</si>
  <si>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</si>
  <si>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</si>
  <si>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</si>
  <si>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</si>
  <si>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</si>
  <si>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</si>
  <si>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</si>
  <si>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</si>
  <si>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</si>
  <si>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</si>
  <si>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</si>
  <si>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</si>
  <si>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</si>
  <si>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</si>
  <si>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</si>
  <si>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</si>
  <si>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</si>
  <si>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</si>
  <si>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</si>
  <si>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</si>
  <si>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</si>
  <si>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</si>
  <si>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</si>
  <si>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</si>
  <si>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</si>
  <si>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</si>
  <si>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</si>
  <si>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</si>
  <si>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</si>
  <si>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</si>
  <si>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</si>
  <si>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</si>
  <si>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</si>
  <si>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</si>
  <si>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</si>
  <si>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</si>
  <si>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</si>
  <si>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</si>
  <si>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</si>
  <si>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</si>
  <si>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</si>
  <si>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</si>
  <si>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</si>
  <si>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</si>
  <si>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</si>
  <si>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</si>
  <si>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</si>
  <si>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</si>
  <si>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</si>
  <si>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</si>
  <si>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</si>
  <si>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</si>
  <si>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</si>
  <si>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</si>
  <si>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</si>
  <si>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</si>
  <si>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</si>
  <si>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</si>
  <si>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</si>
  <si>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</si>
  <si>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</si>
  <si>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</si>
  <si>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</si>
  <si>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</si>
  <si>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</si>
  <si>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</si>
  <si>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</si>
  <si>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</si>
  <si>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</si>
  <si>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</si>
  <si>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</si>
  <si>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</si>
  <si>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</si>
  <si>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</si>
  <si>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</si>
  <si>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</si>
  <si>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</si>
  <si>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</si>
  <si>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</si>
  <si>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</si>
  <si>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</si>
  <si>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</si>
  <si>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</si>
  <si>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</si>
  <si>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</si>
  <si>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</si>
  <si>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</si>
  <si>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</si>
  <si>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</si>
  <si>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</si>
  <si>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</si>
  <si>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</si>
  <si>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</si>
  <si>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</si>
  <si>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</si>
  <si>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</si>
  <si>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</si>
  <si>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</si>
  <si>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</si>
  <si>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</si>
  <si>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</si>
  <si>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</si>
  <si>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</si>
  <si>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</si>
  <si>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</si>
  <si>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</si>
  <si>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</si>
  <si>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</si>
  <si>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</si>
  <si>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</si>
  <si>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</si>
  <si>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</si>
  <si>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</si>
  <si>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</si>
  <si>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</si>
  <si>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</si>
  <si>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</si>
  <si>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</si>
  <si>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</si>
  <si>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</si>
  <si>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</si>
  <si>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</si>
  <si>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</si>
  <si>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</si>
  <si>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</si>
  <si>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</si>
  <si>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</si>
  <si>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</si>
  <si>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</si>
  <si>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</si>
  <si>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</si>
  <si>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</si>
  <si>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</si>
  <si>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</si>
  <si>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</si>
  <si>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</si>
  <si>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</si>
  <si>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</si>
  <si>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</si>
  <si>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</si>
  <si>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</si>
  <si>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</si>
  <si>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</si>
  <si>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</si>
  <si>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</si>
  <si>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</si>
  <si>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</si>
  <si>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</si>
  <si>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</si>
  <si>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</si>
  <si>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</si>
  <si>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</si>
  <si>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</si>
  <si>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</si>
  <si>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</si>
  <si>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</si>
  <si>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</si>
  <si>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</si>
  <si>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</si>
  <si>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</si>
  <si>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</si>
  <si>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</si>
  <si>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</si>
  <si>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</si>
  <si>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</si>
  <si>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</si>
  <si>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</si>
  <si>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</si>
  <si>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</si>
  <si>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</si>
  <si>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</si>
  <si>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</si>
  <si>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</si>
  <si>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</si>
  <si>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</si>
  <si>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</si>
  <si>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</si>
  <si>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</si>
  <si>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</si>
  <si>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</si>
  <si>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</si>
  <si>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</si>
  <si>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</si>
  <si>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</si>
  <si>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</si>
  <si>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</si>
  <si>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</si>
  <si>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</si>
  <si>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</si>
  <si>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</si>
  <si>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</si>
  <si>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</si>
  <si>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</si>
  <si>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</si>
  <si>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</si>
  <si>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</si>
  <si>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</si>
  <si>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</si>
  <si>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</si>
  <si>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</si>
  <si>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</si>
  <si>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</si>
  <si>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</si>
  <si>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</si>
  <si>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</si>
  <si>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</si>
  <si>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</si>
  <si>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</si>
  <si>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</si>
  <si>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</si>
  <si>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</si>
  <si>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</si>
  <si>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</si>
  <si>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</si>
  <si>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</si>
  <si>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</si>
  <si>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</si>
  <si>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</si>
  <si>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</si>
  <si>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</si>
  <si>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</si>
  <si>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</si>
  <si>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</si>
  <si>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</si>
  <si>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</si>
  <si>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</si>
  <si>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</si>
  <si>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</si>
  <si>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</si>
  <si>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</si>
  <si>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</si>
  <si>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</si>
  <si>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</si>
  <si>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</si>
  <si>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</si>
  <si>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</si>
  <si>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</si>
  <si>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</si>
  <si>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</si>
  <si>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</si>
  <si>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</si>
  <si>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</si>
  <si>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</si>
  <si>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</si>
  <si>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</si>
  <si>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</si>
  <si>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</si>
  <si>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</si>
  <si>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</si>
  <si>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</si>
  <si>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</si>
  <si>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</si>
  <si>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</si>
  <si>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</si>
  <si>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</si>
  <si>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</si>
  <si>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</si>
  <si>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</si>
  <si>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</si>
  <si>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</si>
  <si>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</si>
  <si>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</si>
  <si>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</si>
  <si>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</si>
  <si>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</si>
  <si>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</si>
  <si>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</si>
  <si>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</si>
  <si>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</si>
  <si>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</si>
  <si>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</si>
  <si>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</si>
  <si>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</si>
  <si>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</si>
  <si>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</si>
  <si>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</si>
  <si>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</si>
  <si>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</si>
  <si>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</si>
  <si>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</si>
  <si>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</si>
  <si>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</si>
  <si>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</si>
  <si>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</si>
  <si>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</si>
  <si>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</si>
  <si>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</si>
  <si>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</si>
  <si>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</si>
  <si>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</si>
  <si>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</si>
  <si>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</si>
  <si>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</si>
  <si>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</si>
  <si>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</si>
  <si>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</si>
  <si>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</si>
  <si>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</si>
  <si>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</si>
  <si>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</si>
  <si>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</si>
  <si>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</si>
  <si>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</si>
  <si>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</si>
  <si>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</si>
  <si>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</si>
  <si>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</si>
  <si>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</si>
  <si>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</si>
  <si>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</si>
  <si>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</si>
  <si>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</si>
  <si>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</si>
  <si>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</si>
  <si>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</si>
  <si>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</si>
  <si>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</si>
  <si>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</si>
  <si>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</si>
  <si>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</si>
  <si>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</si>
  <si>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</si>
  <si>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</si>
  <si>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</si>
  <si>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</si>
  <si>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</si>
  <si>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</si>
  <si>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</si>
  <si>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</si>
  <si>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</si>
  <si>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</si>
  <si>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</si>
  <si>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</si>
  <si>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</si>
  <si>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</si>
  <si>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</si>
  <si>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</si>
  <si>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</si>
  <si>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</si>
  <si>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</si>
  <si>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</si>
  <si>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</si>
  <si>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</si>
  <si>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</si>
  <si>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</si>
  <si>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</si>
  <si>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</si>
  <si>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</si>
  <si>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</si>
  <si>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</si>
  <si>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</si>
  <si>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</si>
  <si>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</si>
  <si>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</si>
  <si>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</si>
  <si>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</si>
  <si>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</si>
  <si>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</si>
  <si>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</si>
  <si>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</si>
  <si>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</si>
  <si>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</si>
  <si>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</si>
  <si>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</si>
  <si>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</si>
  <si>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</si>
  <si>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</si>
  <si>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</si>
  <si>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</si>
  <si>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</si>
  <si>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</si>
  <si>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</si>
  <si>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</si>
  <si>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</si>
  <si>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</si>
  <si>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</si>
  <si>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</si>
  <si>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</si>
  <si>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</si>
  <si>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</si>
  <si>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</si>
  <si>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</si>
  <si>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</si>
  <si>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</si>
  <si>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</si>
  <si>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</si>
  <si>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</si>
  <si>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</si>
  <si>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</si>
  <si>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</si>
  <si>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</si>
  <si>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</si>
  <si>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</si>
  <si>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</si>
  <si>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</si>
  <si>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</si>
  <si>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</si>
  <si>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</si>
  <si>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</si>
  <si>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</si>
  <si>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</si>
  <si>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</si>
  <si>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</si>
  <si>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</si>
  <si>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</si>
  <si>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</si>
  <si>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</si>
  <si>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</si>
  <si>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</si>
  <si>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</si>
  <si>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</si>
  <si>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</si>
  <si>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</si>
  <si>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</si>
  <si>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</si>
  <si>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</si>
  <si>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</si>
  <si>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</si>
  <si>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</si>
  <si>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</si>
  <si>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</si>
  <si>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</si>
  <si>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</si>
  <si>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</si>
  <si>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</si>
  <si>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</si>
  <si>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</si>
  <si>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</si>
  <si>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</si>
  <si>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</si>
  <si>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</si>
  <si>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</si>
  <si>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</si>
  <si>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</si>
  <si>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</si>
  <si>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</si>
  <si>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</si>
  <si>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</si>
  <si>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</si>
  <si>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</si>
  <si>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</si>
  <si>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</si>
  <si>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</si>
  <si>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</si>
  <si>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</si>
  <si>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</si>
  <si>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</si>
  <si>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</si>
  <si>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</si>
  <si>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</si>
  <si>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</si>
  <si>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</si>
  <si>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</si>
  <si>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</si>
  <si>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</si>
  <si>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</si>
  <si>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</si>
  <si>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</si>
  <si>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</si>
  <si>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</si>
  <si>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</si>
  <si>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</si>
  <si>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</si>
  <si>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</si>
  <si>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</si>
  <si>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</si>
  <si>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</si>
  <si>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</si>
  <si>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</si>
  <si>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</si>
  <si>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</si>
  <si>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</si>
  <si>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</si>
  <si>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</si>
  <si>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</si>
  <si>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</si>
  <si>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</si>
  <si>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</si>
  <si>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</si>
  <si>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</si>
  <si>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</si>
  <si>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</si>
  <si>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</si>
  <si>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</si>
  <si>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</si>
  <si>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</si>
  <si>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</si>
  <si>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</si>
  <si>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</si>
  <si>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</si>
  <si>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</si>
  <si>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</si>
  <si>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</si>
  <si>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</si>
  <si>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</si>
  <si>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</si>
  <si>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</si>
  <si>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</si>
  <si>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</si>
  <si>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</si>
  <si>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</si>
  <si>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</si>
  <si>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</si>
  <si>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</si>
  <si>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</si>
  <si>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</si>
  <si>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</si>
  <si>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</si>
  <si>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</si>
  <si>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</si>
  <si>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</si>
  <si>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</si>
  <si>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</si>
  <si>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</si>
  <si>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</si>
  <si>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</si>
  <si>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</si>
  <si>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</si>
  <si>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</si>
  <si>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</si>
  <si>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</si>
  <si>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</si>
  <si>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</si>
  <si>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</si>
  <si>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</si>
  <si>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</si>
  <si>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</si>
  <si>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</si>
  <si>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</si>
  <si>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</si>
  <si>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</si>
  <si>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</si>
  <si>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</si>
  <si>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</si>
  <si>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</si>
  <si>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</si>
  <si>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</si>
  <si>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</si>
  <si>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</si>
  <si>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</si>
  <si>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</si>
  <si>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</si>
  <si>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</si>
  <si>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</si>
  <si>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</si>
  <si>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</si>
  <si>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</si>
  <si>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</si>
  <si>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</si>
  <si>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</si>
  <si>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</si>
  <si>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</si>
  <si>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</si>
  <si>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</si>
  <si>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</si>
  <si>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</si>
  <si>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</si>
  <si>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</si>
  <si>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</si>
  <si>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</si>
  <si>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</si>
  <si>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</si>
  <si>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</si>
  <si>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</si>
  <si>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</si>
  <si>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</si>
  <si>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</si>
  <si>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</si>
  <si>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</si>
  <si>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</si>
  <si>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</si>
  <si>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</si>
  <si>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</si>
  <si>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</si>
  <si>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</si>
  <si>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</si>
  <si>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</si>
  <si>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</si>
  <si>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</si>
  <si>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</si>
  <si>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</si>
  <si>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</si>
  <si>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</si>
  <si>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</si>
  <si>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</si>
  <si>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</si>
  <si>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</si>
  <si>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</si>
  <si>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</si>
  <si>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</si>
  <si>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</si>
  <si>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</si>
  <si>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</si>
  <si>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</si>
  <si>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</si>
  <si>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</si>
  <si>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</si>
  <si>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</si>
  <si>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</si>
  <si>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</si>
  <si>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</si>
  <si>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</si>
  <si>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</si>
  <si>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</si>
  <si>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</si>
  <si>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</si>
  <si>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</si>
  <si>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</si>
  <si>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</si>
  <si>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</si>
  <si>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</si>
  <si>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</si>
  <si>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</si>
  <si>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</si>
  <si>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</si>
  <si>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</si>
  <si>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</si>
  <si>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</si>
  <si>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</si>
  <si>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</si>
  <si>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</si>
  <si>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</si>
  <si>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</si>
  <si>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</si>
  <si>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</si>
  <si>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</si>
  <si>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</si>
  <si>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</si>
  <si>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</si>
  <si>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</si>
  <si>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</si>
  <si>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</si>
  <si>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</si>
  <si>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</si>
  <si>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</si>
  <si>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</si>
  <si>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</si>
  <si>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</si>
  <si>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</si>
  <si>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</si>
  <si>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</si>
  <si>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</si>
  <si>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</si>
  <si>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</si>
  <si>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</si>
  <si>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</si>
  <si>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</si>
  <si>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</si>
  <si>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</si>
  <si>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</si>
  <si>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</si>
  <si>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</si>
  <si>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</si>
  <si>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</si>
  <si>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</si>
  <si>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</si>
  <si>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</si>
  <si>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</si>
  <si>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</si>
  <si>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</si>
  <si>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</si>
  <si>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</si>
  <si>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</si>
  <si>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</si>
  <si>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</si>
  <si>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</si>
  <si>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</si>
  <si>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</si>
  <si>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</si>
  <si>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</si>
  <si>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</si>
  <si>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</si>
  <si>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</si>
  <si>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</si>
  <si>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</si>
  <si>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</si>
  <si>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</si>
  <si>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</si>
  <si>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</si>
  <si>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</si>
  <si>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</si>
  <si>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</si>
  <si>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</si>
  <si>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</si>
  <si>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</si>
  <si>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</si>
  <si>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</si>
  <si>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</si>
  <si>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</si>
  <si>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</si>
  <si>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</si>
  <si>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</si>
  <si>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</si>
  <si>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</si>
  <si>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</si>
  <si>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</si>
  <si>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</si>
  <si>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</si>
  <si>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</si>
  <si>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</si>
  <si>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</si>
  <si>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</si>
  <si>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</si>
  <si>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</si>
  <si>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</si>
  <si>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</si>
  <si>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</si>
  <si>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</si>
  <si>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</si>
  <si>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</si>
  <si>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</si>
  <si>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</si>
  <si>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</si>
  <si>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</si>
  <si>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</si>
  <si>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</si>
  <si>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</si>
  <si>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</si>
  <si>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</si>
  <si>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</si>
  <si>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</si>
  <si>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</si>
  <si>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</si>
  <si>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</si>
  <si>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</si>
  <si>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</si>
  <si>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</si>
  <si>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</si>
  <si>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</si>
  <si>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</si>
  <si>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</si>
  <si>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</si>
  <si>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</si>
  <si>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</si>
  <si>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</si>
  <si>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</si>
  <si>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</si>
  <si>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</si>
  <si>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</si>
  <si>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</si>
  <si>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</si>
  <si>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</si>
  <si>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</si>
  <si>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</si>
  <si>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</si>
  <si>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</si>
  <si>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</si>
  <si>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</si>
  <si>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</si>
  <si>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</si>
  <si>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</si>
  <si>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</si>
  <si>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</si>
  <si>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</si>
  <si>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</si>
  <si>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</si>
  <si>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</si>
  <si>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</si>
  <si>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</si>
  <si>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</si>
  <si>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</si>
  <si>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</si>
  <si>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</si>
  <si>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</si>
  <si>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</si>
  <si>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</si>
  <si>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</si>
  <si>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</si>
  <si>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</si>
  <si>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</si>
  <si>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</si>
  <si>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</si>
  <si>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</si>
  <si>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</si>
  <si>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</si>
  <si>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</si>
  <si>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</si>
  <si>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</si>
  <si>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</si>
  <si>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</si>
  <si>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</si>
  <si>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</si>
  <si>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</si>
  <si>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</si>
  <si>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</si>
  <si>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</si>
  <si>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</si>
  <si>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</si>
  <si>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</si>
  <si>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</si>
  <si>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</si>
  <si>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</si>
  <si>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</si>
  <si>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</si>
  <si>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</si>
  <si>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</si>
  <si>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</si>
  <si>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</si>
  <si>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</si>
  <si>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</si>
  <si>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</si>
  <si>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</si>
  <si>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</si>
  <si>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</si>
  <si>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</si>
  <si>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</si>
  <si>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</si>
  <si>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</si>
  <si>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</si>
  <si>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</si>
  <si>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</si>
  <si>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</si>
  <si>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</si>
  <si>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</si>
  <si>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</si>
  <si>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</si>
  <si>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</si>
  <si>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</si>
  <si>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</si>
  <si>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</si>
  <si>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</si>
  <si>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</si>
  <si>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</si>
  <si>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</si>
  <si>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</si>
  <si>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</si>
  <si>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</si>
  <si>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</si>
  <si>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</si>
  <si>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</si>
  <si>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</si>
  <si>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</si>
  <si>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</si>
  <si>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</si>
  <si>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</si>
  <si>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</si>
  <si>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</si>
  <si>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</si>
  <si>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</si>
  <si>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</si>
  <si>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</si>
  <si>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</si>
  <si>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</si>
  <si>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</si>
  <si>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</si>
  <si>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</si>
  <si>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</si>
  <si>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</si>
  <si>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</si>
  <si>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</si>
  <si>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</si>
  <si>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</si>
  <si>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</si>
  <si>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</si>
  <si>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</si>
  <si>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</si>
  <si>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</si>
  <si>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</si>
  <si>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</si>
  <si>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</si>
  <si>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</si>
  <si>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</si>
  <si>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</si>
  <si>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</si>
  <si>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</si>
  <si>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</si>
  <si>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</si>
  <si>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</si>
  <si>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</si>
  <si>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</si>
  <si>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</si>
  <si>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</si>
  <si>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</si>
  <si>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</si>
  <si>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</si>
  <si>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</si>
  <si>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</si>
  <si>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</si>
  <si>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</si>
  <si>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</si>
  <si>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</si>
  <si>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</si>
  <si>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</si>
  <si>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</si>
  <si>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</si>
  <si>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</si>
  <si>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</si>
  <si>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</si>
  <si>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</si>
  <si>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</si>
  <si>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</si>
  <si>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</si>
  <si>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</si>
  <si>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</si>
  <si>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</si>
  <si>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</si>
  <si>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</si>
  <si>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</si>
  <si>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</si>
  <si>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</si>
  <si>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</si>
  <si>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</si>
  <si>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</si>
  <si>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</si>
  <si>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</si>
  <si>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</si>
  <si>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</si>
  <si>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</si>
  <si>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</si>
  <si>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</si>
  <si>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</si>
  <si>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</si>
  <si>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</si>
  <si>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</si>
  <si>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</si>
  <si>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</si>
  <si>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</si>
  <si>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</si>
  <si>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</si>
  <si>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</si>
  <si>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</si>
  <si>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</si>
  <si>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</si>
  <si>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</si>
  <si>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</si>
  <si>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</si>
  <si>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</si>
  <si>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</si>
  <si>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</si>
  <si>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</si>
  <si>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</si>
  <si>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</si>
  <si>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</si>
  <si>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</si>
  <si>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</si>
  <si>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</si>
  <si>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</si>
  <si>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</si>
  <si>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</si>
  <si>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</si>
  <si>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</si>
  <si>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</si>
  <si>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</si>
  <si>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</si>
  <si>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</si>
  <si>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</si>
  <si>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</si>
  <si>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</si>
  <si>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</si>
  <si>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</si>
  <si>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</si>
  <si>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</si>
  <si>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</si>
  <si>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</si>
  <si>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</si>
  <si>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</si>
  <si>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</si>
  <si>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</si>
  <si>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</si>
  <si>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</si>
  <si>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</si>
  <si>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</si>
  <si>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</si>
  <si>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</si>
  <si>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</si>
  <si>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</si>
  <si>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</si>
  <si>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</si>
  <si>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</si>
  <si>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</si>
  <si>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</si>
  <si>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</si>
  <si>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</si>
  <si>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</si>
  <si>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</si>
  <si>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</si>
  <si>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</si>
  <si>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</si>
  <si>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</si>
  <si>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</si>
  <si>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</si>
  <si>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</si>
  <si>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</si>
  <si>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</si>
  <si>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</si>
  <si>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</si>
  <si>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</si>
  <si>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</si>
  <si>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</si>
  <si>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</si>
  <si>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</si>
  <si>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</si>
  <si>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</si>
  <si>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</si>
  <si>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</si>
  <si>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</si>
  <si>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</si>
  <si>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</si>
  <si>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</si>
  <si>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</si>
  <si>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</si>
  <si>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</si>
  <si>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</si>
  <si>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</si>
  <si>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</si>
  <si>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</si>
  <si>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</si>
  <si>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</si>
  <si>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</si>
  <si>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</si>
  <si>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</si>
  <si>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</si>
  <si>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</si>
  <si>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</si>
  <si>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</si>
  <si>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</si>
  <si>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</si>
  <si>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</si>
  <si>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</si>
  <si>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</si>
  <si>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</si>
  <si>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</si>
  <si>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</si>
  <si>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</si>
  <si>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</si>
  <si>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</si>
  <si>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</si>
  <si>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</si>
  <si>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</si>
  <si>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</si>
  <si>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</si>
  <si>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</si>
  <si>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</si>
  <si>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</si>
  <si>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</si>
  <si>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</si>
  <si>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</si>
  <si>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</si>
  <si>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</si>
  <si>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</si>
  <si>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</si>
  <si>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</si>
  <si>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</si>
  <si>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</si>
  <si>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</si>
  <si>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</si>
  <si>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</si>
  <si>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</si>
  <si>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</si>
  <si>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</si>
  <si>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</si>
  <si>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</si>
  <si>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</si>
  <si>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</si>
  <si>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</si>
  <si>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</si>
  <si>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</si>
  <si>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</si>
  <si>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</si>
  <si>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</si>
  <si>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</si>
  <si>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</si>
  <si>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</si>
  <si>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</si>
  <si>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</si>
  <si>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</si>
  <si>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</si>
  <si>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</si>
  <si>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</si>
  <si>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</si>
  <si>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</si>
  <si>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</si>
  <si>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</si>
  <si>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</si>
  <si>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</si>
  <si>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</si>
  <si>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</si>
  <si>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</si>
  <si>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</si>
  <si>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</si>
  <si>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</si>
  <si>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</si>
  <si>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</si>
  <si>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</si>
  <si>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</si>
  <si>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</si>
  <si>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</si>
  <si>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</si>
  <si>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</si>
  <si>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</si>
  <si>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</si>
  <si>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</si>
  <si>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</si>
  <si>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</si>
  <si>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</si>
  <si>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</si>
  <si>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</si>
  <si>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</si>
  <si>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</si>
  <si>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</si>
  <si>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</si>
  <si>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</si>
  <si>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</si>
  <si>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</si>
  <si>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</si>
  <si>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</si>
  <si>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</si>
  <si>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</si>
  <si>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</si>
  <si>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</si>
  <si>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</si>
  <si>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</si>
  <si>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</si>
  <si>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</si>
  <si>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</si>
  <si>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</si>
  <si>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</si>
  <si>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</si>
  <si>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</si>
  <si>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</si>
  <si>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</si>
  <si>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</si>
  <si>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</si>
  <si>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</si>
  <si>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</si>
  <si>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</si>
  <si>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</si>
  <si>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</si>
  <si>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</si>
  <si>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</si>
  <si>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</si>
  <si>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</si>
  <si>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</si>
  <si>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</si>
  <si>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</si>
  <si>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</si>
  <si>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</si>
  <si>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</si>
  <si>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</si>
  <si>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</si>
  <si>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</si>
  <si>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</si>
  <si>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</si>
  <si>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</si>
  <si>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</si>
  <si>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</si>
  <si>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</si>
  <si>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</si>
  <si>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</si>
  <si>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</si>
  <si>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</si>
  <si>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</si>
  <si>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</si>
  <si>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</si>
  <si>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</si>
  <si>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</si>
  <si>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</si>
  <si>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</si>
  <si>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</si>
  <si>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</si>
  <si>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</si>
  <si>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</si>
  <si>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</si>
  <si>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</si>
  <si>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</si>
  <si>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</si>
  <si>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</si>
  <si>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</si>
  <si>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</si>
  <si>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</si>
  <si>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</si>
  <si>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</si>
  <si>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</si>
  <si>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</si>
  <si>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</si>
  <si>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</si>
  <si>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</si>
  <si>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</si>
  <si>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</si>
  <si>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</si>
  <si>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</si>
  <si>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</si>
  <si>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</si>
  <si>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</si>
  <si>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</si>
  <si>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</si>
  <si>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</si>
  <si>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</si>
  <si>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</si>
  <si>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</si>
  <si>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</si>
  <si>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</si>
  <si>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</si>
  <si>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</si>
  <si>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</si>
  <si>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</si>
  <si>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</si>
  <si>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</si>
  <si>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</si>
  <si>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</si>
  <si>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</si>
  <si>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</si>
  <si>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</si>
  <si>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</si>
  <si>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</si>
  <si>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</si>
  <si>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</si>
  <si>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</si>
  <si>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</si>
  <si>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</si>
  <si>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</si>
  <si>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</si>
  <si>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</si>
  <si>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</si>
  <si>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</si>
  <si>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</si>
  <si>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</si>
  <si>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</si>
  <si>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</si>
  <si>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</si>
  <si>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</si>
  <si>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</si>
  <si>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</si>
  <si>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</si>
  <si>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</si>
  <si>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</si>
  <si>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</si>
  <si>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</si>
  <si>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</si>
  <si>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</si>
  <si>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</si>
  <si>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</si>
  <si>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</si>
  <si>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</si>
  <si>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</si>
  <si>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</si>
  <si>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</si>
  <si>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</si>
  <si>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</si>
  <si>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</si>
  <si>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</si>
  <si>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</si>
  <si>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</si>
  <si>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</si>
  <si>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</si>
  <si>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</si>
  <si>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</si>
  <si>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</si>
  <si>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</si>
  <si>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</si>
  <si>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</si>
  <si>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</si>
  <si>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</si>
  <si>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</si>
  <si>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</si>
  <si>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</si>
  <si>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</si>
  <si>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</si>
  <si>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</si>
  <si>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</si>
  <si>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</si>
  <si>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</si>
  <si>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</si>
  <si>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</si>
  <si>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</si>
  <si>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</si>
  <si>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</si>
  <si>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</si>
  <si>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</si>
  <si>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</si>
  <si>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</si>
  <si>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</si>
  <si>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</si>
  <si>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</si>
  <si>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</si>
  <si>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</si>
  <si>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</si>
  <si>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</si>
  <si>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</si>
  <si>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</si>
  <si>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</si>
  <si>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</si>
  <si>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</si>
  <si>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</si>
  <si>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</si>
  <si>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</si>
  <si>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</si>
  <si>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</si>
  <si>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</si>
  <si>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</si>
  <si>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</si>
  <si>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</si>
  <si>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</si>
  <si>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</si>
  <si>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</si>
  <si>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</si>
  <si>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</si>
  <si>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</si>
  <si>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</si>
  <si>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</si>
  <si>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</si>
  <si>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</si>
  <si>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</si>
  <si>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</si>
  <si>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</si>
  <si>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</si>
  <si>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</si>
  <si>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</si>
  <si>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</si>
  <si>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</si>
  <si>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</si>
  <si>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</si>
  <si>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</si>
  <si>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</si>
  <si>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</si>
  <si>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</si>
  <si>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</si>
  <si>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</si>
  <si>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</si>
  <si>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</si>
  <si>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</si>
  <si>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</si>
  <si>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</si>
  <si>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</si>
  <si>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</si>
  <si>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</si>
  <si>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</si>
  <si>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</si>
  <si>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</si>
  <si>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</si>
  <si>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</si>
  <si>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</si>
  <si>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</si>
  <si>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</si>
  <si>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</si>
  <si>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</si>
  <si>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</si>
  <si>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</si>
  <si>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</si>
  <si>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</si>
  <si>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</si>
  <si>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</si>
  <si>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</si>
  <si>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</si>
  <si>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</si>
  <si>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</si>
  <si>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</si>
  <si>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</si>
  <si>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</si>
  <si>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</si>
  <si>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</si>
  <si>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</si>
  <si>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</si>
  <si>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</si>
  <si>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</si>
  <si>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</si>
  <si>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</si>
  <si>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</si>
  <si>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</si>
  <si>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</si>
  <si>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</si>
  <si>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</si>
  <si>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</si>
  <si>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</si>
  <si>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</si>
  <si>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</si>
  <si>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</si>
  <si>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</si>
  <si>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</si>
  <si>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</si>
  <si>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</si>
  <si>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</si>
  <si>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</si>
  <si>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</si>
  <si>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</si>
  <si>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</si>
  <si>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</si>
  <si>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</si>
  <si>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</si>
  <si>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</si>
  <si>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</si>
  <si>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</si>
  <si>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</si>
  <si>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</si>
  <si>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</si>
  <si>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</si>
  <si>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</si>
  <si>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</si>
  <si>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</si>
  <si>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</si>
  <si>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</si>
  <si>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</si>
  <si>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</si>
  <si>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</si>
  <si>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</si>
  <si>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</si>
  <si>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</si>
  <si>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</si>
  <si>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</si>
  <si>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</si>
  <si>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</si>
  <si>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</si>
  <si>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</si>
  <si>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</si>
  <si>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</si>
  <si>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</si>
  <si>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</si>
  <si>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</si>
  <si>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</si>
  <si>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</si>
  <si>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</si>
  <si>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</si>
  <si>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</si>
  <si>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</si>
  <si>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</si>
  <si>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</si>
  <si>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</si>
  <si>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</si>
  <si>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</si>
  <si>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</si>
  <si>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</si>
  <si>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</si>
  <si>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</si>
  <si>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</si>
  <si>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</si>
  <si>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</si>
  <si>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</si>
  <si>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</si>
  <si>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</si>
  <si>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</si>
  <si>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</si>
  <si>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</si>
  <si>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</si>
  <si>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</si>
  <si>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</si>
  <si>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</si>
  <si>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</si>
  <si>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</si>
  <si>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</si>
  <si>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</si>
  <si>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</si>
  <si>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</si>
  <si>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</si>
  <si>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</si>
  <si>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</si>
  <si>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</si>
  <si>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</si>
  <si>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</si>
  <si>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</si>
  <si>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</si>
  <si>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</si>
  <si>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</si>
  <si>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</si>
  <si>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</si>
  <si>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</si>
  <si>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</si>
  <si>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</si>
  <si>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</si>
  <si>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</si>
  <si>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</si>
  <si>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</si>
  <si>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</si>
  <si>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</si>
  <si>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</si>
  <si>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</si>
  <si>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</si>
  <si>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</si>
  <si>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</si>
  <si>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</si>
  <si>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</si>
  <si>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</si>
  <si>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</si>
  <si>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</si>
  <si>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</si>
  <si>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</si>
  <si>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</si>
  <si>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</si>
  <si>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</si>
  <si>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</si>
  <si>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</si>
  <si>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</si>
  <si>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</si>
  <si>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</si>
  <si>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</si>
  <si>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</si>
  <si>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</si>
  <si>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</si>
  <si>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</si>
  <si>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</si>
  <si>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</si>
  <si>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</si>
  <si>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</si>
  <si>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</si>
  <si>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</si>
  <si>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</si>
  <si>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</si>
  <si>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</si>
  <si>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</si>
  <si>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</si>
  <si>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</si>
  <si>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</si>
  <si>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</si>
  <si>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</si>
  <si>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</si>
  <si>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</si>
  <si>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</si>
  <si>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</si>
  <si>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</si>
  <si>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</si>
  <si>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</si>
  <si>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</si>
  <si>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</si>
  <si>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</si>
  <si>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</si>
  <si>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</si>
  <si>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</si>
  <si>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</si>
  <si>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</si>
  <si>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</si>
  <si>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</si>
  <si>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</si>
  <si>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</si>
  <si>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</si>
  <si>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</si>
  <si>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</si>
  <si>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</si>
  <si>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</si>
  <si>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</si>
  <si>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</si>
  <si>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</si>
  <si>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</si>
  <si>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</si>
  <si>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</si>
  <si>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</si>
  <si>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</si>
  <si>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</si>
  <si>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</si>
  <si>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</si>
  <si>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</si>
  <si>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</si>
  <si>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</si>
  <si>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</si>
  <si>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</si>
  <si>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</si>
  <si>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</si>
  <si>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</si>
  <si>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</si>
  <si>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</si>
  <si>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</si>
  <si>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</si>
  <si>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</si>
  <si>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</si>
  <si>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</si>
  <si>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</si>
  <si>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</si>
  <si>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</si>
  <si>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</si>
  <si>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</si>
  <si>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</si>
  <si>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</si>
  <si>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</si>
  <si>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</si>
  <si>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</si>
  <si>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</si>
  <si>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</si>
  <si>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</si>
  <si>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</si>
  <si>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</si>
  <si>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</si>
  <si>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</si>
  <si>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</si>
  <si>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</si>
  <si>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</si>
  <si>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</si>
  <si>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</si>
  <si>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</si>
  <si>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</si>
  <si>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</si>
  <si>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</si>
  <si>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</si>
  <si>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</si>
  <si>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</si>
  <si>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</si>
  <si>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</si>
  <si>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</si>
  <si>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</si>
  <si>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</si>
  <si>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</si>
  <si>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</si>
  <si>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</si>
  <si>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</si>
  <si>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</si>
  <si>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</si>
  <si>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</si>
  <si>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</si>
  <si>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</si>
  <si>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</si>
  <si>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</si>
  <si>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</si>
  <si>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</si>
  <si>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</si>
  <si>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</si>
  <si>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</si>
  <si>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</si>
  <si>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</si>
  <si>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</si>
  <si>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</si>
  <si>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</si>
  <si>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</si>
  <si>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</si>
  <si>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</si>
  <si>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</si>
  <si>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</si>
  <si>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</si>
  <si>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</si>
  <si>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</si>
  <si>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</si>
  <si>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</si>
  <si>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</si>
  <si>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</si>
  <si>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</si>
  <si>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</si>
  <si>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</si>
  <si>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</si>
  <si>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</si>
  <si>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</si>
  <si>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</si>
  <si>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</si>
  <si>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</si>
  <si>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</si>
  <si>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</si>
  <si>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</si>
  <si>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</si>
  <si>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</si>
  <si>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</si>
  <si>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</si>
  <si>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</si>
  <si>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</si>
  <si>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</si>
  <si>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</si>
  <si>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</si>
  <si>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</si>
  <si>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</si>
  <si>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</si>
  <si>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</si>
  <si>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</si>
  <si>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</si>
  <si>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</si>
  <si>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</si>
  <si>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</si>
  <si>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</si>
  <si>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</si>
  <si>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</si>
  <si>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</si>
  <si>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</si>
  <si>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</si>
  <si>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</si>
  <si>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</si>
  <si>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</si>
  <si>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</si>
  <si>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</si>
  <si>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</si>
  <si>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</si>
  <si>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</si>
  <si>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</si>
  <si>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</si>
  <si>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</si>
  <si>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</si>
  <si>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</si>
  <si>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</si>
  <si>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</si>
  <si>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</si>
  <si>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</si>
  <si>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</si>
  <si>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</si>
  <si>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</si>
  <si>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</si>
  <si>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</si>
  <si>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</si>
  <si>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</si>
  <si>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</si>
  <si>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</si>
  <si>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</si>
  <si>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</si>
  <si>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</si>
  <si>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</si>
  <si>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</si>
  <si>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</si>
  <si>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</si>
  <si>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</si>
  <si>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</si>
  <si>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</si>
  <si>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</si>
  <si>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</si>
  <si>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</si>
  <si>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</si>
  <si>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</si>
  <si>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</si>
  <si>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</si>
  <si>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</si>
  <si>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</si>
  <si>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</si>
  <si>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</si>
  <si>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</si>
  <si>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</si>
  <si>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</si>
  <si>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</si>
  <si>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</si>
  <si>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</si>
  <si>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</si>
  <si>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</si>
  <si>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</si>
  <si>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</si>
  <si>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</si>
  <si>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</si>
  <si>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</si>
  <si>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</si>
  <si>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</si>
  <si>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</si>
  <si>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</si>
  <si>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</si>
  <si>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</si>
  <si>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</si>
  <si>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</si>
  <si>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</si>
  <si>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</si>
  <si>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</si>
  <si>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</si>
  <si>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</si>
  <si>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</si>
  <si>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</si>
  <si>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</si>
  <si>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</si>
  <si>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</si>
  <si>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</si>
  <si>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</si>
  <si>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</si>
  <si>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</si>
  <si>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</si>
  <si>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</si>
  <si>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</si>
  <si>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</si>
  <si>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</si>
  <si>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</si>
  <si>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</si>
  <si>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</si>
  <si>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</si>
  <si>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</si>
  <si>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</si>
  <si>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</si>
  <si>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</si>
  <si>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</si>
  <si>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</si>
  <si>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</si>
  <si>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</si>
  <si>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</si>
  <si>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</si>
  <si>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</si>
  <si>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</si>
  <si>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</si>
  <si>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</si>
  <si>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</si>
  <si>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</si>
  <si>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</si>
  <si>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</si>
  <si>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</si>
  <si>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</si>
  <si>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</si>
  <si>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</si>
  <si>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</si>
  <si>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</si>
  <si>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</si>
  <si>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</si>
  <si>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</si>
  <si>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</si>
  <si>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</si>
  <si>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</si>
  <si>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</si>
  <si>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</si>
  <si>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</si>
  <si>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</si>
  <si>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</si>
  <si>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</si>
  <si>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</si>
  <si>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</si>
  <si>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</si>
  <si>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</si>
  <si>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</si>
  <si>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</si>
  <si>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</si>
  <si>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</si>
  <si>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</si>
  <si>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</si>
  <si>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</si>
  <si>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</si>
  <si>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</si>
  <si>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</si>
  <si>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</si>
  <si>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</si>
  <si>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</si>
  <si>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</si>
  <si>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</si>
  <si>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</si>
  <si>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</si>
  <si>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</si>
  <si>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</si>
  <si>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</si>
  <si>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</si>
  <si>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</si>
  <si>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</si>
  <si>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</si>
  <si>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</si>
  <si>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</si>
  <si>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</si>
  <si>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</si>
  <si>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</si>
  <si>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</si>
  <si>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</si>
  <si>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</si>
  <si>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</si>
  <si>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</si>
  <si>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</si>
  <si>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</si>
  <si>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</si>
  <si>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</si>
  <si>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</si>
  <si>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</si>
  <si>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</si>
  <si>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</si>
  <si>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</si>
  <si>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</si>
  <si>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</si>
  <si>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</si>
  <si>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</si>
  <si>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</si>
  <si>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</si>
  <si>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</si>
  <si>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</si>
  <si>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</si>
  <si>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</si>
  <si>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</si>
  <si>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</si>
  <si>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</si>
  <si>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</si>
  <si>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</si>
  <si>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</si>
  <si>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</si>
  <si>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</si>
  <si>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</si>
  <si>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</si>
  <si>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</si>
  <si>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</si>
  <si>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</si>
  <si>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</si>
  <si>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</si>
  <si>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</si>
  <si>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</si>
  <si>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</si>
  <si>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</si>
  <si>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</si>
  <si>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</si>
  <si>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</si>
  <si>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</si>
  <si>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</si>
  <si>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</si>
  <si>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</si>
  <si>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</si>
  <si>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</si>
  <si>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</si>
  <si>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</si>
  <si>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</si>
  <si>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</si>
  <si>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</si>
  <si>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Check how this differs from the same info in Cancer Episode.
The supportingInfo refers an Observation conforming to the ObservationSimpleResult profile, where observation.code is = $athena#4227243 'Number of mitoses per 10 high power fields'</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</si>
  <si>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</si>
  <si>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</si>
  <si>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</si>
  <si>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</si>
  <si>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</si>
  <si>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</si>
  <si>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</si>
  <si>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</si>
  <si>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</si>
  <si>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</si>
  <si>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</si>
  <si>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</si>
  <si>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</si>
  <si>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</si>
  <si>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</si>
  <si>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</si>
  <si>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</si>
  <si>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</si>
  <si>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</si>
  <si>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</si>
  <si>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</si>
  <si>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</si>
  <si>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</si>
  <si>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</si>
  <si>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</si>
  <si>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</si>
  <si>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</si>
  <si>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</si>
  <si>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</si>
  <si>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</si>
  <si>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</si>
  <si>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</si>
  <si>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</si>
  <si>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</si>
  <si>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</si>
  <si>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</si>
  <si>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</si>
  <si>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</si>
  <si>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</si>
  <si>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</si>
  <si>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</si>
  <si>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</si>
  <si>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</si>
  <si>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</si>
  <si>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</si>
  <si>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</si>
  <si>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</si>
  <si>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</si>
  <si>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</si>
  <si>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</si>
  <si>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</si>
  <si>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</si>
  <si>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</si>
  <si>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</si>
  <si>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</si>
  <si>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</si>
  <si>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</si>
  <si>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</si>
  <si>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</si>
  <si>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</si>
  <si>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</si>
  <si>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</si>
  <si>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</si>
  <si>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</si>
  <si>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</si>
  <si>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</si>
  <si>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</si>
  <si>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</si>
  <si>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</si>
  <si>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</si>
  <si>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</si>
  <si>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</si>
  <si>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</si>
  <si>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</si>
  <si>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</si>
  <si>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</si>
  <si>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</si>
  <si>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</si>
  <si>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</si>
  <si>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</si>
  <si>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</si>
  <si>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</si>
  <si>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</si>
  <si>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</si>
  <si>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</si>
  <si>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</si>
  <si>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hasMember:localized</t>
  </si>
  <si>
    <t>hasMember:locoRegional</t>
  </si>
  <si>
    <t>Localized if = $athena#32942 Confined Disease if not  #32944 Metastatic Disease</t>
  </si>
  <si>
    <t>component.value[x]</t>
  </si>
  <si>
    <t>number of lesions if localized</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</si>
  <si>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</si>
  <si>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</si>
  <si>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</si>
  <si>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</si>
  <si>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</si>
  <si>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</si>
  <si>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</si>
  <si>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</si>
  <si>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</si>
  <si>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</si>
  <si>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</si>
  <si>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</si>
  <si>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</si>
  <si>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</si>
  <si>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</si>
  <si>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</si>
  <si>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</si>
  <si>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</si>
  <si>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</si>
  <si>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</si>
  <si>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</si>
  <si>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</si>
  <si>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</si>
  <si>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</si>
  <si>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</si>
  <si>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</si>
  <si>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</si>
  <si>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</si>
  <si>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</si>
  <si>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</si>
  <si>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http://hl7.eu/fhir/ig/idea4rc/StructureDefinition/observation-occurrencOtherCancer-eu-i4rc</t>
  </si>
  <si>
    <t>http://hl7.eu/fhir/ig/idea4rc/StructureDefinition/observation-treatment-eu-i4rc</t>
  </si>
  <si>
    <t>http://hl7.eu/fhir/ig/idea4rc/StructureDefinition/sarcoma-cancer-stage-group</t>
  </si>
  <si>
    <t>http://hl7.eu/fhir/ig/idea4rc/StructureDefinition/sarcoma-extent-category</t>
  </si>
  <si>
    <t>http://hl7.eu/fhir/ig/idea4rc/StructureDefinition/sarcoma-locoRegional-category</t>
  </si>
  <si>
    <t>http://hl7.eu/fhir/ig/idea4rc/StructureDefinition/hn-cancer-stage-group</t>
  </si>
  <si>
    <t>sarcomaClassification.adipocyticTumours</t>
  </si>
  <si>
    <t>sarcomaClassification.fmtTumours</t>
  </si>
  <si>
    <t>sarcomaClassification.socalledFibrohistiocyticTumours</t>
  </si>
  <si>
    <t>sarcomaClassification.estAndRelatedTumours</t>
  </si>
  <si>
    <t>evidence:simpleResult.detail.valueQuantity</t>
  </si>
  <si>
    <t>evidence:simpleResult.detail.valueCodeableConcept</t>
  </si>
  <si>
    <t>Where  detail.resolve().ofType(Observation).code='$athena#36768664'</t>
  </si>
  <si>
    <t>Where detail.resolve().ofType(Observation).code is $athena#4227243</t>
  </si>
  <si>
    <t>Where detail.resolve().ofType(Observation).code is $athena#4047317</t>
  </si>
  <si>
    <t>Where detail.resolve().ofType(Observation).code is $athena#35952576</t>
  </si>
  <si>
    <t>Where detail.resolve().ofType(Observation).code is $athena#44789521</t>
  </si>
  <si>
    <t>bodySite.extension:qualifier.value[x]</t>
  </si>
  <si>
    <t>Followup2FHIR</t>
  </si>
  <si>
    <t>If this exists with  code = $athena#35225724 Metastasis to soft tissues</t>
  </si>
  <si>
    <t>If this exists with  code =$athena#36769243 Distant spread to lymph node</t>
  </si>
  <si>
    <t>If this exists with  code =$athena#36770283  Metastasis to lung</t>
  </si>
  <si>
    <t>to be checked.
True if code = $athena#4019656 'Isolated limb perfusion'</t>
  </si>
  <si>
    <t>to be checked.
True if code is a $athena#4045162 'Reconstruction procedure'</t>
  </si>
  <si>
    <t>Surgery2FHIR</t>
  </si>
  <si>
    <t>AdverseEvent2FHIR</t>
  </si>
  <si>
    <t>adverseEvent2FHIR</t>
  </si>
  <si>
    <t>Height/weight (BMI)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</si>
</sst>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8.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9.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10.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1.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2.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3.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4.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5.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6.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7.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8.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9.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0.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ig/idea4rc/StructureDefinition/observation-dateLastContact-eu-i4rc" TargetMode="Externa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6.vml"/><Relationship Id="rId1" Type="http://schemas.openxmlformats.org/officeDocument/2006/relationships/printerSettings" Target="../printerSettings/printerSettings13.bin"/><Relationship Id="rId4" Type="http://schemas.microsoft.com/office/2017/10/relationships/threadedComment" Target="../threadedComments/threadedComment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8.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8.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2.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hn-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hyperlink" Target="http://hl7.eu/fhir/ig/idea4rc/StructureDefinition/mcode-cancer-stage-group" TargetMode="External"/><Relationship Id="rId7" Type="http://schemas.openxmlformats.org/officeDocument/2006/relationships/comments" Target="../comments11.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4.vml"/><Relationship Id="rId5" Type="http://schemas.openxmlformats.org/officeDocument/2006/relationships/hyperlink" Target="http://hl7.eu/fhir/ig/idea4rc/StructureDefinition/Condition-secondaryCancer-eu-i4rc" TargetMode="Externa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26.vml"/><Relationship Id="rId1" Type="http://schemas.openxmlformats.org/officeDocument/2006/relationships/printerSettings" Target="../printerSettings/printerSettings22.bin"/><Relationship Id="rId4" Type="http://schemas.microsoft.com/office/2017/10/relationships/threadedComment" Target="../threadedComments/threadedComment11.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cancer-stage-group"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sarcoma-extent-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locoRegional-category"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0.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3.vml"/><Relationship Id="rId1" Type="http://schemas.openxmlformats.org/officeDocument/2006/relationships/printerSettings" Target="../printerSettings/printerSettings28.bin"/><Relationship Id="rId4" Type="http://schemas.microsoft.com/office/2017/10/relationships/threadedComment" Target="../threadedComments/threadedComment1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31.bin"/><Relationship Id="rId4" Type="http://schemas.microsoft.com/office/2017/10/relationships/threadedComment" Target="../threadedComments/threadedComment14.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6.xml"/><Relationship Id="rId4" Type="http://schemas.openxmlformats.org/officeDocument/2006/relationships/comments" Target="../comments18.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47.vml"/><Relationship Id="rId1" Type="http://schemas.openxmlformats.org/officeDocument/2006/relationships/printerSettings" Target="../printerSettings/printerSettings44.bin"/><Relationship Id="rId4" Type="http://schemas.microsoft.com/office/2017/10/relationships/threadedComment" Target="../threadedComments/threadedComment17.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8.xml"/><Relationship Id="rId3" Type="http://schemas.openxmlformats.org/officeDocument/2006/relationships/hyperlink" Target="http://hl7.eu/fhir/ig/idea4rc/StructureDefinition/" TargetMode="External"/><Relationship Id="rId7" Type="http://schemas.openxmlformats.org/officeDocument/2006/relationships/comments" Target="../comments20.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4.vml"/><Relationship Id="rId1" Type="http://schemas.openxmlformats.org/officeDocument/2006/relationships/printerSettings" Target="../printerSettings/printerSettings51.bin"/><Relationship Id="rId4" Type="http://schemas.microsoft.com/office/2017/10/relationships/threadedComment" Target="../threadedComments/threadedComment1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57.vml"/><Relationship Id="rId1" Type="http://schemas.openxmlformats.org/officeDocument/2006/relationships/printerSettings" Target="../printerSettings/printerSettings54.bin"/><Relationship Id="rId4" Type="http://schemas.microsoft.com/office/2017/10/relationships/threadedComment" Target="../threadedComments/threadedComment20.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4296875" customWidth="1"/>
    <col min="2" max="2" width="34.7265625" bestFit="1" customWidth="1"/>
    <col min="3" max="3" width="50.6328125" bestFit="1" customWidth="1"/>
    <col min="4" max="4" width="34.7265625" bestFit="1" customWidth="1"/>
    <col min="5" max="5" width="36.453125" bestFit="1" customWidth="1"/>
    <col min="6" max="6" width="36.08984375" bestFit="1" customWidth="1"/>
    <col min="7" max="7" width="22.90625" bestFit="1" customWidth="1"/>
    <col min="8" max="8" width="80.7265625" bestFit="1" customWidth="1"/>
    <col min="9" max="9" width="45.08984375" bestFit="1" customWidth="1"/>
    <col min="10" max="11" width="80.7265625" bestFit="1" customWidth="1"/>
    <col min="12" max="12" width="20.08984375" bestFit="1" customWidth="1"/>
    <col min="13" max="13" width="41.6328125" bestFit="1" customWidth="1"/>
  </cols>
  <sheetData>
    <row r="1" spans="1:13" x14ac:dyDescent="0.75">
      <c r="A1" t="s">
        <v>54</v>
      </c>
      <c r="B1" t="s">
        <v>55</v>
      </c>
      <c r="C1" t="s">
        <v>56</v>
      </c>
      <c r="D1" t="s">
        <v>57</v>
      </c>
      <c r="E1" t="s">
        <v>58</v>
      </c>
      <c r="F1" t="s">
        <v>59</v>
      </c>
      <c r="G1" t="s">
        <v>60</v>
      </c>
      <c r="H1" t="s">
        <v>61</v>
      </c>
      <c r="I1" t="s">
        <v>62</v>
      </c>
      <c r="J1" t="s">
        <v>63</v>
      </c>
      <c r="K1" t="s">
        <v>64</v>
      </c>
      <c r="L1" t="s">
        <v>65</v>
      </c>
      <c r="M1" t="s">
        <v>66</v>
      </c>
    </row>
    <row r="2" spans="1:13" x14ac:dyDescent="0.75">
      <c r="A2" t="s">
        <v>14</v>
      </c>
      <c r="B2" t="s">
        <v>16</v>
      </c>
      <c r="C2" t="s">
        <v>67</v>
      </c>
      <c r="D2" t="s">
        <v>68</v>
      </c>
      <c r="E2" t="s">
        <v>69</v>
      </c>
      <c r="F2" t="s">
        <v>70</v>
      </c>
      <c r="G2" t="s">
        <v>71</v>
      </c>
      <c r="H2" t="s">
        <v>70</v>
      </c>
      <c r="I2" t="s">
        <v>72</v>
      </c>
      <c r="J2" t="s">
        <v>73</v>
      </c>
      <c r="K2" t="s">
        <v>74</v>
      </c>
      <c r="L2" t="s">
        <v>75</v>
      </c>
      <c r="M2" t="s">
        <v>76</v>
      </c>
    </row>
    <row r="3" spans="1:13" x14ac:dyDescent="0.75">
      <c r="A3" t="s">
        <v>14</v>
      </c>
      <c r="B3" t="s">
        <v>77</v>
      </c>
      <c r="C3" t="s">
        <v>78</v>
      </c>
      <c r="D3" t="s">
        <v>77</v>
      </c>
      <c r="E3" t="s">
        <v>79</v>
      </c>
      <c r="F3" t="s">
        <v>80</v>
      </c>
      <c r="G3" t="s">
        <v>71</v>
      </c>
      <c r="H3" t="s">
        <v>70</v>
      </c>
      <c r="I3" t="s">
        <v>72</v>
      </c>
      <c r="J3" t="s">
        <v>79</v>
      </c>
      <c r="K3" t="s">
        <v>81</v>
      </c>
      <c r="L3" t="s">
        <v>82</v>
      </c>
      <c r="M3" t="s">
        <v>70</v>
      </c>
    </row>
    <row r="4" spans="1:13" x14ac:dyDescent="0.75">
      <c r="A4" t="s">
        <v>14</v>
      </c>
      <c r="B4" t="s">
        <v>83</v>
      </c>
      <c r="C4" t="s">
        <v>84</v>
      </c>
      <c r="D4" t="s">
        <v>83</v>
      </c>
      <c r="E4" t="s">
        <v>85</v>
      </c>
      <c r="F4" t="s">
        <v>86</v>
      </c>
      <c r="G4" t="s">
        <v>71</v>
      </c>
      <c r="H4" t="s">
        <v>70</v>
      </c>
      <c r="I4" t="s">
        <v>87</v>
      </c>
      <c r="J4" t="s">
        <v>88</v>
      </c>
      <c r="K4" t="s">
        <v>89</v>
      </c>
      <c r="L4" t="s">
        <v>90</v>
      </c>
      <c r="M4" t="s">
        <v>70</v>
      </c>
    </row>
    <row r="5" spans="1:13" x14ac:dyDescent="0.75">
      <c r="A5" t="s">
        <v>14</v>
      </c>
      <c r="B5" t="s">
        <v>91</v>
      </c>
      <c r="C5" t="s">
        <v>92</v>
      </c>
      <c r="D5" t="s">
        <v>93</v>
      </c>
      <c r="E5" t="s">
        <v>94</v>
      </c>
      <c r="F5" t="s">
        <v>70</v>
      </c>
      <c r="G5" t="s">
        <v>95</v>
      </c>
      <c r="H5" t="s">
        <v>70</v>
      </c>
      <c r="I5" t="s">
        <v>72</v>
      </c>
      <c r="J5" t="s">
        <v>96</v>
      </c>
      <c r="K5" t="s">
        <v>97</v>
      </c>
      <c r="L5" t="s">
        <v>98</v>
      </c>
      <c r="M5" t="s">
        <v>99</v>
      </c>
    </row>
    <row r="6" spans="1:13" x14ac:dyDescent="0.75">
      <c r="A6" t="s">
        <v>14</v>
      </c>
      <c r="B6" t="s">
        <v>100</v>
      </c>
      <c r="C6" t="s">
        <v>101</v>
      </c>
      <c r="D6" t="s">
        <v>102</v>
      </c>
      <c r="E6" t="s">
        <v>103</v>
      </c>
      <c r="F6" t="s">
        <v>70</v>
      </c>
      <c r="G6" t="s">
        <v>95</v>
      </c>
      <c r="H6" t="s">
        <v>70</v>
      </c>
      <c r="I6" t="s">
        <v>87</v>
      </c>
      <c r="J6" t="s">
        <v>104</v>
      </c>
      <c r="K6" t="s">
        <v>105</v>
      </c>
      <c r="L6" t="s">
        <v>106</v>
      </c>
      <c r="M6" t="s">
        <v>99</v>
      </c>
    </row>
    <row r="7" spans="1:13" x14ac:dyDescent="0.75">
      <c r="A7" t="s">
        <v>14</v>
      </c>
      <c r="B7" t="s">
        <v>107</v>
      </c>
      <c r="C7" t="s">
        <v>108</v>
      </c>
      <c r="D7" t="s">
        <v>109</v>
      </c>
      <c r="E7" t="s">
        <v>110</v>
      </c>
      <c r="F7" t="s">
        <v>70</v>
      </c>
      <c r="G7" t="s">
        <v>71</v>
      </c>
      <c r="H7" t="s">
        <v>70</v>
      </c>
      <c r="I7" t="s">
        <v>72</v>
      </c>
      <c r="J7" t="s">
        <v>111</v>
      </c>
      <c r="K7" t="s">
        <v>112</v>
      </c>
      <c r="L7" t="s">
        <v>113</v>
      </c>
      <c r="M7" t="s">
        <v>70</v>
      </c>
    </row>
    <row r="8" spans="1:13" x14ac:dyDescent="0.75">
      <c r="A8" t="s">
        <v>14</v>
      </c>
      <c r="B8" t="s">
        <v>114</v>
      </c>
      <c r="C8" t="s">
        <v>115</v>
      </c>
      <c r="D8" t="s">
        <v>116</v>
      </c>
      <c r="E8" t="s">
        <v>117</v>
      </c>
      <c r="F8" t="s">
        <v>70</v>
      </c>
      <c r="G8" t="s">
        <v>71</v>
      </c>
      <c r="H8" t="s">
        <v>70</v>
      </c>
      <c r="I8" t="s">
        <v>72</v>
      </c>
      <c r="J8" t="s">
        <v>118</v>
      </c>
      <c r="K8" t="s">
        <v>119</v>
      </c>
      <c r="L8" t="s">
        <v>120</v>
      </c>
      <c r="M8" t="s">
        <v>70</v>
      </c>
    </row>
    <row r="9" spans="1:13" x14ac:dyDescent="0.75">
      <c r="A9" t="s">
        <v>14</v>
      </c>
      <c r="B9" t="s">
        <v>121</v>
      </c>
      <c r="C9" t="s">
        <v>122</v>
      </c>
      <c r="D9" t="s">
        <v>123</v>
      </c>
      <c r="E9" t="s">
        <v>124</v>
      </c>
      <c r="F9" t="s">
        <v>125</v>
      </c>
      <c r="G9" t="s">
        <v>71</v>
      </c>
      <c r="H9" t="s">
        <v>70</v>
      </c>
      <c r="I9" t="s">
        <v>126</v>
      </c>
      <c r="J9" t="s">
        <v>127</v>
      </c>
      <c r="K9" t="s">
        <v>128</v>
      </c>
      <c r="L9" t="s">
        <v>129</v>
      </c>
      <c r="M9" t="s">
        <v>70</v>
      </c>
    </row>
    <row r="10" spans="1:13" x14ac:dyDescent="0.75">
      <c r="A10" t="s">
        <v>14</v>
      </c>
      <c r="B10" t="s">
        <v>130</v>
      </c>
      <c r="C10" t="s">
        <v>131</v>
      </c>
      <c r="D10" t="s">
        <v>132</v>
      </c>
      <c r="E10" t="s">
        <v>133</v>
      </c>
      <c r="F10" t="s">
        <v>70</v>
      </c>
      <c r="G10" t="s">
        <v>95</v>
      </c>
      <c r="I10" t="s">
        <v>72</v>
      </c>
      <c r="J10" t="s">
        <v>134</v>
      </c>
      <c r="K10" t="s">
        <v>135</v>
      </c>
      <c r="L10" t="s">
        <v>136</v>
      </c>
      <c r="M10" t="s">
        <v>70</v>
      </c>
    </row>
    <row r="11" spans="1:13" x14ac:dyDescent="0.75">
      <c r="A11" t="s">
        <v>14</v>
      </c>
      <c r="B11" t="s">
        <v>137</v>
      </c>
      <c r="C11" t="s">
        <v>138</v>
      </c>
      <c r="D11" t="s">
        <v>139</v>
      </c>
      <c r="E11" t="s">
        <v>140</v>
      </c>
      <c r="F11" t="s">
        <v>141</v>
      </c>
      <c r="G11" t="s">
        <v>71</v>
      </c>
      <c r="H11" t="s">
        <v>70</v>
      </c>
      <c r="I11" t="s">
        <v>72</v>
      </c>
      <c r="J11" t="s">
        <v>142</v>
      </c>
      <c r="K11" t="s">
        <v>143</v>
      </c>
      <c r="L11" t="s">
        <v>144</v>
      </c>
      <c r="M11" t="s">
        <v>70</v>
      </c>
    </row>
    <row r="12" spans="1:13" x14ac:dyDescent="0.75">
      <c r="A12" t="s">
        <v>145</v>
      </c>
      <c r="B12" t="s">
        <v>95</v>
      </c>
      <c r="C12" t="s">
        <v>146</v>
      </c>
      <c r="D12" t="s">
        <v>95</v>
      </c>
      <c r="E12" t="s">
        <v>147</v>
      </c>
      <c r="F12" t="s">
        <v>70</v>
      </c>
      <c r="G12" t="s">
        <v>95</v>
      </c>
      <c r="H12" t="s">
        <v>70</v>
      </c>
      <c r="I12" t="s">
        <v>72</v>
      </c>
      <c r="J12" t="s">
        <v>147</v>
      </c>
      <c r="K12" t="s">
        <v>148</v>
      </c>
      <c r="L12" t="s">
        <v>149</v>
      </c>
      <c r="M12" t="s">
        <v>70</v>
      </c>
    </row>
    <row r="13" spans="1:13" x14ac:dyDescent="0.75">
      <c r="A13" t="s">
        <v>145</v>
      </c>
      <c r="B13" t="s">
        <v>150</v>
      </c>
      <c r="C13" t="s">
        <v>151</v>
      </c>
      <c r="D13" t="s">
        <v>152</v>
      </c>
      <c r="E13" t="s">
        <v>153</v>
      </c>
      <c r="F13" t="s">
        <v>154</v>
      </c>
      <c r="G13" t="s">
        <v>71</v>
      </c>
      <c r="H13" t="s">
        <v>70</v>
      </c>
      <c r="I13" t="s">
        <v>72</v>
      </c>
      <c r="J13" t="s">
        <v>153</v>
      </c>
      <c r="K13" t="s">
        <v>155</v>
      </c>
      <c r="L13" t="s">
        <v>156</v>
      </c>
      <c r="M13" t="s">
        <v>70</v>
      </c>
    </row>
    <row r="14" spans="1:13" x14ac:dyDescent="0.75">
      <c r="A14" t="s">
        <v>157</v>
      </c>
      <c r="B14" t="s">
        <v>158</v>
      </c>
      <c r="C14" t="s">
        <v>159</v>
      </c>
      <c r="D14" t="s">
        <v>160</v>
      </c>
      <c r="E14" t="s">
        <v>161</v>
      </c>
      <c r="F14" t="s">
        <v>162</v>
      </c>
      <c r="G14" t="s">
        <v>71</v>
      </c>
      <c r="H14" t="s">
        <v>70</v>
      </c>
      <c r="I14" t="s">
        <v>163</v>
      </c>
      <c r="J14" t="s">
        <v>164</v>
      </c>
      <c r="K14" t="s">
        <v>165</v>
      </c>
      <c r="L14" t="s">
        <v>166</v>
      </c>
      <c r="M14" t="s">
        <v>167</v>
      </c>
    </row>
    <row r="15" spans="1:13" x14ac:dyDescent="0.75">
      <c r="A15" t="s">
        <v>157</v>
      </c>
      <c r="B15" t="s">
        <v>168</v>
      </c>
      <c r="C15" t="s">
        <v>169</v>
      </c>
      <c r="D15" t="s">
        <v>170</v>
      </c>
      <c r="E15" t="s">
        <v>95</v>
      </c>
      <c r="F15" t="s">
        <v>70</v>
      </c>
      <c r="G15" t="s">
        <v>95</v>
      </c>
      <c r="H15" t="s">
        <v>70</v>
      </c>
      <c r="I15" t="s">
        <v>163</v>
      </c>
      <c r="J15" t="s">
        <v>171</v>
      </c>
      <c r="K15" t="s">
        <v>172</v>
      </c>
      <c r="L15" t="s">
        <v>173</v>
      </c>
      <c r="M15" t="s">
        <v>70</v>
      </c>
    </row>
    <row r="16" spans="1:13" x14ac:dyDescent="0.75">
      <c r="A16" t="s">
        <v>157</v>
      </c>
      <c r="B16" t="s">
        <v>174</v>
      </c>
      <c r="C16" t="s">
        <v>175</v>
      </c>
      <c r="D16" t="s">
        <v>176</v>
      </c>
      <c r="E16" t="s">
        <v>177</v>
      </c>
      <c r="F16" t="s">
        <v>70</v>
      </c>
      <c r="G16" t="s">
        <v>95</v>
      </c>
      <c r="H16" t="s">
        <v>70</v>
      </c>
      <c r="I16" t="s">
        <v>87</v>
      </c>
      <c r="J16" t="s">
        <v>178</v>
      </c>
      <c r="K16" t="s">
        <v>179</v>
      </c>
      <c r="L16" t="s">
        <v>180</v>
      </c>
      <c r="M16" t="s">
        <v>70</v>
      </c>
    </row>
    <row r="17" spans="1:13" x14ac:dyDescent="0.75">
      <c r="A17" t="s">
        <v>181</v>
      </c>
      <c r="B17" t="s">
        <v>182</v>
      </c>
      <c r="C17" t="s">
        <v>183</v>
      </c>
      <c r="D17" t="s">
        <v>184</v>
      </c>
      <c r="E17" t="s">
        <v>185</v>
      </c>
      <c r="F17" t="s">
        <v>186</v>
      </c>
      <c r="G17" t="s">
        <v>71</v>
      </c>
      <c r="H17" t="s">
        <v>70</v>
      </c>
      <c r="I17" t="s">
        <v>163</v>
      </c>
      <c r="J17" t="s">
        <v>187</v>
      </c>
      <c r="K17" t="s">
        <v>188</v>
      </c>
      <c r="L17" t="s">
        <v>189</v>
      </c>
      <c r="M17" t="s">
        <v>70</v>
      </c>
    </row>
    <row r="18" spans="1:13" x14ac:dyDescent="0.75">
      <c r="A18" t="s">
        <v>181</v>
      </c>
      <c r="B18" t="s">
        <v>190</v>
      </c>
      <c r="C18" t="s">
        <v>191</v>
      </c>
      <c r="D18" t="s">
        <v>190</v>
      </c>
      <c r="E18" t="s">
        <v>190</v>
      </c>
      <c r="F18" t="s">
        <v>192</v>
      </c>
      <c r="G18" t="s">
        <v>71</v>
      </c>
      <c r="H18" t="s">
        <v>70</v>
      </c>
      <c r="I18" t="s">
        <v>163</v>
      </c>
      <c r="J18" t="s">
        <v>193</v>
      </c>
      <c r="K18" t="s">
        <v>194</v>
      </c>
      <c r="L18" t="s">
        <v>195</v>
      </c>
      <c r="M18" t="s">
        <v>70</v>
      </c>
    </row>
    <row r="19" spans="1:13" x14ac:dyDescent="0.75">
      <c r="A19" t="s">
        <v>196</v>
      </c>
      <c r="B19" t="s">
        <v>197</v>
      </c>
      <c r="C19" t="s">
        <v>198</v>
      </c>
      <c r="D19" t="s">
        <v>197</v>
      </c>
      <c r="E19" t="s">
        <v>199</v>
      </c>
      <c r="F19" t="s">
        <v>200</v>
      </c>
      <c r="G19" t="s">
        <v>71</v>
      </c>
      <c r="H19" t="s">
        <v>70</v>
      </c>
      <c r="I19" t="s">
        <v>72</v>
      </c>
      <c r="J19" t="s">
        <v>201</v>
      </c>
      <c r="K19" t="s">
        <v>202</v>
      </c>
      <c r="L19" t="s">
        <v>203</v>
      </c>
      <c r="M19" t="s">
        <v>70</v>
      </c>
    </row>
    <row r="20" spans="1:13" x14ac:dyDescent="0.75">
      <c r="A20" t="s">
        <v>196</v>
      </c>
      <c r="B20" t="s">
        <v>204</v>
      </c>
      <c r="C20" t="s">
        <v>205</v>
      </c>
      <c r="D20" t="s">
        <v>206</v>
      </c>
      <c r="E20" t="s">
        <v>207</v>
      </c>
      <c r="F20" t="s">
        <v>70</v>
      </c>
      <c r="G20" t="s">
        <v>95</v>
      </c>
      <c r="H20" t="s">
        <v>70</v>
      </c>
      <c r="I20" t="s">
        <v>72</v>
      </c>
      <c r="J20" t="s">
        <v>208</v>
      </c>
      <c r="K20" t="s">
        <v>209</v>
      </c>
      <c r="L20" t="s">
        <v>210</v>
      </c>
      <c r="M20" t="s">
        <v>70</v>
      </c>
    </row>
    <row r="21" spans="1:13" x14ac:dyDescent="0.75">
      <c r="A21" t="s">
        <v>196</v>
      </c>
      <c r="B21" t="s">
        <v>211</v>
      </c>
      <c r="C21" t="s">
        <v>212</v>
      </c>
      <c r="D21" t="s">
        <v>213</v>
      </c>
      <c r="E21" t="s">
        <v>214</v>
      </c>
      <c r="F21" t="s">
        <v>70</v>
      </c>
      <c r="G21" t="s">
        <v>95</v>
      </c>
      <c r="H21" t="s">
        <v>70</v>
      </c>
      <c r="I21" t="s">
        <v>87</v>
      </c>
      <c r="J21" t="s">
        <v>215</v>
      </c>
      <c r="K21" t="s">
        <v>216</v>
      </c>
      <c r="L21" t="s">
        <v>217</v>
      </c>
      <c r="M21" t="s">
        <v>70</v>
      </c>
    </row>
    <row r="22" spans="1:13" x14ac:dyDescent="0.75">
      <c r="A22" t="s">
        <v>196</v>
      </c>
      <c r="B22" t="s">
        <v>218</v>
      </c>
      <c r="C22" t="s">
        <v>219</v>
      </c>
      <c r="D22" t="s">
        <v>220</v>
      </c>
      <c r="E22" t="s">
        <v>221</v>
      </c>
      <c r="F22" t="s">
        <v>222</v>
      </c>
      <c r="G22" t="s">
        <v>71</v>
      </c>
      <c r="H22" t="s">
        <v>70</v>
      </c>
      <c r="I22" t="s">
        <v>87</v>
      </c>
      <c r="J22" t="s">
        <v>223</v>
      </c>
      <c r="K22" t="s">
        <v>224</v>
      </c>
      <c r="L22" t="s">
        <v>225</v>
      </c>
      <c r="M22" t="s">
        <v>70</v>
      </c>
    </row>
    <row r="23" spans="1:13" x14ac:dyDescent="0.75">
      <c r="A23" t="s">
        <v>196</v>
      </c>
      <c r="B23" t="s">
        <v>226</v>
      </c>
      <c r="C23" t="s">
        <v>227</v>
      </c>
      <c r="D23" t="s">
        <v>228</v>
      </c>
      <c r="E23" t="s">
        <v>229</v>
      </c>
      <c r="F23" t="s">
        <v>70</v>
      </c>
      <c r="G23" t="s">
        <v>230</v>
      </c>
      <c r="H23" t="s">
        <v>70</v>
      </c>
      <c r="I23" t="s">
        <v>87</v>
      </c>
      <c r="J23" t="s">
        <v>231</v>
      </c>
      <c r="K23" t="s">
        <v>232</v>
      </c>
      <c r="L23" t="s">
        <v>233</v>
      </c>
      <c r="M23" t="s">
        <v>70</v>
      </c>
    </row>
    <row r="24" spans="1:13" x14ac:dyDescent="0.75">
      <c r="A24" t="s">
        <v>196</v>
      </c>
      <c r="B24" t="s">
        <v>234</v>
      </c>
      <c r="C24" t="s">
        <v>235</v>
      </c>
      <c r="D24" t="s">
        <v>236</v>
      </c>
      <c r="E24" t="s">
        <v>234</v>
      </c>
      <c r="F24" t="s">
        <v>237</v>
      </c>
      <c r="G24" t="s">
        <v>71</v>
      </c>
      <c r="H24" t="s">
        <v>70</v>
      </c>
      <c r="I24" t="s">
        <v>238</v>
      </c>
      <c r="J24" t="s">
        <v>239</v>
      </c>
      <c r="K24" t="s">
        <v>240</v>
      </c>
      <c r="L24" t="s">
        <v>241</v>
      </c>
      <c r="M24" t="s">
        <v>70</v>
      </c>
    </row>
    <row r="25" spans="1:13" x14ac:dyDescent="0.75">
      <c r="A25" t="s">
        <v>196</v>
      </c>
      <c r="B25" t="s">
        <v>242</v>
      </c>
      <c r="C25" t="s">
        <v>243</v>
      </c>
      <c r="D25" t="s">
        <v>244</v>
      </c>
      <c r="E25" t="s">
        <v>242</v>
      </c>
      <c r="F25" t="s">
        <v>245</v>
      </c>
      <c r="G25" t="s">
        <v>71</v>
      </c>
      <c r="H25" t="s">
        <v>70</v>
      </c>
      <c r="I25" t="s">
        <v>246</v>
      </c>
      <c r="J25" t="s">
        <v>247</v>
      </c>
      <c r="K25" t="s">
        <v>248</v>
      </c>
      <c r="L25" t="s">
        <v>249</v>
      </c>
      <c r="M25" t="s">
        <v>70</v>
      </c>
    </row>
    <row r="26" spans="1:13" x14ac:dyDescent="0.75">
      <c r="A26" t="s">
        <v>196</v>
      </c>
      <c r="B26" t="s">
        <v>250</v>
      </c>
      <c r="C26" t="s">
        <v>251</v>
      </c>
      <c r="D26" t="s">
        <v>252</v>
      </c>
      <c r="E26" t="s">
        <v>250</v>
      </c>
      <c r="F26" t="s">
        <v>253</v>
      </c>
      <c r="G26" t="s">
        <v>71</v>
      </c>
      <c r="H26" t="s">
        <v>70</v>
      </c>
      <c r="I26" t="s">
        <v>254</v>
      </c>
      <c r="J26" t="s">
        <v>255</v>
      </c>
      <c r="K26" t="s">
        <v>256</v>
      </c>
      <c r="L26" t="s">
        <v>257</v>
      </c>
      <c r="M26" t="s">
        <v>70</v>
      </c>
    </row>
    <row r="27" spans="1:13" x14ac:dyDescent="0.75">
      <c r="A27" t="s">
        <v>196</v>
      </c>
      <c r="B27" t="s">
        <v>258</v>
      </c>
      <c r="C27" t="s">
        <v>259</v>
      </c>
      <c r="D27" t="s">
        <v>260</v>
      </c>
      <c r="E27" t="s">
        <v>258</v>
      </c>
      <c r="F27" t="s">
        <v>261</v>
      </c>
      <c r="G27" t="s">
        <v>71</v>
      </c>
      <c r="H27" t="s">
        <v>70</v>
      </c>
      <c r="I27" t="s">
        <v>262</v>
      </c>
      <c r="J27" t="s">
        <v>263</v>
      </c>
      <c r="K27" t="s">
        <v>264</v>
      </c>
      <c r="L27" t="s">
        <v>265</v>
      </c>
      <c r="M27" t="s">
        <v>70</v>
      </c>
    </row>
    <row r="28" spans="1:13" x14ac:dyDescent="0.75">
      <c r="A28" t="s">
        <v>196</v>
      </c>
      <c r="B28" t="s">
        <v>168</v>
      </c>
      <c r="C28" t="s">
        <v>266</v>
      </c>
      <c r="D28" t="s">
        <v>170</v>
      </c>
      <c r="E28" t="s">
        <v>267</v>
      </c>
      <c r="F28" t="s">
        <v>70</v>
      </c>
      <c r="G28" t="s">
        <v>95</v>
      </c>
      <c r="H28" t="s">
        <v>70</v>
      </c>
      <c r="I28" t="s">
        <v>72</v>
      </c>
      <c r="J28" t="s">
        <v>268</v>
      </c>
      <c r="K28" t="s">
        <v>269</v>
      </c>
      <c r="L28" t="s">
        <v>270</v>
      </c>
      <c r="M28" t="s">
        <v>70</v>
      </c>
    </row>
    <row r="29" spans="1:13" x14ac:dyDescent="0.75">
      <c r="A29" t="s">
        <v>196</v>
      </c>
      <c r="B29" t="s">
        <v>182</v>
      </c>
      <c r="C29" t="s">
        <v>271</v>
      </c>
      <c r="D29" t="s">
        <v>184</v>
      </c>
      <c r="E29" t="s">
        <v>185</v>
      </c>
      <c r="F29" t="s">
        <v>186</v>
      </c>
      <c r="G29" t="s">
        <v>71</v>
      </c>
      <c r="H29" t="s">
        <v>70</v>
      </c>
      <c r="I29" t="s">
        <v>72</v>
      </c>
      <c r="J29" t="s">
        <v>272</v>
      </c>
      <c r="K29" t="s">
        <v>273</v>
      </c>
      <c r="L29" t="s">
        <v>274</v>
      </c>
      <c r="M29" t="s">
        <v>70</v>
      </c>
    </row>
    <row r="30" spans="1:13" x14ac:dyDescent="0.75">
      <c r="A30" t="s">
        <v>196</v>
      </c>
      <c r="B30" t="s">
        <v>275</v>
      </c>
      <c r="C30" t="s">
        <v>276</v>
      </c>
      <c r="D30" t="s">
        <v>277</v>
      </c>
      <c r="E30" t="s">
        <v>278</v>
      </c>
      <c r="F30" t="s">
        <v>279</v>
      </c>
      <c r="G30" t="s">
        <v>71</v>
      </c>
      <c r="H30" t="s">
        <v>70</v>
      </c>
      <c r="I30" t="s">
        <v>72</v>
      </c>
      <c r="J30" t="s">
        <v>280</v>
      </c>
      <c r="K30" t="s">
        <v>281</v>
      </c>
      <c r="L30" t="s">
        <v>282</v>
      </c>
      <c r="M30" t="s">
        <v>70</v>
      </c>
    </row>
    <row r="31" spans="1:13" x14ac:dyDescent="0.75">
      <c r="A31" t="s">
        <v>196</v>
      </c>
      <c r="B31" t="s">
        <v>283</v>
      </c>
      <c r="C31" t="s">
        <v>284</v>
      </c>
      <c r="D31" t="s">
        <v>283</v>
      </c>
      <c r="E31" t="s">
        <v>285</v>
      </c>
      <c r="F31" t="s">
        <v>286</v>
      </c>
      <c r="G31" t="s">
        <v>71</v>
      </c>
      <c r="H31" t="s">
        <v>70</v>
      </c>
      <c r="I31" t="s">
        <v>87</v>
      </c>
      <c r="J31" t="s">
        <v>287</v>
      </c>
      <c r="K31" t="s">
        <v>288</v>
      </c>
      <c r="L31" t="s">
        <v>289</v>
      </c>
      <c r="M31" t="s">
        <v>70</v>
      </c>
    </row>
    <row r="32" spans="1:13" x14ac:dyDescent="0.75">
      <c r="A32" t="s">
        <v>290</v>
      </c>
      <c r="B32" t="s">
        <v>291</v>
      </c>
      <c r="C32" t="s">
        <v>292</v>
      </c>
      <c r="D32" t="s">
        <v>291</v>
      </c>
      <c r="E32" t="s">
        <v>291</v>
      </c>
      <c r="F32" t="s">
        <v>293</v>
      </c>
      <c r="G32" t="s">
        <v>71</v>
      </c>
      <c r="H32" t="s">
        <v>70</v>
      </c>
      <c r="I32" t="s">
        <v>294</v>
      </c>
      <c r="J32" t="s">
        <v>295</v>
      </c>
      <c r="K32" t="s">
        <v>296</v>
      </c>
      <c r="L32" t="s">
        <v>297</v>
      </c>
      <c r="M32" t="s">
        <v>70</v>
      </c>
    </row>
    <row r="33" spans="1:13" x14ac:dyDescent="0.75">
      <c r="A33" t="s">
        <v>290</v>
      </c>
      <c r="B33" t="s">
        <v>298</v>
      </c>
      <c r="C33" t="s">
        <v>299</v>
      </c>
      <c r="D33" t="s">
        <v>298</v>
      </c>
      <c r="E33" t="s">
        <v>298</v>
      </c>
      <c r="F33" t="s">
        <v>300</v>
      </c>
      <c r="G33" t="s">
        <v>71</v>
      </c>
      <c r="H33" t="s">
        <v>70</v>
      </c>
      <c r="I33" t="s">
        <v>301</v>
      </c>
      <c r="J33" t="s">
        <v>302</v>
      </c>
      <c r="K33" t="s">
        <v>303</v>
      </c>
      <c r="L33" t="s">
        <v>304</v>
      </c>
      <c r="M33" t="s">
        <v>70</v>
      </c>
    </row>
    <row r="34" spans="1:13" x14ac:dyDescent="0.75">
      <c r="A34" t="s">
        <v>290</v>
      </c>
      <c r="B34" t="s">
        <v>305</v>
      </c>
      <c r="C34" t="s">
        <v>306</v>
      </c>
      <c r="D34" t="s">
        <v>305</v>
      </c>
      <c r="E34" t="s">
        <v>305</v>
      </c>
      <c r="F34" t="s">
        <v>307</v>
      </c>
      <c r="G34" t="s">
        <v>71</v>
      </c>
      <c r="H34" t="s">
        <v>70</v>
      </c>
      <c r="I34" t="s">
        <v>308</v>
      </c>
      <c r="J34" t="s">
        <v>309</v>
      </c>
      <c r="K34" t="s">
        <v>310</v>
      </c>
      <c r="L34" t="s">
        <v>311</v>
      </c>
      <c r="M34" t="s">
        <v>70</v>
      </c>
    </row>
    <row r="35" spans="1:13" x14ac:dyDescent="0.75">
      <c r="A35" t="s">
        <v>290</v>
      </c>
      <c r="B35" t="s">
        <v>312</v>
      </c>
      <c r="C35" t="s">
        <v>313</v>
      </c>
      <c r="D35" t="s">
        <v>314</v>
      </c>
      <c r="E35" t="s">
        <v>315</v>
      </c>
      <c r="F35" t="s">
        <v>316</v>
      </c>
      <c r="G35" t="s">
        <v>71</v>
      </c>
      <c r="H35" t="s">
        <v>70</v>
      </c>
      <c r="I35" t="s">
        <v>87</v>
      </c>
      <c r="J35" t="s">
        <v>317</v>
      </c>
      <c r="K35" t="s">
        <v>318</v>
      </c>
      <c r="L35" t="s">
        <v>319</v>
      </c>
      <c r="M35" t="s">
        <v>70</v>
      </c>
    </row>
    <row r="36" spans="1:13" x14ac:dyDescent="0.75">
      <c r="A36" t="s">
        <v>290</v>
      </c>
      <c r="B36" t="s">
        <v>197</v>
      </c>
      <c r="C36" t="s">
        <v>320</v>
      </c>
      <c r="D36" t="s">
        <v>321</v>
      </c>
      <c r="E36" t="s">
        <v>322</v>
      </c>
      <c r="F36" t="s">
        <v>323</v>
      </c>
      <c r="G36" t="s">
        <v>71</v>
      </c>
      <c r="H36" t="s">
        <v>70</v>
      </c>
      <c r="I36" t="s">
        <v>324</v>
      </c>
      <c r="J36" t="s">
        <v>325</v>
      </c>
      <c r="K36" t="s">
        <v>325</v>
      </c>
      <c r="L36" t="s">
        <v>326</v>
      </c>
      <c r="M36" t="s">
        <v>70</v>
      </c>
    </row>
    <row r="37" spans="1:13" x14ac:dyDescent="0.75">
      <c r="A37" t="s">
        <v>327</v>
      </c>
      <c r="B37" t="s">
        <v>161</v>
      </c>
      <c r="C37" t="s">
        <v>328</v>
      </c>
      <c r="D37" t="s">
        <v>161</v>
      </c>
      <c r="E37" t="s">
        <v>329</v>
      </c>
      <c r="F37" t="s">
        <v>70</v>
      </c>
      <c r="G37" t="s">
        <v>71</v>
      </c>
      <c r="H37" t="s">
        <v>70</v>
      </c>
      <c r="I37" t="s">
        <v>87</v>
      </c>
      <c r="J37" t="s">
        <v>330</v>
      </c>
      <c r="K37" t="s">
        <v>331</v>
      </c>
      <c r="L37" t="s">
        <v>332</v>
      </c>
      <c r="M37" t="s">
        <v>70</v>
      </c>
    </row>
    <row r="38" spans="1:13" x14ac:dyDescent="0.75">
      <c r="A38" t="s">
        <v>327</v>
      </c>
      <c r="B38" t="s">
        <v>197</v>
      </c>
      <c r="C38" t="s">
        <v>333</v>
      </c>
      <c r="D38" t="s">
        <v>197</v>
      </c>
      <c r="E38" t="s">
        <v>334</v>
      </c>
      <c r="F38" t="s">
        <v>335</v>
      </c>
      <c r="G38" t="s">
        <v>71</v>
      </c>
      <c r="H38" t="s">
        <v>70</v>
      </c>
      <c r="I38" t="s">
        <v>163</v>
      </c>
      <c r="J38" t="s">
        <v>334</v>
      </c>
      <c r="K38" t="s">
        <v>336</v>
      </c>
      <c r="L38" t="s">
        <v>337</v>
      </c>
      <c r="M38" t="s">
        <v>70</v>
      </c>
    </row>
    <row r="39" spans="1:13" x14ac:dyDescent="0.75">
      <c r="A39" t="s">
        <v>327</v>
      </c>
      <c r="B39" t="s">
        <v>95</v>
      </c>
      <c r="C39" t="s">
        <v>338</v>
      </c>
      <c r="D39" t="s">
        <v>95</v>
      </c>
      <c r="E39" t="s">
        <v>339</v>
      </c>
      <c r="F39" t="s">
        <v>70</v>
      </c>
      <c r="G39" t="s">
        <v>95</v>
      </c>
      <c r="H39" t="s">
        <v>70</v>
      </c>
      <c r="I39" t="s">
        <v>163</v>
      </c>
      <c r="J39" t="s">
        <v>339</v>
      </c>
      <c r="K39" t="s">
        <v>340</v>
      </c>
      <c r="L39" t="s">
        <v>341</v>
      </c>
      <c r="M39" t="s">
        <v>70</v>
      </c>
    </row>
    <row r="40" spans="1:13" x14ac:dyDescent="0.75">
      <c r="A40" t="s">
        <v>342</v>
      </c>
      <c r="B40" t="s">
        <v>95</v>
      </c>
      <c r="C40" t="s">
        <v>343</v>
      </c>
      <c r="D40" t="s">
        <v>95</v>
      </c>
      <c r="E40" t="s">
        <v>344</v>
      </c>
      <c r="F40" t="s">
        <v>70</v>
      </c>
      <c r="G40" t="s">
        <v>95</v>
      </c>
      <c r="H40" t="s">
        <v>70</v>
      </c>
      <c r="I40" t="s">
        <v>163</v>
      </c>
      <c r="J40" t="s">
        <v>345</v>
      </c>
      <c r="K40" t="s">
        <v>346</v>
      </c>
      <c r="L40" t="s">
        <v>347</v>
      </c>
      <c r="M40" t="s">
        <v>70</v>
      </c>
    </row>
    <row r="41" spans="1:13" x14ac:dyDescent="0.75">
      <c r="A41" t="s">
        <v>342</v>
      </c>
      <c r="B41" t="s">
        <v>348</v>
      </c>
      <c r="C41" t="s">
        <v>349</v>
      </c>
      <c r="D41" t="s">
        <v>348</v>
      </c>
      <c r="E41" t="s">
        <v>350</v>
      </c>
      <c r="F41" t="s">
        <v>351</v>
      </c>
      <c r="G41" t="s">
        <v>71</v>
      </c>
      <c r="H41" t="s">
        <v>70</v>
      </c>
      <c r="I41" t="s">
        <v>163</v>
      </c>
      <c r="J41" t="s">
        <v>352</v>
      </c>
      <c r="K41" t="s">
        <v>353</v>
      </c>
      <c r="L41" t="s">
        <v>354</v>
      </c>
      <c r="M41" t="s">
        <v>70</v>
      </c>
    </row>
    <row r="42" spans="1:13" x14ac:dyDescent="0.75">
      <c r="A42" t="s">
        <v>355</v>
      </c>
      <c r="B42" t="s">
        <v>161</v>
      </c>
      <c r="C42" t="s">
        <v>356</v>
      </c>
      <c r="D42" t="s">
        <v>161</v>
      </c>
      <c r="E42" t="s">
        <v>357</v>
      </c>
      <c r="F42" t="s">
        <v>358</v>
      </c>
      <c r="G42" t="s">
        <v>71</v>
      </c>
      <c r="H42" t="s">
        <v>70</v>
      </c>
      <c r="I42" t="s">
        <v>163</v>
      </c>
      <c r="J42" t="s">
        <v>359</v>
      </c>
      <c r="K42" t="s">
        <v>360</v>
      </c>
      <c r="L42" t="s">
        <v>361</v>
      </c>
      <c r="M42" t="s">
        <v>70</v>
      </c>
    </row>
    <row r="43" spans="1:13" x14ac:dyDescent="0.75">
      <c r="A43" t="s">
        <v>355</v>
      </c>
      <c r="B43" t="s">
        <v>362</v>
      </c>
      <c r="C43" t="s">
        <v>363</v>
      </c>
      <c r="D43" t="s">
        <v>362</v>
      </c>
      <c r="E43" t="s">
        <v>364</v>
      </c>
      <c r="F43" t="s">
        <v>70</v>
      </c>
      <c r="G43" t="s">
        <v>71</v>
      </c>
      <c r="H43" t="s">
        <v>70</v>
      </c>
      <c r="I43" t="s">
        <v>163</v>
      </c>
      <c r="J43" t="s">
        <v>365</v>
      </c>
      <c r="K43" t="s">
        <v>366</v>
      </c>
      <c r="L43" t="s">
        <v>367</v>
      </c>
      <c r="M43" t="s">
        <v>70</v>
      </c>
    </row>
    <row r="44" spans="1:13" x14ac:dyDescent="0.75">
      <c r="A44" t="s">
        <v>355</v>
      </c>
      <c r="B44" t="s">
        <v>368</v>
      </c>
      <c r="C44" t="s">
        <v>369</v>
      </c>
      <c r="D44" t="s">
        <v>368</v>
      </c>
      <c r="E44" t="s">
        <v>370</v>
      </c>
      <c r="F44" t="s">
        <v>70</v>
      </c>
      <c r="G44" t="s">
        <v>71</v>
      </c>
      <c r="H44" t="s">
        <v>70</v>
      </c>
      <c r="I44" t="s">
        <v>87</v>
      </c>
      <c r="J44" t="s">
        <v>371</v>
      </c>
      <c r="K44" t="s">
        <v>372</v>
      </c>
      <c r="L44" t="s">
        <v>373</v>
      </c>
      <c r="M44" t="s">
        <v>70</v>
      </c>
    </row>
    <row r="45" spans="1:13" x14ac:dyDescent="0.75">
      <c r="A45" t="s">
        <v>374</v>
      </c>
      <c r="B45" t="s">
        <v>197</v>
      </c>
      <c r="C45" t="s">
        <v>375</v>
      </c>
      <c r="D45" t="s">
        <v>197</v>
      </c>
      <c r="E45" t="s">
        <v>376</v>
      </c>
      <c r="F45" t="s">
        <v>377</v>
      </c>
      <c r="G45" t="s">
        <v>71</v>
      </c>
      <c r="H45" t="s">
        <v>70</v>
      </c>
      <c r="I45" t="s">
        <v>163</v>
      </c>
      <c r="J45" t="s">
        <v>376</v>
      </c>
      <c r="K45" t="s">
        <v>378</v>
      </c>
      <c r="L45" t="s">
        <v>379</v>
      </c>
      <c r="M45" t="s">
        <v>70</v>
      </c>
    </row>
    <row r="46" spans="1:13" x14ac:dyDescent="0.75">
      <c r="A46" t="s">
        <v>374</v>
      </c>
      <c r="B46" t="s">
        <v>380</v>
      </c>
      <c r="C46" t="s">
        <v>381</v>
      </c>
      <c r="D46" t="s">
        <v>382</v>
      </c>
      <c r="E46" t="s">
        <v>383</v>
      </c>
      <c r="F46" t="s">
        <v>70</v>
      </c>
      <c r="G46" t="s">
        <v>71</v>
      </c>
      <c r="H46" t="s">
        <v>70</v>
      </c>
      <c r="I46" t="s">
        <v>87</v>
      </c>
      <c r="J46" t="s">
        <v>384</v>
      </c>
      <c r="K46" t="s">
        <v>385</v>
      </c>
      <c r="L46" t="s">
        <v>386</v>
      </c>
      <c r="M46" t="s">
        <v>70</v>
      </c>
    </row>
    <row r="47" spans="1:13" x14ac:dyDescent="0.75">
      <c r="A47" t="s">
        <v>374</v>
      </c>
      <c r="B47" t="s">
        <v>387</v>
      </c>
      <c r="C47" t="s">
        <v>388</v>
      </c>
      <c r="D47" t="s">
        <v>389</v>
      </c>
      <c r="E47" t="s">
        <v>390</v>
      </c>
      <c r="F47" t="s">
        <v>391</v>
      </c>
      <c r="G47" t="s">
        <v>71</v>
      </c>
      <c r="H47" t="s">
        <v>70</v>
      </c>
      <c r="I47" t="s">
        <v>87</v>
      </c>
      <c r="J47" t="s">
        <v>392</v>
      </c>
      <c r="K47" t="s">
        <v>393</v>
      </c>
      <c r="L47" t="s">
        <v>394</v>
      </c>
      <c r="M47" t="s">
        <v>70</v>
      </c>
    </row>
    <row r="48" spans="1:13" x14ac:dyDescent="0.75">
      <c r="A48" t="s">
        <v>374</v>
      </c>
      <c r="B48" t="s">
        <v>204</v>
      </c>
      <c r="C48" t="s">
        <v>395</v>
      </c>
      <c r="D48" t="s">
        <v>206</v>
      </c>
      <c r="E48" t="s">
        <v>396</v>
      </c>
      <c r="F48" t="s">
        <v>70</v>
      </c>
      <c r="G48" t="s">
        <v>95</v>
      </c>
      <c r="H48" t="s">
        <v>70</v>
      </c>
      <c r="I48" t="s">
        <v>163</v>
      </c>
      <c r="J48" t="s">
        <v>397</v>
      </c>
      <c r="K48" t="s">
        <v>398</v>
      </c>
      <c r="L48" t="s">
        <v>399</v>
      </c>
      <c r="M48" t="s">
        <v>70</v>
      </c>
    </row>
    <row r="49" spans="1:13" x14ac:dyDescent="0.75">
      <c r="A49" t="s">
        <v>374</v>
      </c>
      <c r="B49" t="s">
        <v>211</v>
      </c>
      <c r="C49" t="s">
        <v>400</v>
      </c>
      <c r="D49" t="s">
        <v>213</v>
      </c>
      <c r="E49" t="s">
        <v>177</v>
      </c>
      <c r="F49" t="s">
        <v>70</v>
      </c>
      <c r="G49" t="s">
        <v>95</v>
      </c>
      <c r="H49" t="s">
        <v>70</v>
      </c>
      <c r="I49" t="s">
        <v>163</v>
      </c>
      <c r="J49" t="s">
        <v>401</v>
      </c>
      <c r="K49" t="s">
        <v>402</v>
      </c>
      <c r="L49" t="s">
        <v>403</v>
      </c>
      <c r="M49" t="s">
        <v>70</v>
      </c>
    </row>
    <row r="50" spans="1:13" x14ac:dyDescent="0.75">
      <c r="A50" t="s">
        <v>374</v>
      </c>
      <c r="B50" t="s">
        <v>404</v>
      </c>
      <c r="C50" t="s">
        <v>405</v>
      </c>
      <c r="D50" t="s">
        <v>406</v>
      </c>
      <c r="E50" t="s">
        <v>407</v>
      </c>
      <c r="F50" t="s">
        <v>154</v>
      </c>
      <c r="G50" t="s">
        <v>71</v>
      </c>
      <c r="H50" t="s">
        <v>70</v>
      </c>
      <c r="I50" t="s">
        <v>87</v>
      </c>
      <c r="J50" t="s">
        <v>408</v>
      </c>
      <c r="K50" t="s">
        <v>409</v>
      </c>
      <c r="L50" t="s">
        <v>410</v>
      </c>
      <c r="M50" t="s">
        <v>70</v>
      </c>
    </row>
    <row r="51" spans="1:13" x14ac:dyDescent="0.75">
      <c r="A51" t="s">
        <v>374</v>
      </c>
      <c r="B51" t="s">
        <v>411</v>
      </c>
      <c r="C51" t="s">
        <v>412</v>
      </c>
      <c r="D51" t="s">
        <v>413</v>
      </c>
      <c r="E51" t="s">
        <v>414</v>
      </c>
      <c r="F51" t="s">
        <v>70</v>
      </c>
      <c r="G51" t="s">
        <v>71</v>
      </c>
      <c r="H51" t="s">
        <v>70</v>
      </c>
      <c r="I51" t="s">
        <v>415</v>
      </c>
      <c r="J51" t="s">
        <v>416</v>
      </c>
      <c r="K51" t="s">
        <v>417</v>
      </c>
      <c r="L51" t="s">
        <v>418</v>
      </c>
      <c r="M51" t="s">
        <v>70</v>
      </c>
    </row>
    <row r="52" spans="1:13" x14ac:dyDescent="0.75">
      <c r="A52" t="s">
        <v>374</v>
      </c>
      <c r="B52" t="s">
        <v>419</v>
      </c>
      <c r="C52" t="s">
        <v>420</v>
      </c>
      <c r="D52" t="s">
        <v>421</v>
      </c>
      <c r="E52" t="s">
        <v>422</v>
      </c>
      <c r="F52" t="s">
        <v>70</v>
      </c>
      <c r="G52" t="s">
        <v>71</v>
      </c>
      <c r="H52" t="s">
        <v>70</v>
      </c>
      <c r="I52" t="s">
        <v>415</v>
      </c>
      <c r="J52" t="s">
        <v>423</v>
      </c>
      <c r="K52" t="s">
        <v>424</v>
      </c>
      <c r="L52" t="s">
        <v>425</v>
      </c>
      <c r="M52" t="s">
        <v>70</v>
      </c>
    </row>
    <row r="53" spans="1:13" x14ac:dyDescent="0.75">
      <c r="A53" t="s">
        <v>374</v>
      </c>
      <c r="B53" t="s">
        <v>426</v>
      </c>
      <c r="C53" t="s">
        <v>427</v>
      </c>
      <c r="D53" t="s">
        <v>428</v>
      </c>
      <c r="E53" t="s">
        <v>429</v>
      </c>
      <c r="F53" t="s">
        <v>430</v>
      </c>
      <c r="G53" t="s">
        <v>71</v>
      </c>
      <c r="H53" t="s">
        <v>70</v>
      </c>
      <c r="I53" t="s">
        <v>87</v>
      </c>
      <c r="J53" t="s">
        <v>429</v>
      </c>
      <c r="K53" t="s">
        <v>431</v>
      </c>
      <c r="L53" t="s">
        <v>432</v>
      </c>
      <c r="M53" t="s">
        <v>70</v>
      </c>
    </row>
    <row r="54" spans="1:13" x14ac:dyDescent="0.75">
      <c r="A54" t="s">
        <v>374</v>
      </c>
      <c r="B54" t="s">
        <v>433</v>
      </c>
      <c r="C54" t="s">
        <v>434</v>
      </c>
      <c r="D54" t="s">
        <v>435</v>
      </c>
      <c r="E54" t="s">
        <v>436</v>
      </c>
      <c r="F54" t="s">
        <v>70</v>
      </c>
      <c r="G54" t="s">
        <v>71</v>
      </c>
      <c r="H54" t="s">
        <v>70</v>
      </c>
      <c r="I54" t="s">
        <v>87</v>
      </c>
      <c r="J54" t="s">
        <v>436</v>
      </c>
      <c r="K54" t="s">
        <v>437</v>
      </c>
      <c r="L54" t="s">
        <v>438</v>
      </c>
      <c r="M54" t="s">
        <v>70</v>
      </c>
    </row>
    <row r="55" spans="1:13" x14ac:dyDescent="0.75">
      <c r="A55" t="s">
        <v>439</v>
      </c>
      <c r="B55" t="s">
        <v>161</v>
      </c>
      <c r="C55" t="s">
        <v>440</v>
      </c>
      <c r="D55" t="s">
        <v>161</v>
      </c>
      <c r="E55" t="s">
        <v>441</v>
      </c>
      <c r="F55" t="s">
        <v>442</v>
      </c>
      <c r="G55" t="s">
        <v>71</v>
      </c>
      <c r="H55" t="s">
        <v>70</v>
      </c>
      <c r="I55" t="s">
        <v>163</v>
      </c>
      <c r="J55" t="s">
        <v>443</v>
      </c>
      <c r="K55" t="s">
        <v>444</v>
      </c>
      <c r="L55" t="s">
        <v>445</v>
      </c>
      <c r="M55" t="s">
        <v>70</v>
      </c>
    </row>
    <row r="56" spans="1:13" x14ac:dyDescent="0.75">
      <c r="A56" t="s">
        <v>439</v>
      </c>
      <c r="B56" t="s">
        <v>95</v>
      </c>
      <c r="C56" t="s">
        <v>446</v>
      </c>
      <c r="D56" t="s">
        <v>95</v>
      </c>
      <c r="E56" t="s">
        <v>447</v>
      </c>
      <c r="F56" t="s">
        <v>70</v>
      </c>
      <c r="G56" t="s">
        <v>95</v>
      </c>
      <c r="H56" t="s">
        <v>70</v>
      </c>
      <c r="I56" t="s">
        <v>163</v>
      </c>
      <c r="J56" t="s">
        <v>448</v>
      </c>
      <c r="K56" t="s">
        <v>449</v>
      </c>
      <c r="L56" t="s">
        <v>450</v>
      </c>
      <c r="M56" t="s">
        <v>70</v>
      </c>
    </row>
    <row r="57" spans="1:13" x14ac:dyDescent="0.75">
      <c r="A57" t="s">
        <v>439</v>
      </c>
      <c r="B57" t="s">
        <v>211</v>
      </c>
      <c r="C57" t="s">
        <v>451</v>
      </c>
      <c r="D57" t="s">
        <v>213</v>
      </c>
      <c r="E57" t="s">
        <v>177</v>
      </c>
      <c r="F57" t="s">
        <v>70</v>
      </c>
      <c r="G57" t="s">
        <v>95</v>
      </c>
      <c r="H57" t="s">
        <v>70</v>
      </c>
      <c r="I57" t="s">
        <v>87</v>
      </c>
      <c r="J57" t="s">
        <v>452</v>
      </c>
      <c r="K57" t="s">
        <v>453</v>
      </c>
      <c r="L57" t="s">
        <v>454</v>
      </c>
      <c r="M57" t="s">
        <v>70</v>
      </c>
    </row>
    <row r="58" spans="1:13" x14ac:dyDescent="0.75">
      <c r="A58" t="s">
        <v>439</v>
      </c>
      <c r="B58" t="s">
        <v>455</v>
      </c>
      <c r="C58" t="s">
        <v>456</v>
      </c>
      <c r="D58" t="s">
        <v>455</v>
      </c>
      <c r="E58" t="s">
        <v>455</v>
      </c>
      <c r="F58" t="s">
        <v>70</v>
      </c>
      <c r="G58" t="s">
        <v>71</v>
      </c>
      <c r="H58" t="s">
        <v>70</v>
      </c>
      <c r="I58" t="s">
        <v>163</v>
      </c>
      <c r="J58" t="s">
        <v>457</v>
      </c>
      <c r="K58" t="s">
        <v>458</v>
      </c>
      <c r="L58" t="s">
        <v>459</v>
      </c>
      <c r="M58" t="s">
        <v>70</v>
      </c>
    </row>
    <row r="59" spans="1:13" x14ac:dyDescent="0.75">
      <c r="A59" t="s">
        <v>460</v>
      </c>
      <c r="B59" t="s">
        <v>161</v>
      </c>
      <c r="C59" t="s">
        <v>461</v>
      </c>
      <c r="D59" t="s">
        <v>161</v>
      </c>
      <c r="E59" t="s">
        <v>462</v>
      </c>
      <c r="F59" t="s">
        <v>463</v>
      </c>
      <c r="G59" t="s">
        <v>71</v>
      </c>
      <c r="H59" t="s">
        <v>70</v>
      </c>
      <c r="I59" t="s">
        <v>163</v>
      </c>
      <c r="J59" t="s">
        <v>464</v>
      </c>
      <c r="K59" t="s">
        <v>465</v>
      </c>
      <c r="L59" t="s">
        <v>466</v>
      </c>
      <c r="M59" t="s">
        <v>70</v>
      </c>
    </row>
    <row r="60" spans="1:13" x14ac:dyDescent="0.75">
      <c r="A60" t="s">
        <v>460</v>
      </c>
      <c r="B60" t="s">
        <v>11</v>
      </c>
      <c r="C60" t="s">
        <v>467</v>
      </c>
      <c r="D60" t="s">
        <v>11</v>
      </c>
      <c r="E60" t="s">
        <v>468</v>
      </c>
      <c r="F60" t="s">
        <v>70</v>
      </c>
      <c r="G60" t="s">
        <v>71</v>
      </c>
      <c r="H60" t="s">
        <v>70</v>
      </c>
      <c r="I60" t="s">
        <v>163</v>
      </c>
      <c r="J60" t="s">
        <v>468</v>
      </c>
      <c r="K60" t="s">
        <v>469</v>
      </c>
      <c r="L60" t="s">
        <v>470</v>
      </c>
      <c r="M60" t="s">
        <v>70</v>
      </c>
    </row>
    <row r="61" spans="1:13" x14ac:dyDescent="0.75">
      <c r="A61" t="s">
        <v>471</v>
      </c>
      <c r="B61" t="s">
        <v>472</v>
      </c>
      <c r="C61" t="s">
        <v>473</v>
      </c>
      <c r="D61" t="s">
        <v>474</v>
      </c>
      <c r="E61" t="s">
        <v>475</v>
      </c>
      <c r="F61" t="s">
        <v>70</v>
      </c>
      <c r="G61" t="s">
        <v>71</v>
      </c>
      <c r="H61" t="s">
        <v>70</v>
      </c>
      <c r="I61" t="s">
        <v>163</v>
      </c>
      <c r="J61" t="s">
        <v>476</v>
      </c>
      <c r="K61" t="s">
        <v>477</v>
      </c>
      <c r="L61" t="s">
        <v>478</v>
      </c>
      <c r="M61" t="s">
        <v>70</v>
      </c>
    </row>
    <row r="62" spans="1:13" x14ac:dyDescent="0.75">
      <c r="A62" t="s">
        <v>471</v>
      </c>
      <c r="B62" t="s">
        <v>479</v>
      </c>
      <c r="C62" t="s">
        <v>480</v>
      </c>
      <c r="D62" t="s">
        <v>481</v>
      </c>
      <c r="E62" t="s">
        <v>482</v>
      </c>
      <c r="F62" t="s">
        <v>70</v>
      </c>
      <c r="G62" t="s">
        <v>71</v>
      </c>
      <c r="H62" t="s">
        <v>70</v>
      </c>
      <c r="I62" t="s">
        <v>87</v>
      </c>
      <c r="J62" t="s">
        <v>483</v>
      </c>
      <c r="K62" t="s">
        <v>484</v>
      </c>
      <c r="L62" t="s">
        <v>485</v>
      </c>
      <c r="M62" t="s">
        <v>70</v>
      </c>
    </row>
    <row r="63" spans="1:13" x14ac:dyDescent="0.75">
      <c r="A63" t="s">
        <v>471</v>
      </c>
      <c r="B63" t="s">
        <v>486</v>
      </c>
      <c r="C63" t="s">
        <v>487</v>
      </c>
      <c r="D63" t="s">
        <v>488</v>
      </c>
      <c r="E63" t="s">
        <v>489</v>
      </c>
      <c r="F63" t="s">
        <v>70</v>
      </c>
      <c r="G63" t="s">
        <v>95</v>
      </c>
      <c r="H63" t="s">
        <v>70</v>
      </c>
      <c r="I63" t="s">
        <v>163</v>
      </c>
      <c r="J63" t="s">
        <v>489</v>
      </c>
      <c r="K63" t="s">
        <v>490</v>
      </c>
      <c r="L63" t="s">
        <v>491</v>
      </c>
      <c r="M63" t="s">
        <v>70</v>
      </c>
    </row>
    <row r="64" spans="1:13" x14ac:dyDescent="0.75">
      <c r="A64" t="s">
        <v>471</v>
      </c>
      <c r="B64" t="s">
        <v>182</v>
      </c>
      <c r="C64" t="s">
        <v>492</v>
      </c>
      <c r="D64" t="s">
        <v>184</v>
      </c>
      <c r="E64" t="s">
        <v>185</v>
      </c>
      <c r="F64" t="s">
        <v>186</v>
      </c>
      <c r="G64" t="s">
        <v>71</v>
      </c>
      <c r="H64" t="s">
        <v>70</v>
      </c>
      <c r="I64" t="s">
        <v>163</v>
      </c>
      <c r="J64" t="s">
        <v>493</v>
      </c>
      <c r="K64" t="s">
        <v>494</v>
      </c>
      <c r="L64" t="s">
        <v>495</v>
      </c>
      <c r="M64" t="s">
        <v>70</v>
      </c>
    </row>
    <row r="65" spans="1:13" x14ac:dyDescent="0.75">
      <c r="A65" t="s">
        <v>471</v>
      </c>
      <c r="B65" t="s">
        <v>496</v>
      </c>
      <c r="C65" t="s">
        <v>497</v>
      </c>
      <c r="D65" t="s">
        <v>496</v>
      </c>
      <c r="E65" t="s">
        <v>498</v>
      </c>
      <c r="F65" t="s">
        <v>499</v>
      </c>
      <c r="G65" t="s">
        <v>71</v>
      </c>
      <c r="H65" t="s">
        <v>70</v>
      </c>
      <c r="I65" t="s">
        <v>163</v>
      </c>
      <c r="J65" t="s">
        <v>498</v>
      </c>
      <c r="K65" t="s">
        <v>500</v>
      </c>
      <c r="L65" t="s">
        <v>501</v>
      </c>
      <c r="M65" t="s">
        <v>70</v>
      </c>
    </row>
    <row r="66" spans="1:13" x14ac:dyDescent="0.75">
      <c r="A66" t="s">
        <v>471</v>
      </c>
      <c r="B66" t="s">
        <v>502</v>
      </c>
      <c r="C66" t="s">
        <v>503</v>
      </c>
      <c r="D66" t="s">
        <v>502</v>
      </c>
      <c r="E66" t="s">
        <v>504</v>
      </c>
      <c r="F66" t="s">
        <v>505</v>
      </c>
      <c r="G66" t="s">
        <v>71</v>
      </c>
      <c r="H66" t="s">
        <v>70</v>
      </c>
      <c r="I66" t="s">
        <v>163</v>
      </c>
      <c r="J66" t="s">
        <v>506</v>
      </c>
      <c r="K66" t="s">
        <v>507</v>
      </c>
      <c r="L66" t="s">
        <v>508</v>
      </c>
      <c r="M66" t="s">
        <v>70</v>
      </c>
    </row>
    <row r="67" spans="1:13" x14ac:dyDescent="0.75">
      <c r="A67" t="s">
        <v>471</v>
      </c>
      <c r="B67" t="s">
        <v>509</v>
      </c>
      <c r="C67" t="s">
        <v>510</v>
      </c>
      <c r="D67" t="s">
        <v>511</v>
      </c>
      <c r="E67" t="s">
        <v>512</v>
      </c>
      <c r="F67" t="s">
        <v>513</v>
      </c>
      <c r="G67" t="s">
        <v>71</v>
      </c>
      <c r="H67" t="s">
        <v>70</v>
      </c>
      <c r="I67" t="s">
        <v>87</v>
      </c>
      <c r="J67" t="s">
        <v>512</v>
      </c>
      <c r="K67" t="s">
        <v>514</v>
      </c>
      <c r="L67" t="s">
        <v>515</v>
      </c>
      <c r="M67" t="s">
        <v>70</v>
      </c>
    </row>
    <row r="68" spans="1:13" x14ac:dyDescent="0.75">
      <c r="A68" t="s">
        <v>471</v>
      </c>
      <c r="B68" t="s">
        <v>516</v>
      </c>
      <c r="C68" t="s">
        <v>517</v>
      </c>
      <c r="D68" t="s">
        <v>518</v>
      </c>
      <c r="E68" t="s">
        <v>519</v>
      </c>
      <c r="F68" t="s">
        <v>70</v>
      </c>
      <c r="G68" t="s">
        <v>230</v>
      </c>
      <c r="H68" t="s">
        <v>70</v>
      </c>
      <c r="I68" t="s">
        <v>87</v>
      </c>
      <c r="J68" t="s">
        <v>520</v>
      </c>
      <c r="K68" t="s">
        <v>521</v>
      </c>
      <c r="L68" t="s">
        <v>522</v>
      </c>
      <c r="M68" t="s">
        <v>70</v>
      </c>
    </row>
    <row r="69" spans="1:13" x14ac:dyDescent="0.75">
      <c r="A69" t="s">
        <v>523</v>
      </c>
      <c r="B69" t="s">
        <v>524</v>
      </c>
      <c r="C69" t="s">
        <v>525</v>
      </c>
      <c r="D69" t="s">
        <v>526</v>
      </c>
      <c r="E69" t="s">
        <v>526</v>
      </c>
      <c r="F69" t="s">
        <v>527</v>
      </c>
      <c r="G69" t="s">
        <v>71</v>
      </c>
      <c r="H69" t="s">
        <v>70</v>
      </c>
      <c r="I69" t="s">
        <v>72</v>
      </c>
      <c r="J69" t="s">
        <v>528</v>
      </c>
      <c r="K69" t="s">
        <v>529</v>
      </c>
      <c r="L69" t="s">
        <v>530</v>
      </c>
      <c r="M69" t="s">
        <v>70</v>
      </c>
    </row>
    <row r="70" spans="1:13" x14ac:dyDescent="0.75">
      <c r="A70" t="s">
        <v>523</v>
      </c>
      <c r="B70" t="s">
        <v>531</v>
      </c>
      <c r="C70" t="s">
        <v>532</v>
      </c>
      <c r="D70" t="s">
        <v>533</v>
      </c>
      <c r="E70" t="s">
        <v>533</v>
      </c>
      <c r="F70" t="s">
        <v>534</v>
      </c>
      <c r="G70" t="s">
        <v>71</v>
      </c>
      <c r="H70" t="s">
        <v>70</v>
      </c>
      <c r="I70" t="s">
        <v>72</v>
      </c>
      <c r="J70" t="s">
        <v>535</v>
      </c>
      <c r="K70" t="s">
        <v>536</v>
      </c>
      <c r="L70" t="s">
        <v>537</v>
      </c>
      <c r="M70" t="s">
        <v>538</v>
      </c>
    </row>
    <row r="71" spans="1:13" x14ac:dyDescent="0.75">
      <c r="A71" t="s">
        <v>523</v>
      </c>
      <c r="B71" t="s">
        <v>539</v>
      </c>
      <c r="C71" t="s">
        <v>540</v>
      </c>
      <c r="D71" t="s">
        <v>541</v>
      </c>
      <c r="E71" t="s">
        <v>541</v>
      </c>
      <c r="F71" t="s">
        <v>70</v>
      </c>
      <c r="G71" t="s">
        <v>71</v>
      </c>
      <c r="H71" t="s">
        <v>70</v>
      </c>
      <c r="I71" t="s">
        <v>87</v>
      </c>
      <c r="J71" t="s">
        <v>542</v>
      </c>
      <c r="K71" t="s">
        <v>543</v>
      </c>
      <c r="L71" t="s">
        <v>544</v>
      </c>
      <c r="M71" t="s">
        <v>545</v>
      </c>
    </row>
    <row r="72" spans="1:13" x14ac:dyDescent="0.75">
      <c r="A72" t="s">
        <v>523</v>
      </c>
      <c r="B72" t="s">
        <v>546</v>
      </c>
      <c r="C72" t="s">
        <v>547</v>
      </c>
      <c r="D72" t="s">
        <v>548</v>
      </c>
      <c r="E72" t="s">
        <v>548</v>
      </c>
      <c r="F72" t="s">
        <v>70</v>
      </c>
      <c r="G72" t="s">
        <v>95</v>
      </c>
      <c r="H72" t="s">
        <v>70</v>
      </c>
      <c r="I72" t="s">
        <v>87</v>
      </c>
      <c r="J72" t="s">
        <v>549</v>
      </c>
      <c r="K72" t="s">
        <v>550</v>
      </c>
      <c r="L72" t="s">
        <v>551</v>
      </c>
      <c r="M72" t="s">
        <v>552</v>
      </c>
    </row>
    <row r="73" spans="1:13" x14ac:dyDescent="0.75">
      <c r="A73" t="s">
        <v>553</v>
      </c>
      <c r="B73" t="s">
        <v>11</v>
      </c>
      <c r="C73" t="s">
        <v>554</v>
      </c>
      <c r="D73" t="s">
        <v>11</v>
      </c>
      <c r="E73" t="s">
        <v>11</v>
      </c>
      <c r="F73" t="s">
        <v>555</v>
      </c>
      <c r="G73" t="s">
        <v>71</v>
      </c>
      <c r="H73" t="s">
        <v>70</v>
      </c>
      <c r="I73" t="s">
        <v>87</v>
      </c>
      <c r="J73" t="s">
        <v>556</v>
      </c>
      <c r="K73" t="s">
        <v>557</v>
      </c>
      <c r="L73" t="s">
        <v>558</v>
      </c>
      <c r="M73" t="s">
        <v>559</v>
      </c>
    </row>
    <row r="74" spans="1:13" x14ac:dyDescent="0.75">
      <c r="A74" t="s">
        <v>560</v>
      </c>
      <c r="B74" t="s">
        <v>561</v>
      </c>
      <c r="C74" t="s">
        <v>562</v>
      </c>
      <c r="D74" t="s">
        <v>563</v>
      </c>
      <c r="E74" t="s">
        <v>563</v>
      </c>
      <c r="F74" t="s">
        <v>70</v>
      </c>
      <c r="G74" t="s">
        <v>71</v>
      </c>
      <c r="H74" t="s">
        <v>70</v>
      </c>
      <c r="I74" t="s">
        <v>72</v>
      </c>
      <c r="J74" t="s">
        <v>564</v>
      </c>
      <c r="K74" t="s">
        <v>565</v>
      </c>
      <c r="L74" t="s">
        <v>566</v>
      </c>
      <c r="M74" t="s">
        <v>567</v>
      </c>
    </row>
    <row r="75" spans="1:13" x14ac:dyDescent="0.75">
      <c r="A75" t="s">
        <v>568</v>
      </c>
      <c r="B75" t="s">
        <v>569</v>
      </c>
      <c r="C75" t="s">
        <v>570</v>
      </c>
      <c r="D75" t="s">
        <v>571</v>
      </c>
      <c r="E75" t="s">
        <v>571</v>
      </c>
      <c r="F75" t="s">
        <v>70</v>
      </c>
      <c r="G75" t="s">
        <v>230</v>
      </c>
      <c r="H75" t="s">
        <v>70</v>
      </c>
      <c r="I75" t="s">
        <v>87</v>
      </c>
      <c r="J75" t="s">
        <v>572</v>
      </c>
      <c r="K75" t="s">
        <v>573</v>
      </c>
      <c r="L75" t="s">
        <v>574</v>
      </c>
      <c r="M75" t="s">
        <v>575</v>
      </c>
    </row>
    <row r="76" spans="1:13" x14ac:dyDescent="0.75">
      <c r="A76" t="s">
        <v>568</v>
      </c>
      <c r="B76" t="s">
        <v>576</v>
      </c>
      <c r="C76" t="s">
        <v>577</v>
      </c>
      <c r="D76" t="s">
        <v>578</v>
      </c>
      <c r="E76" t="s">
        <v>578</v>
      </c>
      <c r="F76" t="s">
        <v>579</v>
      </c>
      <c r="G76" t="s">
        <v>71</v>
      </c>
      <c r="H76" t="s">
        <v>70</v>
      </c>
      <c r="I76" t="s">
        <v>87</v>
      </c>
      <c r="J76" t="s">
        <v>580</v>
      </c>
      <c r="K76" t="s">
        <v>581</v>
      </c>
      <c r="L76" t="s">
        <v>582</v>
      </c>
      <c r="M76" t="s">
        <v>583</v>
      </c>
    </row>
    <row r="77" spans="1:13" x14ac:dyDescent="0.75">
      <c r="A77" t="s">
        <v>568</v>
      </c>
      <c r="B77" t="s">
        <v>584</v>
      </c>
      <c r="C77" t="s">
        <v>585</v>
      </c>
      <c r="D77" t="s">
        <v>586</v>
      </c>
      <c r="E77" t="s">
        <v>586</v>
      </c>
      <c r="F77" t="s">
        <v>70</v>
      </c>
      <c r="G77" t="s">
        <v>230</v>
      </c>
      <c r="H77" t="s">
        <v>70</v>
      </c>
      <c r="I77" t="s">
        <v>87</v>
      </c>
      <c r="J77" t="s">
        <v>587</v>
      </c>
      <c r="K77" t="s">
        <v>588</v>
      </c>
      <c r="L77" t="s">
        <v>589</v>
      </c>
      <c r="M77" t="s">
        <v>590</v>
      </c>
    </row>
    <row r="78" spans="1:13" x14ac:dyDescent="0.75">
      <c r="A78" t="s">
        <v>591</v>
      </c>
      <c r="B78" t="s">
        <v>592</v>
      </c>
      <c r="C78" t="s">
        <v>593</v>
      </c>
      <c r="D78" t="s">
        <v>594</v>
      </c>
      <c r="E78" t="s">
        <v>594</v>
      </c>
      <c r="F78" t="s">
        <v>595</v>
      </c>
      <c r="G78" t="s">
        <v>71</v>
      </c>
      <c r="H78" t="s">
        <v>70</v>
      </c>
      <c r="I78" t="s">
        <v>72</v>
      </c>
      <c r="J78" t="s">
        <v>596</v>
      </c>
      <c r="K78" t="s">
        <v>597</v>
      </c>
      <c r="L78" t="s">
        <v>598</v>
      </c>
      <c r="M78" t="s">
        <v>599</v>
      </c>
    </row>
    <row r="79" spans="1:13" x14ac:dyDescent="0.75">
      <c r="A79" t="s">
        <v>591</v>
      </c>
      <c r="B79" t="s">
        <v>600</v>
      </c>
      <c r="C79" t="s">
        <v>601</v>
      </c>
      <c r="D79" t="s">
        <v>600</v>
      </c>
      <c r="E79" t="s">
        <v>600</v>
      </c>
      <c r="F79" t="s">
        <v>602</v>
      </c>
      <c r="G79" t="s">
        <v>71</v>
      </c>
      <c r="H79" t="s">
        <v>70</v>
      </c>
      <c r="I79" t="s">
        <v>87</v>
      </c>
      <c r="J79" t="s">
        <v>603</v>
      </c>
      <c r="K79" t="s">
        <v>604</v>
      </c>
      <c r="L79" t="s">
        <v>605</v>
      </c>
      <c r="M79" t="s">
        <v>70</v>
      </c>
    </row>
    <row r="80" spans="1:13" x14ac:dyDescent="0.75">
      <c r="A80" t="s">
        <v>591</v>
      </c>
      <c r="B80" t="s">
        <v>606</v>
      </c>
      <c r="C80" t="s">
        <v>607</v>
      </c>
      <c r="D80" t="s">
        <v>606</v>
      </c>
      <c r="E80" t="s">
        <v>606</v>
      </c>
      <c r="F80" t="s">
        <v>608</v>
      </c>
      <c r="G80" t="s">
        <v>71</v>
      </c>
      <c r="H80" t="s">
        <v>70</v>
      </c>
      <c r="I80" t="s">
        <v>87</v>
      </c>
      <c r="J80" t="s">
        <v>609</v>
      </c>
      <c r="K80" t="s">
        <v>610</v>
      </c>
      <c r="L80" t="s">
        <v>611</v>
      </c>
      <c r="M80" t="s">
        <v>70</v>
      </c>
    </row>
    <row r="81" spans="1:13" x14ac:dyDescent="0.75">
      <c r="A81" t="s">
        <v>591</v>
      </c>
      <c r="B81" t="s">
        <v>612</v>
      </c>
      <c r="C81" t="s">
        <v>613</v>
      </c>
      <c r="D81" t="s">
        <v>614</v>
      </c>
      <c r="E81" t="s">
        <v>614</v>
      </c>
      <c r="F81" t="s">
        <v>154</v>
      </c>
      <c r="G81" t="s">
        <v>71</v>
      </c>
      <c r="H81" t="s">
        <v>70</v>
      </c>
      <c r="I81" t="s">
        <v>87</v>
      </c>
      <c r="J81" t="s">
        <v>615</v>
      </c>
      <c r="K81" t="s">
        <v>616</v>
      </c>
      <c r="L81" t="s">
        <v>617</v>
      </c>
      <c r="M81" t="s">
        <v>70</v>
      </c>
    </row>
    <row r="82" spans="1:13" x14ac:dyDescent="0.75">
      <c r="A82" t="s">
        <v>618</v>
      </c>
      <c r="B82" t="s">
        <v>197</v>
      </c>
      <c r="C82" t="s">
        <v>619</v>
      </c>
      <c r="D82" t="s">
        <v>197</v>
      </c>
      <c r="E82" t="s">
        <v>197</v>
      </c>
      <c r="F82" t="s">
        <v>620</v>
      </c>
      <c r="G82" t="s">
        <v>71</v>
      </c>
      <c r="H82" t="s">
        <v>70</v>
      </c>
      <c r="I82" t="s">
        <v>163</v>
      </c>
      <c r="J82" t="s">
        <v>621</v>
      </c>
      <c r="K82" t="s">
        <v>622</v>
      </c>
      <c r="L82" t="s">
        <v>623</v>
      </c>
      <c r="M82" t="s">
        <v>624</v>
      </c>
    </row>
    <row r="83" spans="1:13" x14ac:dyDescent="0.75">
      <c r="A83" t="s">
        <v>618</v>
      </c>
      <c r="B83" t="s">
        <v>625</v>
      </c>
      <c r="C83" t="s">
        <v>626</v>
      </c>
      <c r="D83" t="s">
        <v>625</v>
      </c>
      <c r="E83" t="s">
        <v>625</v>
      </c>
      <c r="F83" t="s">
        <v>70</v>
      </c>
      <c r="G83" t="s">
        <v>71</v>
      </c>
      <c r="H83" t="s">
        <v>70</v>
      </c>
      <c r="I83" t="s">
        <v>163</v>
      </c>
      <c r="J83" t="s">
        <v>627</v>
      </c>
      <c r="K83" t="s">
        <v>628</v>
      </c>
      <c r="L83" t="s">
        <v>629</v>
      </c>
      <c r="M83" t="s">
        <v>70</v>
      </c>
    </row>
    <row r="84" spans="1:13" x14ac:dyDescent="0.75">
      <c r="A84" t="s">
        <v>618</v>
      </c>
      <c r="B84" t="s">
        <v>348</v>
      </c>
      <c r="C84" t="s">
        <v>630</v>
      </c>
      <c r="D84" t="s">
        <v>348</v>
      </c>
      <c r="E84" t="s">
        <v>348</v>
      </c>
      <c r="F84" t="s">
        <v>631</v>
      </c>
      <c r="G84" t="s">
        <v>71</v>
      </c>
      <c r="H84" t="s">
        <v>70</v>
      </c>
      <c r="I84" t="s">
        <v>163</v>
      </c>
      <c r="J84" t="s">
        <v>632</v>
      </c>
      <c r="K84" t="s">
        <v>633</v>
      </c>
      <c r="L84" t="s">
        <v>634</v>
      </c>
      <c r="M84" t="s">
        <v>635</v>
      </c>
    </row>
    <row r="85" spans="1:13" x14ac:dyDescent="0.75">
      <c r="A85" t="s">
        <v>636</v>
      </c>
      <c r="B85" t="s">
        <v>637</v>
      </c>
      <c r="C85" t="s">
        <v>638</v>
      </c>
      <c r="D85" t="s">
        <v>637</v>
      </c>
      <c r="E85" t="s">
        <v>637</v>
      </c>
      <c r="F85" t="s">
        <v>639</v>
      </c>
      <c r="G85" t="s">
        <v>71</v>
      </c>
      <c r="H85" t="s">
        <v>70</v>
      </c>
      <c r="I85" t="s">
        <v>72</v>
      </c>
      <c r="J85" t="s">
        <v>640</v>
      </c>
      <c r="K85" t="s">
        <v>641</v>
      </c>
      <c r="L85" t="s">
        <v>642</v>
      </c>
      <c r="M85" t="s">
        <v>70</v>
      </c>
    </row>
    <row r="86" spans="1:13" x14ac:dyDescent="0.75">
      <c r="A86" t="s">
        <v>636</v>
      </c>
      <c r="B86" t="s">
        <v>643</v>
      </c>
      <c r="C86" t="s">
        <v>644</v>
      </c>
      <c r="D86" t="s">
        <v>645</v>
      </c>
      <c r="E86" t="s">
        <v>645</v>
      </c>
      <c r="F86" t="s">
        <v>70</v>
      </c>
      <c r="G86" t="s">
        <v>230</v>
      </c>
      <c r="H86" t="s">
        <v>70</v>
      </c>
      <c r="I86" t="s">
        <v>72</v>
      </c>
      <c r="J86" t="s">
        <v>646</v>
      </c>
      <c r="K86" t="s">
        <v>647</v>
      </c>
      <c r="L86" t="s">
        <v>648</v>
      </c>
      <c r="M86" t="s">
        <v>70</v>
      </c>
    </row>
    <row r="87" spans="1:13" x14ac:dyDescent="0.75">
      <c r="A87" t="s">
        <v>636</v>
      </c>
      <c r="B87" t="s">
        <v>649</v>
      </c>
      <c r="C87" t="s">
        <v>650</v>
      </c>
      <c r="D87" t="s">
        <v>651</v>
      </c>
      <c r="E87" t="s">
        <v>651</v>
      </c>
      <c r="F87" t="s">
        <v>70</v>
      </c>
      <c r="G87" t="s">
        <v>230</v>
      </c>
      <c r="H87" t="s">
        <v>70</v>
      </c>
      <c r="I87" t="s">
        <v>72</v>
      </c>
      <c r="J87" t="s">
        <v>652</v>
      </c>
      <c r="K87" t="s">
        <v>653</v>
      </c>
      <c r="L87" t="s">
        <v>654</v>
      </c>
      <c r="M87" t="s">
        <v>70</v>
      </c>
    </row>
    <row r="88" spans="1:13" x14ac:dyDescent="0.75">
      <c r="A88" t="s">
        <v>636</v>
      </c>
      <c r="B88" t="s">
        <v>655</v>
      </c>
      <c r="C88" t="s">
        <v>656</v>
      </c>
      <c r="D88" t="s">
        <v>657</v>
      </c>
      <c r="E88" t="s">
        <v>657</v>
      </c>
      <c r="F88" t="s">
        <v>658</v>
      </c>
      <c r="G88" t="s">
        <v>71</v>
      </c>
      <c r="H88" t="s">
        <v>70</v>
      </c>
      <c r="I88" t="s">
        <v>72</v>
      </c>
      <c r="J88" t="s">
        <v>659</v>
      </c>
      <c r="K88" t="s">
        <v>660</v>
      </c>
      <c r="L88" t="s">
        <v>661</v>
      </c>
      <c r="M88" t="s">
        <v>70</v>
      </c>
    </row>
    <row r="89" spans="1:13" x14ac:dyDescent="0.75">
      <c r="A89" t="s">
        <v>636</v>
      </c>
      <c r="B89" t="s">
        <v>662</v>
      </c>
      <c r="C89" t="s">
        <v>663</v>
      </c>
      <c r="D89" t="s">
        <v>662</v>
      </c>
      <c r="E89" t="s">
        <v>662</v>
      </c>
      <c r="F89" t="s">
        <v>70</v>
      </c>
      <c r="G89" t="s">
        <v>71</v>
      </c>
      <c r="H89" t="s">
        <v>70</v>
      </c>
      <c r="I89" t="s">
        <v>87</v>
      </c>
      <c r="J89" t="s">
        <v>664</v>
      </c>
      <c r="K89" t="s">
        <v>665</v>
      </c>
      <c r="L89" t="s">
        <v>666</v>
      </c>
      <c r="M89" t="s">
        <v>70</v>
      </c>
    </row>
    <row r="90" spans="1:13" x14ac:dyDescent="0.75">
      <c r="A90" t="s">
        <v>667</v>
      </c>
      <c r="B90" t="s">
        <v>197</v>
      </c>
      <c r="C90" t="s">
        <v>668</v>
      </c>
      <c r="D90" t="s">
        <v>197</v>
      </c>
      <c r="E90" t="s">
        <v>197</v>
      </c>
      <c r="F90" t="s">
        <v>669</v>
      </c>
      <c r="G90" t="s">
        <v>71</v>
      </c>
      <c r="H90" t="s">
        <v>70</v>
      </c>
      <c r="I90" t="s">
        <v>72</v>
      </c>
      <c r="J90" t="s">
        <v>670</v>
      </c>
      <c r="K90" t="s">
        <v>671</v>
      </c>
      <c r="L90" t="s">
        <v>672</v>
      </c>
      <c r="M90" t="s">
        <v>70</v>
      </c>
    </row>
    <row r="91" spans="1:13" x14ac:dyDescent="0.75">
      <c r="A91" t="s">
        <v>667</v>
      </c>
      <c r="B91" t="s">
        <v>673</v>
      </c>
      <c r="C91" t="s">
        <v>674</v>
      </c>
      <c r="D91" t="s">
        <v>673</v>
      </c>
      <c r="E91" t="s">
        <v>673</v>
      </c>
      <c r="F91" t="s">
        <v>675</v>
      </c>
      <c r="G91" t="s">
        <v>71</v>
      </c>
      <c r="H91" t="s">
        <v>70</v>
      </c>
      <c r="I91" t="s">
        <v>72</v>
      </c>
      <c r="J91" t="s">
        <v>676</v>
      </c>
      <c r="K91" t="s">
        <v>677</v>
      </c>
      <c r="L91" t="s">
        <v>678</v>
      </c>
      <c r="M91" t="s">
        <v>70</v>
      </c>
    </row>
    <row r="92" spans="1:13" x14ac:dyDescent="0.75">
      <c r="A92" t="s">
        <v>667</v>
      </c>
      <c r="B92" t="s">
        <v>16</v>
      </c>
      <c r="C92" t="s">
        <v>679</v>
      </c>
      <c r="D92" t="s">
        <v>16</v>
      </c>
      <c r="E92" t="s">
        <v>16</v>
      </c>
      <c r="F92" t="s">
        <v>70</v>
      </c>
      <c r="G92" t="s">
        <v>71</v>
      </c>
      <c r="H92" t="s">
        <v>70</v>
      </c>
      <c r="I92" t="s">
        <v>72</v>
      </c>
      <c r="J92" t="s">
        <v>680</v>
      </c>
      <c r="K92" t="s">
        <v>681</v>
      </c>
      <c r="L92" t="s">
        <v>682</v>
      </c>
      <c r="M92" t="s">
        <v>70</v>
      </c>
    </row>
    <row r="93" spans="1:13" x14ac:dyDescent="0.75">
      <c r="A93" t="s">
        <v>667</v>
      </c>
      <c r="B93" t="s">
        <v>683</v>
      </c>
      <c r="C93" t="s">
        <v>684</v>
      </c>
      <c r="D93" t="s">
        <v>683</v>
      </c>
      <c r="E93" t="s">
        <v>683</v>
      </c>
      <c r="F93" t="s">
        <v>70</v>
      </c>
      <c r="G93" t="s">
        <v>71</v>
      </c>
      <c r="H93" t="s">
        <v>70</v>
      </c>
      <c r="I93" t="s">
        <v>685</v>
      </c>
      <c r="J93" t="s">
        <v>686</v>
      </c>
      <c r="K93" t="s">
        <v>687</v>
      </c>
      <c r="L93" t="s">
        <v>688</v>
      </c>
      <c r="M93" t="s">
        <v>70</v>
      </c>
    </row>
    <row r="94" spans="1:13" x14ac:dyDescent="0.75">
      <c r="A94" t="s">
        <v>689</v>
      </c>
      <c r="B94" t="s">
        <v>197</v>
      </c>
      <c r="C94" t="s">
        <v>690</v>
      </c>
      <c r="D94" t="s">
        <v>197</v>
      </c>
      <c r="E94" t="s">
        <v>197</v>
      </c>
      <c r="F94" t="s">
        <v>691</v>
      </c>
      <c r="G94" t="s">
        <v>71</v>
      </c>
      <c r="H94" t="s">
        <v>70</v>
      </c>
      <c r="I94" t="s">
        <v>87</v>
      </c>
      <c r="J94" t="s">
        <v>692</v>
      </c>
      <c r="K94" t="s">
        <v>693</v>
      </c>
      <c r="L94" t="s">
        <v>694</v>
      </c>
      <c r="M94" t="s">
        <v>70</v>
      </c>
    </row>
    <row r="95" spans="1:13" x14ac:dyDescent="0.75">
      <c r="A95" t="s">
        <v>689</v>
      </c>
      <c r="B95" t="s">
        <v>695</v>
      </c>
      <c r="C95" t="s">
        <v>696</v>
      </c>
      <c r="D95" t="s">
        <v>697</v>
      </c>
      <c r="E95" t="s">
        <v>697</v>
      </c>
      <c r="F95" t="s">
        <v>70</v>
      </c>
      <c r="G95" t="s">
        <v>230</v>
      </c>
      <c r="H95" t="s">
        <v>70</v>
      </c>
      <c r="I95" t="s">
        <v>72</v>
      </c>
      <c r="J95" t="s">
        <v>698</v>
      </c>
      <c r="K95" t="s">
        <v>699</v>
      </c>
      <c r="L95" t="s">
        <v>700</v>
      </c>
      <c r="M95" t="s">
        <v>70</v>
      </c>
    </row>
    <row r="96" spans="1:13" x14ac:dyDescent="0.75">
      <c r="A96" t="s">
        <v>689</v>
      </c>
      <c r="B96" t="s">
        <v>701</v>
      </c>
      <c r="C96" t="s">
        <v>702</v>
      </c>
      <c r="D96" t="s">
        <v>703</v>
      </c>
      <c r="E96" t="s">
        <v>703</v>
      </c>
      <c r="F96" t="s">
        <v>639</v>
      </c>
      <c r="G96" t="s">
        <v>71</v>
      </c>
      <c r="H96" t="s">
        <v>70</v>
      </c>
      <c r="I96" t="s">
        <v>72</v>
      </c>
      <c r="J96" t="s">
        <v>704</v>
      </c>
      <c r="K96" t="s">
        <v>70</v>
      </c>
      <c r="L96" t="s">
        <v>705</v>
      </c>
      <c r="M96" t="s">
        <v>70</v>
      </c>
    </row>
    <row r="97" spans="1:13" x14ac:dyDescent="0.75">
      <c r="A97" t="s">
        <v>689</v>
      </c>
      <c r="B97" t="s">
        <v>706</v>
      </c>
      <c r="C97" t="s">
        <v>707</v>
      </c>
      <c r="D97" t="s">
        <v>708</v>
      </c>
      <c r="E97" t="s">
        <v>708</v>
      </c>
      <c r="F97" t="s">
        <v>70</v>
      </c>
      <c r="G97" t="s">
        <v>230</v>
      </c>
      <c r="H97" t="s">
        <v>70</v>
      </c>
      <c r="I97" t="s">
        <v>72</v>
      </c>
      <c r="J97" t="s">
        <v>709</v>
      </c>
      <c r="K97" t="s">
        <v>710</v>
      </c>
      <c r="L97" t="s">
        <v>711</v>
      </c>
      <c r="M97" t="s">
        <v>70</v>
      </c>
    </row>
    <row r="98" spans="1:13" x14ac:dyDescent="0.75">
      <c r="A98" t="s">
        <v>689</v>
      </c>
      <c r="B98" t="s">
        <v>712</v>
      </c>
      <c r="C98" t="s">
        <v>713</v>
      </c>
      <c r="D98" t="s">
        <v>714</v>
      </c>
      <c r="E98" t="s">
        <v>714</v>
      </c>
      <c r="F98" t="s">
        <v>639</v>
      </c>
      <c r="G98" t="s">
        <v>71</v>
      </c>
      <c r="H98" t="s">
        <v>70</v>
      </c>
      <c r="I98" t="s">
        <v>72</v>
      </c>
      <c r="J98" t="s">
        <v>715</v>
      </c>
      <c r="K98" t="s">
        <v>70</v>
      </c>
      <c r="L98" t="s">
        <v>716</v>
      </c>
      <c r="M98" t="s">
        <v>70</v>
      </c>
    </row>
    <row r="99" spans="1:13" x14ac:dyDescent="0.75">
      <c r="A99" t="s">
        <v>689</v>
      </c>
      <c r="B99" t="s">
        <v>717</v>
      </c>
      <c r="C99" t="s">
        <v>718</v>
      </c>
      <c r="D99" t="s">
        <v>719</v>
      </c>
      <c r="E99" t="s">
        <v>719</v>
      </c>
      <c r="F99" t="s">
        <v>154</v>
      </c>
      <c r="G99" t="s">
        <v>71</v>
      </c>
      <c r="H99" t="s">
        <v>70</v>
      </c>
      <c r="I99" t="s">
        <v>87</v>
      </c>
      <c r="J99" t="s">
        <v>720</v>
      </c>
      <c r="K99" t="s">
        <v>721</v>
      </c>
      <c r="L99" t="s">
        <v>722</v>
      </c>
      <c r="M99" t="s">
        <v>70</v>
      </c>
    </row>
    <row r="100" spans="1:13" x14ac:dyDescent="0.7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7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7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7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7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7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7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7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7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7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7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7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75">
      <c r="A112" t="s">
        <v>785</v>
      </c>
      <c r="B112" t="s">
        <v>797</v>
      </c>
      <c r="C112" t="s">
        <v>798</v>
      </c>
      <c r="D112" t="s">
        <v>799</v>
      </c>
      <c r="E112" t="s">
        <v>799</v>
      </c>
      <c r="F112" t="s">
        <v>70</v>
      </c>
      <c r="G112" t="s">
        <v>71</v>
      </c>
      <c r="H112" t="s">
        <v>70</v>
      </c>
      <c r="I112" t="s">
        <v>87</v>
      </c>
      <c r="J112" t="s">
        <v>70</v>
      </c>
      <c r="K112" t="s">
        <v>70</v>
      </c>
      <c r="L112" t="s">
        <v>800</v>
      </c>
      <c r="M112" t="s">
        <v>70</v>
      </c>
    </row>
    <row r="113" spans="1:13" x14ac:dyDescent="0.7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7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7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7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7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7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7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7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7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7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7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7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7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7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7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7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7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7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7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7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7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7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7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7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7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7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75">
      <c r="A139" t="s">
        <v>951</v>
      </c>
      <c r="B139" t="s">
        <v>967</v>
      </c>
      <c r="C139" t="s">
        <v>968</v>
      </c>
      <c r="D139" t="s">
        <v>967</v>
      </c>
      <c r="E139" t="s">
        <v>70</v>
      </c>
      <c r="F139" t="s">
        <v>70</v>
      </c>
      <c r="G139" t="s">
        <v>70</v>
      </c>
      <c r="H139" t="s">
        <v>969</v>
      </c>
      <c r="I139" t="s">
        <v>70</v>
      </c>
      <c r="J139" t="s">
        <v>70</v>
      </c>
      <c r="K139" t="s">
        <v>70</v>
      </c>
      <c r="L139" t="s">
        <v>970</v>
      </c>
      <c r="M139" t="s">
        <v>70</v>
      </c>
    </row>
    <row r="140" spans="1:13" x14ac:dyDescent="0.7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7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7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7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7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7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75">
      <c r="A146" t="s">
        <v>986</v>
      </c>
      <c r="B146" t="s">
        <v>2</v>
      </c>
      <c r="C146" t="s">
        <v>1001</v>
      </c>
      <c r="D146" t="s">
        <v>2</v>
      </c>
      <c r="E146" t="s">
        <v>70</v>
      </c>
      <c r="F146" t="s">
        <v>943</v>
      </c>
      <c r="G146" t="s">
        <v>70</v>
      </c>
      <c r="H146" t="s">
        <v>1002</v>
      </c>
      <c r="I146" t="s">
        <v>70</v>
      </c>
      <c r="J146" t="s">
        <v>70</v>
      </c>
      <c r="K146" t="s">
        <v>70</v>
      </c>
      <c r="L146" t="s">
        <v>1003</v>
      </c>
      <c r="M146" t="s">
        <v>70</v>
      </c>
    </row>
    <row r="147" spans="1:13" x14ac:dyDescent="0.7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7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7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7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7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7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7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7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7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7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7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7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7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7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7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7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7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7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7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7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7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7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7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7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7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7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7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7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7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7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7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7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7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7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7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7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7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7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7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7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7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7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7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7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7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7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7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7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7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7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7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7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7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7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7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7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7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7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7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7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7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7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7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7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7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7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7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7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7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7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7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7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7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75">
      <c r="A220" t="s">
        <v>70</v>
      </c>
      <c r="B220" t="s">
        <v>70</v>
      </c>
      <c r="C220" t="s">
        <v>70</v>
      </c>
      <c r="D220" t="s">
        <v>70</v>
      </c>
      <c r="E220" t="s">
        <v>70</v>
      </c>
      <c r="F220" t="s">
        <v>70</v>
      </c>
      <c r="G220" t="s">
        <v>70</v>
      </c>
      <c r="H220" t="s">
        <v>70</v>
      </c>
      <c r="I220" t="s">
        <v>70</v>
      </c>
      <c r="J220" t="s">
        <v>70</v>
      </c>
      <c r="K220" t="s">
        <v>70</v>
      </c>
      <c r="L220" t="s">
        <v>70</v>
      </c>
      <c r="M220" t="s">
        <v>70</v>
      </c>
    </row>
    <row r="221" spans="1:13" x14ac:dyDescent="0.75">
      <c r="A221" t="s">
        <v>70</v>
      </c>
      <c r="B221" t="s">
        <v>70</v>
      </c>
      <c r="C221" t="s">
        <v>70</v>
      </c>
      <c r="D221" t="s">
        <v>70</v>
      </c>
      <c r="E221" t="s">
        <v>70</v>
      </c>
      <c r="F221" t="s">
        <v>70</v>
      </c>
      <c r="G221" t="s">
        <v>70</v>
      </c>
      <c r="H221" t="s">
        <v>70</v>
      </c>
      <c r="I221" t="s">
        <v>70</v>
      </c>
      <c r="J221" t="s">
        <v>70</v>
      </c>
      <c r="K221" t="s">
        <v>70</v>
      </c>
      <c r="L221" t="s">
        <v>70</v>
      </c>
      <c r="M221" t="s">
        <v>70</v>
      </c>
    </row>
    <row r="222" spans="1:13" x14ac:dyDescent="0.75">
      <c r="A222" t="s">
        <v>70</v>
      </c>
      <c r="B222" t="s">
        <v>70</v>
      </c>
      <c r="C222" t="s">
        <v>70</v>
      </c>
      <c r="D222" t="s">
        <v>70</v>
      </c>
      <c r="E222" t="s">
        <v>70</v>
      </c>
      <c r="F222" t="s">
        <v>70</v>
      </c>
      <c r="G222" t="s">
        <v>70</v>
      </c>
      <c r="H222" t="s">
        <v>70</v>
      </c>
      <c r="I222" t="s">
        <v>70</v>
      </c>
      <c r="J222" t="s">
        <v>70</v>
      </c>
      <c r="K222" t="s">
        <v>70</v>
      </c>
      <c r="L222" t="s">
        <v>70</v>
      </c>
      <c r="M222" t="s">
        <v>70</v>
      </c>
    </row>
    <row r="223" spans="1:13" x14ac:dyDescent="0.75">
      <c r="A223" t="s">
        <v>70</v>
      </c>
      <c r="B223" t="s">
        <v>70</v>
      </c>
      <c r="C223" t="s">
        <v>70</v>
      </c>
      <c r="D223" t="s">
        <v>70</v>
      </c>
      <c r="E223" t="s">
        <v>70</v>
      </c>
      <c r="F223" t="s">
        <v>70</v>
      </c>
      <c r="G223" t="s">
        <v>70</v>
      </c>
      <c r="H223" t="s">
        <v>70</v>
      </c>
      <c r="I223" t="s">
        <v>70</v>
      </c>
      <c r="J223" t="s">
        <v>70</v>
      </c>
      <c r="K223" t="s">
        <v>70</v>
      </c>
      <c r="L223" t="s">
        <v>70</v>
      </c>
      <c r="M223" t="s">
        <v>70</v>
      </c>
    </row>
    <row r="224" spans="1:13" x14ac:dyDescent="0.75">
      <c r="A224" t="s">
        <v>70</v>
      </c>
      <c r="B224" t="s">
        <v>70</v>
      </c>
      <c r="C224" t="s">
        <v>70</v>
      </c>
      <c r="D224" t="s">
        <v>70</v>
      </c>
      <c r="E224" t="s">
        <v>70</v>
      </c>
      <c r="F224" t="s">
        <v>70</v>
      </c>
      <c r="G224" t="s">
        <v>70</v>
      </c>
      <c r="H224" t="s">
        <v>70</v>
      </c>
      <c r="I224" t="s">
        <v>70</v>
      </c>
      <c r="J224" t="s">
        <v>70</v>
      </c>
      <c r="K224" t="s">
        <v>70</v>
      </c>
      <c r="L224" t="s">
        <v>70</v>
      </c>
      <c r="M224" t="s">
        <v>70</v>
      </c>
    </row>
    <row r="225" spans="1:13" x14ac:dyDescent="0.75">
      <c r="A225" t="s">
        <v>70</v>
      </c>
      <c r="B225" t="s">
        <v>70</v>
      </c>
      <c r="C225" t="s">
        <v>70</v>
      </c>
      <c r="D225" t="s">
        <v>70</v>
      </c>
      <c r="E225" t="s">
        <v>70</v>
      </c>
      <c r="F225" t="s">
        <v>70</v>
      </c>
      <c r="G225" t="s">
        <v>70</v>
      </c>
      <c r="H225" t="s">
        <v>70</v>
      </c>
      <c r="I225" t="s">
        <v>70</v>
      </c>
      <c r="J225" t="s">
        <v>70</v>
      </c>
      <c r="K225" t="s">
        <v>70</v>
      </c>
      <c r="L225" t="s">
        <v>70</v>
      </c>
      <c r="M225" t="s">
        <v>70</v>
      </c>
    </row>
    <row r="226" spans="1:13" x14ac:dyDescent="0.75">
      <c r="A226" t="s">
        <v>70</v>
      </c>
      <c r="B226" t="s">
        <v>70</v>
      </c>
      <c r="C226" t="s">
        <v>70</v>
      </c>
      <c r="D226" t="s">
        <v>70</v>
      </c>
      <c r="E226" t="s">
        <v>70</v>
      </c>
      <c r="F226" t="s">
        <v>70</v>
      </c>
      <c r="G226" t="s">
        <v>70</v>
      </c>
      <c r="H226" t="s">
        <v>70</v>
      </c>
      <c r="I226" t="s">
        <v>70</v>
      </c>
      <c r="J226" t="s">
        <v>70</v>
      </c>
      <c r="K226" t="s">
        <v>70</v>
      </c>
      <c r="L226" t="s">
        <v>70</v>
      </c>
      <c r="M226" t="s">
        <v>70</v>
      </c>
    </row>
    <row r="227" spans="1:13" x14ac:dyDescent="0.75">
      <c r="A227" t="s">
        <v>70</v>
      </c>
      <c r="B227" t="s">
        <v>70</v>
      </c>
      <c r="C227" t="s">
        <v>70</v>
      </c>
      <c r="D227" t="s">
        <v>70</v>
      </c>
      <c r="E227" t="s">
        <v>70</v>
      </c>
      <c r="F227" t="s">
        <v>70</v>
      </c>
      <c r="G227" t="s">
        <v>70</v>
      </c>
      <c r="H227" t="s">
        <v>70</v>
      </c>
      <c r="I227" t="s">
        <v>70</v>
      </c>
      <c r="J227" t="s">
        <v>70</v>
      </c>
      <c r="K227" t="s">
        <v>70</v>
      </c>
      <c r="L227" t="s">
        <v>70</v>
      </c>
      <c r="M227" t="s">
        <v>70</v>
      </c>
    </row>
    <row r="228" spans="1:13" x14ac:dyDescent="0.75">
      <c r="A228" t="s">
        <v>70</v>
      </c>
      <c r="B228" t="s">
        <v>70</v>
      </c>
      <c r="C228" t="s">
        <v>70</v>
      </c>
      <c r="D228" t="s">
        <v>70</v>
      </c>
      <c r="E228" t="s">
        <v>70</v>
      </c>
      <c r="F228" t="s">
        <v>70</v>
      </c>
      <c r="G228" t="s">
        <v>70</v>
      </c>
      <c r="H228" t="s">
        <v>70</v>
      </c>
      <c r="I228" t="s">
        <v>70</v>
      </c>
      <c r="J228" t="s">
        <v>70</v>
      </c>
      <c r="K228" t="s">
        <v>70</v>
      </c>
      <c r="L228" t="s">
        <v>70</v>
      </c>
      <c r="M228" t="s">
        <v>70</v>
      </c>
    </row>
    <row r="229" spans="1:13" x14ac:dyDescent="0.75">
      <c r="A229" t="s">
        <v>70</v>
      </c>
      <c r="B229" t="s">
        <v>70</v>
      </c>
      <c r="C229" t="s">
        <v>70</v>
      </c>
      <c r="D229" t="s">
        <v>70</v>
      </c>
      <c r="E229" t="s">
        <v>70</v>
      </c>
      <c r="F229" t="s">
        <v>70</v>
      </c>
      <c r="G229" t="s">
        <v>70</v>
      </c>
      <c r="H229" t="s">
        <v>70</v>
      </c>
      <c r="I229" t="s">
        <v>70</v>
      </c>
      <c r="J229" t="s">
        <v>70</v>
      </c>
      <c r="K229" t="s">
        <v>70</v>
      </c>
      <c r="L229" t="s">
        <v>70</v>
      </c>
      <c r="M229" t="s">
        <v>70</v>
      </c>
    </row>
    <row r="230" spans="1:13" x14ac:dyDescent="0.75">
      <c r="A230" t="s">
        <v>70</v>
      </c>
      <c r="B230" t="s">
        <v>70</v>
      </c>
      <c r="C230" t="s">
        <v>70</v>
      </c>
      <c r="D230" t="s">
        <v>70</v>
      </c>
      <c r="E230" t="s">
        <v>70</v>
      </c>
      <c r="F230" t="s">
        <v>70</v>
      </c>
      <c r="G230" t="s">
        <v>70</v>
      </c>
      <c r="H230" t="s">
        <v>70</v>
      </c>
      <c r="I230" t="s">
        <v>70</v>
      </c>
      <c r="J230" t="s">
        <v>70</v>
      </c>
      <c r="K230" t="s">
        <v>70</v>
      </c>
      <c r="L230" t="s">
        <v>70</v>
      </c>
      <c r="M230" t="s">
        <v>70</v>
      </c>
    </row>
    <row r="231" spans="1:13" x14ac:dyDescent="0.75">
      <c r="A231" t="s">
        <v>70</v>
      </c>
      <c r="B231" t="s">
        <v>70</v>
      </c>
      <c r="C231" t="s">
        <v>70</v>
      </c>
      <c r="D231" t="s">
        <v>70</v>
      </c>
      <c r="E231" t="s">
        <v>70</v>
      </c>
      <c r="F231" t="s">
        <v>70</v>
      </c>
      <c r="G231" t="s">
        <v>70</v>
      </c>
      <c r="H231" t="s">
        <v>70</v>
      </c>
      <c r="I231" t="s">
        <v>70</v>
      </c>
      <c r="J231" t="s">
        <v>70</v>
      </c>
      <c r="K231" t="s">
        <v>70</v>
      </c>
      <c r="L231" t="s">
        <v>70</v>
      </c>
      <c r="M231" t="s">
        <v>70</v>
      </c>
    </row>
    <row r="232" spans="1:13" x14ac:dyDescent="0.7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topLeftCell="C13" zoomScale="115" zoomScaleNormal="115" workbookViewId="0">
      <selection activeCell="C17" sqref="C17"/>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46.6328125" style="2" customWidth="1"/>
    <col min="10" max="10" width="35.08984375" style="2" customWidth="1"/>
    <col min="11" max="11" width="30.453125" customWidth="1"/>
    <col min="12" max="12" width="67.1796875" style="2" customWidth="1"/>
    <col min="13" max="13" width="19.26953125" customWidth="1"/>
    <col min="14" max="14" width="55.7265625" customWidth="1"/>
    <col min="15" max="15" width="10.7265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5.5" thickBot="1" x14ac:dyDescent="0.9">
      <c r="L3" s="24" t="str">
        <f>L1</f>
        <v>//===================================================</v>
      </c>
      <c r="N3" s="24" t="str">
        <f>N1</f>
        <v>// -------------------------------------------------------------------------------</v>
      </c>
      <c r="P3" s="24" t="str">
        <f>P1</f>
        <v>// -------------------------------------------------------------------------------</v>
      </c>
      <c r="R3" s="24" t="str">
        <f>R1</f>
        <v>// -------------------------------------------------------------------------------</v>
      </c>
    </row>
    <row r="4" spans="1:18" x14ac:dyDescent="0.75">
      <c r="A4" s="5" t="s">
        <v>11</v>
      </c>
      <c r="B4" s="30" t="s">
        <v>39</v>
      </c>
      <c r="L4" s="16" t="str">
        <f>CONCATENATE("Logical: ",B4)</f>
        <v>Logical: SubjectI4rc</v>
      </c>
    </row>
    <row r="5" spans="1:18" x14ac:dyDescent="0.75">
      <c r="A5" s="14" t="s">
        <v>16</v>
      </c>
      <c r="B5" s="31" t="s">
        <v>9</v>
      </c>
      <c r="L5" s="16" t="str">
        <f>CONCATENATE("Id: ",B5)</f>
        <v>Id: Subject</v>
      </c>
    </row>
    <row r="6" spans="1:18" x14ac:dyDescent="0.75">
      <c r="A6" s="14" t="s">
        <v>10</v>
      </c>
      <c r="B6" s="32" t="s">
        <v>40</v>
      </c>
      <c r="L6" s="17" t="str">
        <f>CONCATENATE("Title: ##34#",B6,"##34#")</f>
        <v>Title: ##34#Subject of care##34#</v>
      </c>
    </row>
    <row r="7" spans="1:18" ht="29.5" x14ac:dyDescent="0.75">
      <c r="A7" s="26" t="s">
        <v>2</v>
      </c>
      <c r="B7" s="65" t="s">
        <v>41</v>
      </c>
      <c r="C7" s="9" t="s">
        <v>3</v>
      </c>
      <c r="D7" s="1" t="s">
        <v>4</v>
      </c>
      <c r="E7" s="3" t="s">
        <v>5</v>
      </c>
      <c r="F7" s="3" t="s">
        <v>6</v>
      </c>
      <c r="G7" s="3" t="s">
        <v>7</v>
      </c>
      <c r="H7" s="64" t="s">
        <v>1383</v>
      </c>
      <c r="I7" s="118" t="s">
        <v>2056</v>
      </c>
      <c r="J7" s="118" t="s">
        <v>2057</v>
      </c>
      <c r="L7" s="17" t="str">
        <f>CONCATENATE("Description: "," ##334#",B7,"##334#",)</f>
        <v>Description:  ##334#Subject of care 
Maturity Level: 0 Draft##334#</v>
      </c>
    </row>
    <row r="8" spans="1:18" ht="59" x14ac:dyDescent="0.7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29.5" x14ac:dyDescent="0.75">
      <c r="A10" s="152">
        <v>2</v>
      </c>
      <c r="B10" s="11" t="s">
        <v>2404</v>
      </c>
      <c r="C10" s="12" t="s">
        <v>2402</v>
      </c>
      <c r="D10" s="12" t="s">
        <v>2403</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44.25" x14ac:dyDescent="0.7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1519</v>
      </c>
      <c r="C12" s="12" t="s">
        <v>27</v>
      </c>
      <c r="D12" s="12" t="s">
        <v>28</v>
      </c>
      <c r="E12" s="11">
        <v>1</v>
      </c>
      <c r="F12" s="11">
        <v>1</v>
      </c>
      <c r="G12" s="67" t="s">
        <v>1465</v>
      </c>
      <c r="H12" s="119" t="s">
        <v>1967</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59" x14ac:dyDescent="0.7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29.5" x14ac:dyDescent="0.7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3.25" x14ac:dyDescent="0.75">
      <c r="A15" s="11">
        <v>8</v>
      </c>
      <c r="B15" s="11" t="s">
        <v>1522</v>
      </c>
      <c r="C15" s="11" t="s">
        <v>32</v>
      </c>
      <c r="D15" s="11" t="s">
        <v>33</v>
      </c>
      <c r="E15" s="11">
        <v>1</v>
      </c>
      <c r="F15" s="11">
        <v>1</v>
      </c>
      <c r="G15" s="67" t="s">
        <v>1465</v>
      </c>
      <c r="H15" s="119" t="s">
        <v>1968</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29.5" x14ac:dyDescent="0.75">
      <c r="A16" s="11">
        <v>9</v>
      </c>
      <c r="B16" s="11" t="s">
        <v>1920</v>
      </c>
      <c r="C16" s="11" t="s">
        <v>2545</v>
      </c>
      <c r="D16" s="11" t="s">
        <v>1921</v>
      </c>
      <c r="E16" s="11">
        <v>0</v>
      </c>
      <c r="F16" s="11">
        <v>1</v>
      </c>
      <c r="G16" s="67" t="s">
        <v>1972</v>
      </c>
      <c r="H16" s="119"/>
      <c r="I16" s="12" t="b">
        <v>0</v>
      </c>
      <c r="J16" s="12" t="b">
        <v>1</v>
      </c>
      <c r="K16" s="25"/>
      <c r="L16" s="12" t="str">
        <f t="shared" si="7"/>
        <v>* bMI 0..1 Quantity ##34#Height/weight (BMI)##34# ##334#Provides the BMI for the patient##334#</v>
      </c>
      <c r="N16" s="12" t="str">
        <f t="shared" si="8"/>
        <v/>
      </c>
      <c r="P16" s="12" t="str">
        <f t="shared" si="9"/>
        <v/>
      </c>
      <c r="R16" s="12" t="str">
        <f t="shared" si="10"/>
        <v>* bMI insert ObligationActorAndCode($actor-sarcoma-i4rc, #SHALL:handle)</v>
      </c>
    </row>
    <row r="17" spans="1:18" ht="44.25" x14ac:dyDescent="0.75">
      <c r="A17" s="11">
        <v>10</v>
      </c>
      <c r="B17" s="11" t="s">
        <v>1922</v>
      </c>
      <c r="C17" s="11" t="s">
        <v>1923</v>
      </c>
      <c r="D17" s="11" t="s">
        <v>1924</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9" x14ac:dyDescent="0.75">
      <c r="A18" s="11">
        <v>11</v>
      </c>
      <c r="B18" s="66" t="s">
        <v>1497</v>
      </c>
      <c r="C18" s="4" t="s">
        <v>34</v>
      </c>
      <c r="D18" s="4" t="s">
        <v>2062</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59" x14ac:dyDescent="0.7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4.25" x14ac:dyDescent="0.75">
      <c r="A20" s="11">
        <v>13</v>
      </c>
      <c r="B20" s="11" t="s">
        <v>1508</v>
      </c>
      <c r="C20" s="12" t="s">
        <v>1437</v>
      </c>
      <c r="D20" s="67" t="s">
        <v>1927</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4.25" x14ac:dyDescent="0.75">
      <c r="A21" s="11">
        <v>14</v>
      </c>
      <c r="B21" s="11" t="s">
        <v>1513</v>
      </c>
      <c r="C21" s="12" t="s">
        <v>1438</v>
      </c>
      <c r="D21" s="67" t="s">
        <v>1928</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59" x14ac:dyDescent="0.75">
      <c r="A22" s="11">
        <v>15</v>
      </c>
      <c r="B22" s="68" t="s">
        <v>1509</v>
      </c>
      <c r="C22" s="12" t="s">
        <v>1439</v>
      </c>
      <c r="D22" s="67" t="s">
        <v>1929</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29.5" x14ac:dyDescent="0.75">
      <c r="A23" s="11">
        <v>16</v>
      </c>
      <c r="B23" s="11" t="s">
        <v>1500</v>
      </c>
      <c r="C23" s="12" t="s">
        <v>1440</v>
      </c>
      <c r="D23" s="67" t="s">
        <v>1930</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4.25" x14ac:dyDescent="0.75">
      <c r="A24" s="11">
        <v>17</v>
      </c>
      <c r="B24" s="11" t="s">
        <v>1510</v>
      </c>
      <c r="C24" s="12" t="s">
        <v>1441</v>
      </c>
      <c r="D24" s="67" t="s">
        <v>1931</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4.25" x14ac:dyDescent="0.75">
      <c r="A25" s="11">
        <v>18</v>
      </c>
      <c r="B25" s="11" t="s">
        <v>1511</v>
      </c>
      <c r="C25" s="12" t="s">
        <v>1442</v>
      </c>
      <c r="D25" s="67" t="s">
        <v>1932</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29.5" x14ac:dyDescent="0.75">
      <c r="A26" s="11">
        <v>19</v>
      </c>
      <c r="B26" s="11" t="s">
        <v>1512</v>
      </c>
      <c r="C26" s="12" t="s">
        <v>1443</v>
      </c>
      <c r="D26" s="67" t="s">
        <v>1933</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29.5" x14ac:dyDescent="0.75">
      <c r="A27" s="11">
        <v>20</v>
      </c>
      <c r="B27" s="11" t="s">
        <v>1504</v>
      </c>
      <c r="C27" s="12" t="s">
        <v>1444</v>
      </c>
      <c r="D27" s="67" t="s">
        <v>1934</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4.25" x14ac:dyDescent="0.75">
      <c r="A28" s="11">
        <v>21</v>
      </c>
      <c r="B28" s="11" t="s">
        <v>1505</v>
      </c>
      <c r="C28" s="12" t="s">
        <v>1445</v>
      </c>
      <c r="D28" s="67" t="s">
        <v>1935</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4.25" x14ac:dyDescent="0.75">
      <c r="A29" s="11">
        <v>22</v>
      </c>
      <c r="B29" s="68" t="s">
        <v>1501</v>
      </c>
      <c r="C29" s="12" t="s">
        <v>1446</v>
      </c>
      <c r="D29" s="67" t="s">
        <v>1936</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4.25" x14ac:dyDescent="0.75">
      <c r="A30" s="11">
        <v>23</v>
      </c>
      <c r="B30" s="11" t="s">
        <v>1502</v>
      </c>
      <c r="C30" s="12" t="s">
        <v>1447</v>
      </c>
      <c r="D30" s="67" t="s">
        <v>1937</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29.5" x14ac:dyDescent="0.75">
      <c r="A31" s="11">
        <v>24</v>
      </c>
      <c r="B31" s="11" t="s">
        <v>1498</v>
      </c>
      <c r="C31" s="12" t="s">
        <v>1448</v>
      </c>
      <c r="D31" s="67" t="s">
        <v>1938</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4.25" x14ac:dyDescent="0.75">
      <c r="A32" s="11">
        <v>25</v>
      </c>
      <c r="B32" s="11" t="s">
        <v>1506</v>
      </c>
      <c r="C32" s="12" t="s">
        <v>1449</v>
      </c>
      <c r="D32" s="67" t="s">
        <v>1939</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4.25" x14ac:dyDescent="0.75">
      <c r="A33" s="11">
        <v>26</v>
      </c>
      <c r="B33" s="68" t="s">
        <v>1514</v>
      </c>
      <c r="C33" s="12" t="s">
        <v>1450</v>
      </c>
      <c r="D33" s="67" t="s">
        <v>1940</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4.25" x14ac:dyDescent="0.75">
      <c r="A34" s="11">
        <v>27</v>
      </c>
      <c r="B34" s="11" t="s">
        <v>1507</v>
      </c>
      <c r="C34" s="12" t="s">
        <v>1451</v>
      </c>
      <c r="D34" s="67" t="s">
        <v>1941</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29.5" x14ac:dyDescent="0.75">
      <c r="A35" s="11">
        <v>28</v>
      </c>
      <c r="B35" s="11" t="s">
        <v>1499</v>
      </c>
      <c r="C35" s="12" t="s">
        <v>1452</v>
      </c>
      <c r="D35" s="67" t="s">
        <v>1942</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29.5" x14ac:dyDescent="0.75">
      <c r="A36" s="11">
        <v>29</v>
      </c>
      <c r="B36" s="68" t="s">
        <v>1925</v>
      </c>
      <c r="C36" s="12" t="s">
        <v>1943</v>
      </c>
      <c r="D36" s="67" t="s">
        <v>1944</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29.5" x14ac:dyDescent="0.75">
      <c r="A37" s="11">
        <v>30</v>
      </c>
      <c r="B37" s="68" t="s">
        <v>1926</v>
      </c>
      <c r="C37" s="12" t="s">
        <v>1945</v>
      </c>
      <c r="D37" s="67" t="s">
        <v>1946</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29.5" x14ac:dyDescent="0.75">
      <c r="A38" s="11">
        <v>31</v>
      </c>
      <c r="B38" s="11" t="s">
        <v>1515</v>
      </c>
      <c r="C38" s="12" t="s">
        <v>1453</v>
      </c>
      <c r="D38" s="67" t="s">
        <v>1947</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4.25" x14ac:dyDescent="0.75">
      <c r="A39" s="11">
        <v>32</v>
      </c>
      <c r="B39" s="68" t="s">
        <v>1523</v>
      </c>
      <c r="C39" s="12" t="s">
        <v>37</v>
      </c>
      <c r="D39" s="12" t="s">
        <v>37</v>
      </c>
      <c r="E39" s="11">
        <v>0</v>
      </c>
      <c r="F39" s="11">
        <v>1</v>
      </c>
      <c r="G39" s="67" t="s">
        <v>1382</v>
      </c>
      <c r="H39" s="119" t="s">
        <v>2410</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8" x14ac:dyDescent="0.75">
      <c r="A40" s="11">
        <v>32</v>
      </c>
      <c r="B40" s="68" t="s">
        <v>2411</v>
      </c>
      <c r="C40" s="12" t="s">
        <v>2408</v>
      </c>
      <c r="D40" s="12" t="s">
        <v>2409</v>
      </c>
      <c r="E40" s="11">
        <v>0</v>
      </c>
      <c r="F40" s="11">
        <v>1</v>
      </c>
      <c r="G40" s="67" t="s">
        <v>1465</v>
      </c>
      <c r="H40" s="119" t="s">
        <v>1969</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29.5" x14ac:dyDescent="0.75">
      <c r="A41" s="11">
        <v>33</v>
      </c>
      <c r="B41" s="66" t="s">
        <v>1524</v>
      </c>
      <c r="C41" s="12" t="s">
        <v>38</v>
      </c>
      <c r="D41" s="12" t="s">
        <v>38</v>
      </c>
      <c r="E41" s="11">
        <v>0</v>
      </c>
      <c r="F41" s="11">
        <v>1</v>
      </c>
      <c r="G41" s="67" t="s">
        <v>1382</v>
      </c>
      <c r="H41" s="119" t="s">
        <v>2407</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4.25" x14ac:dyDescent="0.75">
      <c r="A42" s="11">
        <v>33</v>
      </c>
      <c r="B42" s="66" t="s">
        <v>2405</v>
      </c>
      <c r="C42" s="12" t="s">
        <v>2406</v>
      </c>
      <c r="D42" s="12" t="s">
        <v>38</v>
      </c>
      <c r="E42" s="11">
        <v>0</v>
      </c>
      <c r="F42" s="11">
        <v>1</v>
      </c>
      <c r="G42" s="67" t="s">
        <v>1465</v>
      </c>
      <c r="H42" s="119" t="s">
        <v>1970</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75">
      <c r="A43" s="11">
        <v>34</v>
      </c>
      <c r="B43" s="11" t="s">
        <v>1948</v>
      </c>
      <c r="C43" s="11" t="s">
        <v>2440</v>
      </c>
      <c r="D43" s="12" t="s">
        <v>2061</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5" x14ac:dyDescent="0.75">
      <c r="A44" s="11">
        <v>35</v>
      </c>
      <c r="B44" s="123" t="s">
        <v>2063</v>
      </c>
      <c r="C44" s="11" t="s">
        <v>1949</v>
      </c>
      <c r="D44" s="11" t="s">
        <v>1949</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5" x14ac:dyDescent="0.75">
      <c r="A45" s="11">
        <v>36</v>
      </c>
      <c r="B45" s="123" t="s">
        <v>2064</v>
      </c>
      <c r="C45" s="11" t="s">
        <v>1950</v>
      </c>
      <c r="D45" s="11" t="s">
        <v>1950</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5" x14ac:dyDescent="0.75">
      <c r="A46" s="11">
        <v>37</v>
      </c>
      <c r="B46" s="123" t="s">
        <v>2065</v>
      </c>
      <c r="C46" s="11" t="s">
        <v>1951</v>
      </c>
      <c r="D46" s="11" t="s">
        <v>1951</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4.25" x14ac:dyDescent="0.75">
      <c r="A47" s="11">
        <v>38</v>
      </c>
      <c r="B47" s="123" t="s">
        <v>2066</v>
      </c>
      <c r="C47" s="11" t="s">
        <v>1952</v>
      </c>
      <c r="D47" s="11" t="s">
        <v>1952</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4.25" x14ac:dyDescent="0.75">
      <c r="A48" s="11">
        <v>39</v>
      </c>
      <c r="B48" s="123" t="s">
        <v>2067</v>
      </c>
      <c r="C48" s="11" t="s">
        <v>1953</v>
      </c>
      <c r="D48" s="11" t="s">
        <v>1953</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5" x14ac:dyDescent="0.75">
      <c r="A49" s="11">
        <v>40</v>
      </c>
      <c r="B49" s="123" t="s">
        <v>2068</v>
      </c>
      <c r="C49" s="11" t="s">
        <v>1954</v>
      </c>
      <c r="D49" s="11" t="s">
        <v>1966</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4.25" x14ac:dyDescent="0.75">
      <c r="A50" s="11">
        <v>41</v>
      </c>
      <c r="B50" s="123" t="s">
        <v>2069</v>
      </c>
      <c r="C50" s="11" t="s">
        <v>1955</v>
      </c>
      <c r="D50" s="11" t="s">
        <v>1955</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5" x14ac:dyDescent="0.75">
      <c r="A51" s="11">
        <v>42</v>
      </c>
      <c r="B51" s="123" t="s">
        <v>2070</v>
      </c>
      <c r="C51" s="11" t="s">
        <v>1956</v>
      </c>
      <c r="D51" s="11" t="s">
        <v>1956</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5" x14ac:dyDescent="0.75">
      <c r="A52" s="11">
        <v>43</v>
      </c>
      <c r="B52" s="123" t="s">
        <v>2071</v>
      </c>
      <c r="C52" s="11" t="s">
        <v>1957</v>
      </c>
      <c r="D52" s="11" t="s">
        <v>1957</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5" x14ac:dyDescent="0.75">
      <c r="A53" s="11">
        <v>44</v>
      </c>
      <c r="B53" s="123" t="s">
        <v>2072</v>
      </c>
      <c r="C53" s="11" t="s">
        <v>1958</v>
      </c>
      <c r="D53" s="11" t="s">
        <v>1958</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4.25" x14ac:dyDescent="0.75">
      <c r="A54" s="11">
        <v>45</v>
      </c>
      <c r="B54" s="123" t="s">
        <v>2073</v>
      </c>
      <c r="C54" s="11" t="s">
        <v>2441</v>
      </c>
      <c r="D54" s="11" t="s">
        <v>2441</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5" x14ac:dyDescent="0.75">
      <c r="A55" s="11">
        <v>46</v>
      </c>
      <c r="B55" s="66" t="s">
        <v>1959</v>
      </c>
      <c r="C55" s="11" t="s">
        <v>1960</v>
      </c>
      <c r="D55" s="11" t="s">
        <v>1960</v>
      </c>
      <c r="E55" s="11">
        <v>1</v>
      </c>
      <c r="F55" s="11">
        <v>1</v>
      </c>
      <c r="G55" s="11" t="s">
        <v>1465</v>
      </c>
      <c r="H55" s="119" t="s">
        <v>2516</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8.5" x14ac:dyDescent="0.75">
      <c r="A56" s="11">
        <v>47</v>
      </c>
      <c r="B56" s="11" t="s">
        <v>1961</v>
      </c>
      <c r="C56" s="11" t="s">
        <v>1962</v>
      </c>
      <c r="D56" s="11" t="s">
        <v>1962</v>
      </c>
      <c r="E56" s="11">
        <v>1</v>
      </c>
      <c r="F56" s="11">
        <v>1</v>
      </c>
      <c r="G56" s="11" t="s">
        <v>1465</v>
      </c>
      <c r="H56" s="119" t="s">
        <v>2515</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row r="60" spans="1:18" x14ac:dyDescent="0.7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53</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integer ##34#Eastern Cooperative Oncology Group performance status (ECOG PS)  at diagnosis##34# ##334#Eastern Cooperative Oncology Group performance status (ECOG PS)  at diagnosis##334#</v>
      </c>
    </row>
    <row r="40" spans="3:3" ht="29.5" x14ac:dyDescent="0.75">
      <c r="C40" s="12" t="str">
        <f>IF(Subject!L40="*  ..  ##34###34# ##334###334#","//--- END",Subject!L40)</f>
        <v>* ecogPsLabel 0..1 CodeableConcept ##34#ECOG PS label##34# ##334#Eastern Cooperative Oncology Group performance status (ECOG PS)  label##334#</v>
      </c>
    </row>
    <row r="41" spans="3:3" x14ac:dyDescent="0.75">
      <c r="C41" s="12" t="str">
        <f>IF(Subject!L41="*  ..  ##34###34# ##334###334#","//--- END",Subject!L41)</f>
        <v>* karnofsyIndexAtDiagnosis 0..1 integer ##34#Karnofsy index at diagnosis##34# ##334#Karnofsy index at diagnosis##334#</v>
      </c>
    </row>
    <row r="42" spans="3:3" x14ac:dyDescent="0.75">
      <c r="C42" s="12" t="str">
        <f>IF(Subject!L42="*  ..  ##34###34# ##334###334#","//--- END",Subject!L42)</f>
        <v>* karnofsyIndexLabel 0..1 CodeableConcept ##34#Karnofsy index label##34# ##334#Karnofsy index at diagnosis##334#</v>
      </c>
    </row>
    <row r="43" spans="3:3" ht="44.25" x14ac:dyDescent="0.7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75">
      <c r="C44" s="12" t="str">
        <f>IF(Subject!L44="*  ..  ##34###34# ##334###334#","//--- END",Subject!L44)</f>
        <v>* noGeneticSyndromeWho2020.olliersDisease 1..1 boolean ##34#Olliers disease##34# ##334#Olliers disease##334#</v>
      </c>
    </row>
    <row r="45" spans="3:3" x14ac:dyDescent="0.75">
      <c r="C45" s="12" t="str">
        <f>IF(Subject!L45="*  ..  ##34###34# ##334###334#","//--- END",Subject!L45)</f>
        <v>* noGeneticSyndromeWho2020.maffuciSyndrome 1..1 boolean ##34#Maffuci syndrome##34# ##334#Maffuci syndrome##334#</v>
      </c>
    </row>
    <row r="46" spans="3:3" ht="29.5" x14ac:dyDescent="0.75">
      <c r="C46" s="12" t="str">
        <f>IF(Subject!L46="*  ..  ##34###34# ##334###334#","//--- END",Subject!L46)</f>
        <v>* noGeneticSyndromeWho2020.liFraumeniSyndrome 1..1 boolean ##34#Li-Fraumeni syndrome##34# ##334#Li-Fraumeni syndrome##334#</v>
      </c>
    </row>
    <row r="47" spans="3:3" ht="29.5" x14ac:dyDescent="0.75">
      <c r="C47" s="12" t="str">
        <f>IF(Subject!L47="*  ..  ##34###34# ##334###334#","//--- END",Subject!L47)</f>
        <v>* noGeneticSyndromeWho2020.mcCuneAlbrightSyndrome 1..1 boolean ##34#McCune-Albright syndrome##34# ##334#McCune-Albright syndrome##334#</v>
      </c>
    </row>
    <row r="48" spans="3:3" ht="29.5" x14ac:dyDescent="0.75">
      <c r="C48" s="12" t="str">
        <f>IF(Subject!L48="*  ..  ##34###34# ##334###334#","//--- END",Subject!L48)</f>
        <v>* noGeneticSyndromeWho2020.multipleOsteochondromas 1..1 boolean ##34#Multiple osteochondromas##34# ##334#Multiple osteochondromas##334#</v>
      </c>
    </row>
    <row r="49" spans="3:3" ht="29.5" x14ac:dyDescent="0.75">
      <c r="C49" s="12" t="str">
        <f>IF(Subject!L49="*  ..  ##34###34# ##334###334#","//--- END",Subject!L49)</f>
        <v>* noGeneticSyndromeWho2020.neurofibromatosisType1 1..1 boolean ##34#Neurofibromatosis type 1##34# ##334#Neurofibromatosis type 2##334#</v>
      </c>
    </row>
    <row r="50" spans="3:3" ht="29.5" x14ac:dyDescent="0.75">
      <c r="C50" s="12" t="str">
        <f>IF(Subject!L50="*  ..  ##34###34# ##334###334#","//--- END",Subject!L50)</f>
        <v>* noGeneticSyndromeWho2020.rothmundThomsonSyndrome 1..1 boolean ##34#Rothmund-Thomson syndrome##34# ##334#Rothmund-Thomson syndrome##334#</v>
      </c>
    </row>
    <row r="51" spans="3:3" x14ac:dyDescent="0.75">
      <c r="C51" s="12" t="str">
        <f>IF(Subject!L51="*  ..  ##34###34# ##334###334#","//--- END",Subject!L51)</f>
        <v>* noGeneticSyndromeWho2020.wernerSyndrome 1..1 boolean ##34#Werner syndrome##34# ##334#Werner syndrome##334#</v>
      </c>
    </row>
    <row r="52" spans="3:3" x14ac:dyDescent="0.75">
      <c r="C52" s="12" t="str">
        <f>IF(Subject!L52="*  ..  ##34###34# ##334###334#","//--- END",Subject!L52)</f>
        <v>* noGeneticSyndromeWho2020.retinoblastoma 1..1 boolean ##34#Retinoblastoma##34# ##334#Retinoblastoma##334#</v>
      </c>
    </row>
    <row r="53" spans="3:3" x14ac:dyDescent="0.75">
      <c r="C53" s="12" t="str">
        <f>IF(Subject!L53="*  ..  ##34###34# ##334###334#","//--- END",Subject!L53)</f>
        <v>* noGeneticSyndromeWho2020.pagetDisease 1..1 boolean ##34#Paget disease##34# ##334#Paget disease##334#</v>
      </c>
    </row>
    <row r="54" spans="3:3" ht="29.5" x14ac:dyDescent="0.75">
      <c r="C54" s="12" t="str">
        <f>IF(Subject!L54="*  ..  ##34###34# ##334###334#","//--- END",Subject!L54)</f>
        <v>* noGeneticSyndromeWho2020.otherSyndromes 1..1 boolean ##34#Other Genetic syndrome WHO 2020##34# ##334#Other Genetic syndrome WHO 2020##334#</v>
      </c>
    </row>
    <row r="55" spans="3:3" ht="29.5" x14ac:dyDescent="0.75">
      <c r="C55" s="12" t="str">
        <f>IF(Subject!L55="*  ..  ##34###34# ##334###334#","//--- END",Subject!L55)</f>
        <v>* occurrenceOfOtherCancer 1..1 CodeableConcept ##34#Occurrence of other cancer##34# ##334#Occurrence of other cancer##334#</v>
      </c>
    </row>
    <row r="56" spans="3:3" ht="29.5" x14ac:dyDescent="0.75">
      <c r="C56" s="12" t="str">
        <f>IF(Subject!L56="*  ..  ##34###34# ##334###334#","//--- END",Subject!L56)</f>
        <v>* previousCancerTreatment 1..1 CodeableConcept ##34#Previous cancer treatment##34# ##334#Previous cancer treatment##334#</v>
      </c>
    </row>
    <row r="57" spans="3:3" x14ac:dyDescent="0.75">
      <c r="C57" s="12" t="str">
        <f>IF(Subject!L57="*  ..  ##34###34# ##334###334#","//--- END",Subject!L57)</f>
        <v>//--- END</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1386</v>
      </c>
    </row>
    <row r="63" spans="3:3" x14ac:dyDescent="0.75">
      <c r="C63" s="24" t="s">
        <v>1458</v>
      </c>
    </row>
    <row r="64" spans="3:3" x14ac:dyDescent="0.75">
      <c r="C64" s="24" t="s">
        <v>1386</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x14ac:dyDescent="0.75">
      <c r="C70" s="12" t="str">
        <f>IF(Subject!N13="*  ..  ##34###34# ##334###334#","//--- END",Subject!N13)</f>
        <v/>
      </c>
    </row>
    <row r="71" spans="3:3" x14ac:dyDescent="0.75">
      <c r="C71" s="12" t="str">
        <f>IF(Subject!N14="*  ..  ##34###34# ##334###334#","//--- END",Subject!N14)</f>
        <v/>
      </c>
    </row>
    <row r="72" spans="3:3" ht="88.5" x14ac:dyDescent="0.7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75">
      <c r="C73" s="12" t="str">
        <f>IF(Subject!N16="*  ..  ##34###34# ##334###334#","//--- END",Subject!N16)</f>
        <v/>
      </c>
    </row>
    <row r="74" spans="3:3" x14ac:dyDescent="0.75">
      <c r="C74" s="12" t="str">
        <f>IF(Subject!N17="*  ..  ##34###34# ##334###334#","//--- END",Subject!N17)</f>
        <v/>
      </c>
    </row>
    <row r="75" spans="3:3" ht="59" x14ac:dyDescent="0.75">
      <c r="C75" s="12" t="str">
        <f>IF(Subject!N18="*  ..  ##34###34# ##334###334#","//--- END",Subject!N18)</f>
        <v>* comorbidity ^comment = ##334#Yes; No; Unknown
Yes - 4188539
No -  4188540
Unknown - 4129922##334#</v>
      </c>
    </row>
    <row r="76" spans="3:3" x14ac:dyDescent="0.75">
      <c r="C76" s="12" t="str">
        <f>IF(Subject!N19="*  ..  ##34###34# ##334###334#","//--- END",Subject!N19)</f>
        <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ecogPsAtDiagnosis ^comment = ##334#Ecog grades 0-5##334#</v>
      </c>
    </row>
    <row r="97" spans="3:3" ht="118" x14ac:dyDescent="0.7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75">
      <c r="C98" s="12" t="str">
        <f>IF(Subject!N41="*  ..  ##34###34# ##334###334#","//--- END",Subject!N41)</f>
        <v>* karnofsyIndexAtDiagnosis ^comment = ##334#KPS Scale##334#</v>
      </c>
    </row>
    <row r="99" spans="3:3" ht="29.5" x14ac:dyDescent="0.75">
      <c r="C99" s="12" t="str">
        <f>IF(Subject!N42="*  ..  ##34###34# ##334###334#","//--- END",Subject!N42)</f>
        <v>* karnofsyIndexLabel ^comment = ##334#KPS Scale
SONS Functional Neurologic Status - Karnofsky Performance Scale (KPS) - 35917688 ##334#</v>
      </c>
    </row>
    <row r="100" spans="3:3" x14ac:dyDescent="0.75">
      <c r="C100" s="12" t="str">
        <f>IF(Subject!N43="*  ..  ##34###34# ##334###334#","//--- END",Subject!N43)</f>
        <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occurrenceOfOtherCancer ^comment = ##334#Children (and subchildren) of Neoplasm and/or hamartoma - 4266186##334#</v>
      </c>
    </row>
    <row r="113" spans="3:3" ht="73.75" x14ac:dyDescent="0.7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75">
      <c r="C114" s="12" t="str">
        <f>IF(Subject!N57="*  ..  ##34###34# ##334###334#","//--- END",Subject!N57)</f>
        <v>//--- END</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cigSmokedPerDay insert ObligationActorAndCode($actor-headneck, #SHALL:handle)</v>
      </c>
    </row>
    <row r="129" spans="3:3" x14ac:dyDescent="0.75">
      <c r="C129" s="12" t="str">
        <f>IF(Subject!P14="*  ..  ##34###34# ##334###334#","//--- END",Subject!P14)</f>
        <v>* yearsAsSmoker insert ObligationActorAndCode($actor-headneck, #SHALL:handle)</v>
      </c>
    </row>
    <row r="130" spans="3:3" x14ac:dyDescent="0.75">
      <c r="C130" s="12" t="str">
        <f>IF(Subject!P15="*  ..  ##34###34# ##334###334#","//--- END",Subject!P15)</f>
        <v>* alcohol insert ObligationActorAndCode($actor-headneck, #SHALL:handle)</v>
      </c>
    </row>
    <row r="131" spans="3:3" x14ac:dyDescent="0.75">
      <c r="C131" s="12" t="str">
        <f>IF(Subject!P16="*  ..  ##34###34# ##334###334#","//--- END",Subject!P16)</f>
        <v/>
      </c>
    </row>
    <row r="132" spans="3:3" x14ac:dyDescent="0.75">
      <c r="C132" s="12" t="str">
        <f>IF(Subject!P17="*  ..  ##34###34# ##334###334#","//--- END",Subject!P17)</f>
        <v/>
      </c>
    </row>
    <row r="133" spans="3:3" x14ac:dyDescent="0.75">
      <c r="C133" s="12" t="str">
        <f>IF(Subject!P18="*  ..  ##34###34# ##334###334#","//--- END",Subject!P18)</f>
        <v>* comorbidity insert ObligationActorAndCode($actor-headneck, #SHALL:handle)</v>
      </c>
    </row>
    <row r="134" spans="3:3" x14ac:dyDescent="0.75">
      <c r="C134" s="12" t="str">
        <f>IF(Subject!P19="*  ..  ##34###34# ##334###334#","//--- END",Subject!P19)</f>
        <v>* comorbidity.myocardialInfarction insert ObligationActorAndCode($actor-headneck, #SHALL:handle)</v>
      </c>
    </row>
    <row r="135" spans="3:3" x14ac:dyDescent="0.75">
      <c r="C135" s="12" t="str">
        <f>IF(Subject!P20="*  ..  ##34###34# ##334###334#","//--- END",Subject!P20)</f>
        <v>* comorbidity.congestiveHeartFailure insert ObligationActorAndCode($actor-headneck, #SHALL:handle)</v>
      </c>
    </row>
    <row r="136" spans="3:3" x14ac:dyDescent="0.75">
      <c r="C136" s="12" t="str">
        <f>IF(Subject!P21="*  ..  ##34###34# ##334###334#","//--- END",Subject!P21)</f>
        <v>* comorbidity.peripheralVascularDisease insert ObligationActorAndCode($actor-headneck, #SHALL:handle)</v>
      </c>
    </row>
    <row r="137" spans="3:3" x14ac:dyDescent="0.75">
      <c r="C137" s="12" t="str">
        <f>IF(Subject!P22="*  ..  ##34###34# ##334###334#","//--- END",Subject!P22)</f>
        <v>* comorbidity.cerebrovascularAccidentExceptHemiplegia insert ObligationActorAndCode($actor-headneck, #SHALL:handle)</v>
      </c>
    </row>
    <row r="138" spans="3:3" x14ac:dyDescent="0.75">
      <c r="C138" s="12" t="str">
        <f>IF(Subject!P23="*  ..  ##34###34# ##334###334#","//--- END",Subject!P23)</f>
        <v>* comorbidity.dementia insert ObligationActorAndCode($actor-headneck, #SHALL:handle)</v>
      </c>
    </row>
    <row r="139" spans="3:3" x14ac:dyDescent="0.75">
      <c r="C139" s="12" t="str">
        <f>IF(Subject!P24="*  ..  ##34###34# ##334###334#","//--- END",Subject!P24)</f>
        <v>* comorbidity.chronicPulmonaryDisease insert ObligationActorAndCode($actor-headneck, #SHALL:handle)</v>
      </c>
    </row>
    <row r="140" spans="3:3" x14ac:dyDescent="0.75">
      <c r="C140" s="12" t="str">
        <f>IF(Subject!P25="*  ..  ##34###34# ##334###334#","//--- END",Subject!P25)</f>
        <v>* comorbidity.connectiveTissueDisease insert ObligationActorAndCode($actor-headneck, #SHALL:handle)</v>
      </c>
    </row>
    <row r="141" spans="3:3" x14ac:dyDescent="0.75">
      <c r="C141" s="12" t="str">
        <f>IF(Subject!P26="*  ..  ##34###34# ##334###334#","//--- END",Subject!P26)</f>
        <v>* comorbidity.ulcer insert ObligationActorAndCode($actor-headneck, #SHALL:handle)</v>
      </c>
    </row>
    <row r="142" spans="3:3" x14ac:dyDescent="0.75">
      <c r="C142" s="12" t="str">
        <f>IF(Subject!P27="*  ..  ##34###34# ##334###334#","//--- END",Subject!P27)</f>
        <v>* comorbidity.mildLiverDisease insert ObligationActorAndCode($actor-headneck, #SHALL:handle)</v>
      </c>
    </row>
    <row r="143" spans="3:3" x14ac:dyDescent="0.75">
      <c r="C143" s="12" t="str">
        <f>IF(Subject!P28="*  ..  ##34###34# ##334###334#","//--- END",Subject!P28)</f>
        <v>* comorbidity.moderateToSevereLiverDisease insert ObligationActorAndCode($actor-headneck, #SHALL:handle)</v>
      </c>
    </row>
    <row r="144" spans="3:3" x14ac:dyDescent="0.75">
      <c r="C144" s="12" t="str">
        <f>IF(Subject!P29="*  ..  ##34###34# ##334###334#","//--- END",Subject!P29)</f>
        <v>* comorbidity.diabetesWithoutComplications insert ObligationActorAndCode($actor-headneck, #SHALL:handle)</v>
      </c>
    </row>
    <row r="145" spans="3:3" x14ac:dyDescent="0.75">
      <c r="C145" s="12" t="str">
        <f>IF(Subject!P30="*  ..  ##34###34# ##334###334#","//--- END",Subject!P30)</f>
        <v>* comorbidity.diabetesWithEndOrganDamage insert ObligationActorAndCode($actor-headneck, #SHALL:handle)</v>
      </c>
    </row>
    <row r="146" spans="3:3" x14ac:dyDescent="0.75">
      <c r="C146" s="12" t="str">
        <f>IF(Subject!P31="*  ..  ##34###34# ##334###334#","//--- END",Subject!P31)</f>
        <v>* comorbidity.hemiplegia insert ObligationActorAndCode($actor-headneck, #SHALL:handle)</v>
      </c>
    </row>
    <row r="147" spans="3:3" x14ac:dyDescent="0.75">
      <c r="C147" s="12" t="str">
        <f>IF(Subject!P32="*  ..  ##34###34# ##334###334#","//--- END",Subject!P32)</f>
        <v>* comorbidity.moderateToSevereRenalDisease insert ObligationActorAndCode($actor-headneck, #SHALL:handle)</v>
      </c>
    </row>
    <row r="148" spans="3:3" x14ac:dyDescent="0.75">
      <c r="C148" s="12" t="str">
        <f>IF(Subject!P33="*  ..  ##34###34# ##334###334#","//--- END",Subject!P33)</f>
        <v>* comorbidity.solidTumorNonMetastatic insert ObligationActorAndCode($actor-headneck, #SHALL:handle)</v>
      </c>
    </row>
    <row r="149" spans="3:3" x14ac:dyDescent="0.75">
      <c r="C149" s="12" t="str">
        <f>IF(Subject!P34="*  ..  ##34###34# ##334###334#","//--- END",Subject!P34)</f>
        <v>* comorbidity.metastaticSolidTumor insert ObligationActorAndCode($actor-headneck, #SHALL:handle)</v>
      </c>
    </row>
    <row r="150" spans="3:3" x14ac:dyDescent="0.75">
      <c r="C150" s="12" t="str">
        <f>IF(Subject!P35="*  ..  ##34###34# ##334###334#","//--- END",Subject!P35)</f>
        <v>* comorbidity.leukemia insert ObligationActorAndCode($actor-headneck, #SHALL:handle)</v>
      </c>
    </row>
    <row r="151" spans="3:3" x14ac:dyDescent="0.75">
      <c r="C151" s="12" t="str">
        <f>IF(Subject!P36="*  ..  ##34###34# ##334###334#","//--- END",Subject!P36)</f>
        <v>* comorbidity.lymphoma insert ObligationActorAndCode($actor-headneck, #SHALL:handle)</v>
      </c>
    </row>
    <row r="152" spans="3:3" x14ac:dyDescent="0.75">
      <c r="C152" s="12" t="str">
        <f>IF(Subject!P37="*  ..  ##34###34# ##334###334#","//--- END",Subject!P37)</f>
        <v>* comorbidity.multipleMyeloma insert ObligationActorAndCode($actor-headneck, #SHALL:handle)</v>
      </c>
    </row>
    <row r="153" spans="3:3" x14ac:dyDescent="0.75">
      <c r="C153" s="12" t="str">
        <f>IF(Subject!P38="*  ..  ##34###34# ##334###334#","//--- END",Subject!P38)</f>
        <v>* comorbidity.aids insert ObligationActorAndCode($actor-headneck, #SHALL:handle)</v>
      </c>
    </row>
    <row r="154" spans="3:3" x14ac:dyDescent="0.75">
      <c r="C154" s="12" t="str">
        <f>IF(Subject!P39="*  ..  ##34###34# ##334###334#","//--- END",Subject!P39)</f>
        <v>* ecogPsAtDiagnosis insert ObligationActorAndCode($actor-headneck, #SHALL:handle)</v>
      </c>
    </row>
    <row r="155" spans="3:3" x14ac:dyDescent="0.75">
      <c r="C155" s="12" t="str">
        <f>IF(Subject!P40="*  ..  ##34###34# ##334###334#","//--- END",Subject!P40)</f>
        <v>* ecogPsLabel insert ObligationActorAndCode($actor-headneck, #SHALL:handle)</v>
      </c>
    </row>
    <row r="156" spans="3:3" x14ac:dyDescent="0.75">
      <c r="C156" s="12" t="str">
        <f>IF(Subject!P41="*  ..  ##34###34# ##334###334#","//--- END",Subject!P41)</f>
        <v>* karnofsyIndexAtDiagnosis insert ObligationActorAndCode($actor-headneck, #SHALL:handle)</v>
      </c>
    </row>
    <row r="157" spans="3:3" x14ac:dyDescent="0.75">
      <c r="C157" s="12" t="str">
        <f>IF(Subject!P42="*  ..  ##34###34# ##334###334#","//--- END",Subject!P42)</f>
        <v>* karnofsyIndexLabel insert ObligationActorAndCode($actor-headneck, #SHALL:handle)</v>
      </c>
    </row>
    <row r="158" spans="3:3" x14ac:dyDescent="0.75">
      <c r="C158" s="12" t="str">
        <f>IF(Subject!P43="*  ..  ##34###34# ##334###334#","//--- END",Subject!P43)</f>
        <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END</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bMI insert ObligationActorAndCode($actor-sarcoma-i4rc, #SHALL:handle)</v>
      </c>
    </row>
    <row r="191" spans="3:3" x14ac:dyDescent="0.75">
      <c r="C191" s="12" t="str">
        <f>IF(Subject!R17="*  ..  ##34###34# ##334###334#","//--- END",Subject!R17)</f>
        <v>* charlsonComorbidityIndex insert ObligationActorAndCode($actor-sarcoma-i4rc, #SHALL:handle)</v>
      </c>
    </row>
    <row r="192" spans="3:3" x14ac:dyDescent="0.75">
      <c r="C192" s="12" t="str">
        <f>IF(Subject!R18="*  ..  ##34###34# ##334###334#","//--- END",Subject!R18)</f>
        <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noGeneticSyndromeWho2020 insert ObligationActorAndCode($actor-sarcoma-i4rc, #SHALL:handle)</v>
      </c>
    </row>
    <row r="218" spans="3:3" x14ac:dyDescent="0.75">
      <c r="C218" s="12" t="str">
        <f>IF(Subject!R44="*  ..  ##34###34# ##334###334#","//--- END",Subject!R44)</f>
        <v>* noGeneticSyndromeWho2020.olliersDisease insert ObligationActorAndCode($actor-sarcoma-i4rc, #SHALL:handle)</v>
      </c>
    </row>
    <row r="219" spans="3:3" x14ac:dyDescent="0.75">
      <c r="C219" s="12" t="str">
        <f>IF(Subject!R45="*  ..  ##34###34# ##334###334#","//--- END",Subject!R45)</f>
        <v>* noGeneticSyndromeWho2020.maffuciSyndrome insert ObligationActorAndCode($actor-sarcoma-i4rc, #SHALL:handle)</v>
      </c>
    </row>
    <row r="220" spans="3:3" x14ac:dyDescent="0.75">
      <c r="C220" s="12" t="str">
        <f>IF(Subject!R46="*  ..  ##34###34# ##334###334#","//--- END",Subject!R46)</f>
        <v>* noGeneticSyndromeWho2020.liFraumeniSyndrome insert ObligationActorAndCode($actor-sarcoma-i4rc, #SHALL:handle)</v>
      </c>
    </row>
    <row r="221" spans="3:3" x14ac:dyDescent="0.75">
      <c r="C221" s="12" t="str">
        <f>IF(Subject!R47="*  ..  ##34###34# ##334###334#","//--- END",Subject!R47)</f>
        <v>* noGeneticSyndromeWho2020.mcCuneAlbrightSyndrome insert ObligationActorAndCode($actor-sarcoma-i4rc, #SHALL:handle)</v>
      </c>
    </row>
    <row r="222" spans="3:3" ht="29.5" x14ac:dyDescent="0.75">
      <c r="C222" s="12" t="str">
        <f>IF(Subject!R48="*  ..  ##34###34# ##334###334#","//--- END",Subject!R48)</f>
        <v>* noGeneticSyndromeWho2020.multipleOsteochondromas insert ObligationActorAndCode($actor-sarcoma-i4rc, #SHALL:handle)</v>
      </c>
    </row>
    <row r="223" spans="3:3" x14ac:dyDescent="0.75">
      <c r="C223" s="12" t="str">
        <f>IF(Subject!R49="*  ..  ##34###34# ##334###334#","//--- END",Subject!R49)</f>
        <v>* noGeneticSyndromeWho2020.neurofibromatosisType1 insert ObligationActorAndCode($actor-sarcoma-i4rc, #SHALL:handle)</v>
      </c>
    </row>
    <row r="224" spans="3:3" ht="29.5" x14ac:dyDescent="0.75">
      <c r="C224" s="12" t="str">
        <f>IF(Subject!R50="*  ..  ##34###34# ##334###334#","//--- END",Subject!R50)</f>
        <v>* noGeneticSyndromeWho2020.rothmundThomsonSyndrome insert ObligationActorAndCode($actor-sarcoma-i4rc, #SHALL:handle)</v>
      </c>
    </row>
    <row r="225" spans="3:3" x14ac:dyDescent="0.75">
      <c r="C225" s="12" t="str">
        <f>IF(Subject!R51="*  ..  ##34###34# ##334###334#","//--- END",Subject!R51)</f>
        <v>* noGeneticSyndromeWho2020.wernerSyndrome insert ObligationActorAndCode($actor-sarcoma-i4rc, #SHALL:handle)</v>
      </c>
    </row>
    <row r="226" spans="3:3" x14ac:dyDescent="0.75">
      <c r="C226" s="12" t="str">
        <f>IF(Subject!R52="*  ..  ##34###34# ##334###334#","//--- END",Subject!R52)</f>
        <v>* noGeneticSyndromeWho2020.retinoblastoma insert ObligationActorAndCode($actor-sarcoma-i4rc, #SHALL:handle)</v>
      </c>
    </row>
    <row r="227" spans="3:3" x14ac:dyDescent="0.75">
      <c r="C227" s="12" t="str">
        <f>IF(Subject!R53="*  ..  ##34###34# ##334###334#","//--- END",Subject!R53)</f>
        <v>* noGeneticSyndromeWho2020.pagetDisease insert ObligationActorAndCode($actor-sarcoma-i4rc, #SHALL:handle)</v>
      </c>
    </row>
    <row r="228" spans="3:3" x14ac:dyDescent="0.75">
      <c r="C228" s="12" t="str">
        <f>IF(Subject!R54="*  ..  ##34###34# ##334###334#","//--- END",Subject!R54)</f>
        <v>* noGeneticSyndromeWho2020.otherSyndromes insert ObligationActorAndCode($actor-sarcoma-i4rc, #SHALL:handle)</v>
      </c>
    </row>
    <row r="229" spans="3:3" x14ac:dyDescent="0.75">
      <c r="C229" s="12" t="str">
        <f>IF(Subject!R55="*  ..  ##34###34# ##334###334#","//--- END",Subject!R55)</f>
        <v>* occurrenceOfOtherCancer insert ObligationActorAndCode($actor-sarcoma-i4rc, #SHALL:handle)</v>
      </c>
    </row>
    <row r="230" spans="3:3" x14ac:dyDescent="0.75">
      <c r="C230" s="12" t="str">
        <f>IF(Subject!R56="*  ..  ##34###34# ##334###334#","//--- END",Subject!R56)</f>
        <v>* previousCancerTreatment insert ObligationActorAndCode($actor-sarcoma-i4rc, #SHALL:handle)</v>
      </c>
    </row>
    <row r="231" spans="3:3" x14ac:dyDescent="0.75">
      <c r="C231" s="12" t="str">
        <f>IF(Subject!R57="*  ..  ##34###34# ##334###334#","//--- END",Subject!R57)</f>
        <v>//--- END</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B1" zoomScale="85" zoomScaleNormal="85" workbookViewId="0">
      <selection activeCell="P15" sqref="P15:T46"/>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156" t="s">
        <v>1548</v>
      </c>
      <c r="F4" s="157"/>
      <c r="G4" s="157"/>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1548</v>
      </c>
      <c r="F7" s="157"/>
      <c r="G7" s="157"/>
    </row>
    <row r="8" spans="1:19" ht="44.25" x14ac:dyDescent="0.75">
      <c r="B8" s="47" t="s">
        <v>1474</v>
      </c>
      <c r="C8" s="62" t="s">
        <v>1528</v>
      </c>
      <c r="D8" s="47"/>
      <c r="E8"/>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1530</v>
      </c>
      <c r="E15" s="12"/>
      <c r="F15" s="49" t="s">
        <v>1315</v>
      </c>
      <c r="G15" s="77" t="s">
        <v>2060</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2517</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2412</v>
      </c>
      <c r="E17" s="11"/>
      <c r="F17" s="49" t="s">
        <v>1315</v>
      </c>
      <c r="G17" s="49" t="s">
        <v>2413</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ht="29.5"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D1" workbookViewId="0">
      <selection activeCell="P15" sqref="P15:S160"/>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1532</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88.5" x14ac:dyDescent="0.7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7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3.75" x14ac:dyDescent="0.7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7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7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7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ht="29.5"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7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7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7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7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7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7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7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7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7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7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7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75">
      <c r="B43" s="11"/>
      <c r="C43" s="12"/>
      <c r="F43" s="49"/>
      <c r="P43" s="11">
        <v>29</v>
      </c>
      <c r="Q43" s="11">
        <f t="shared" si="13"/>
        <v>4</v>
      </c>
      <c r="R43" s="11">
        <f t="shared" si="14"/>
        <v>5</v>
      </c>
      <c r="S43" s="12" cm="1">
        <f t="array" ref="S43">INDEX('Subject-ConceptMap-2'!$I$15:$N$122,Q43+1,R43)</f>
        <v>0</v>
      </c>
    </row>
    <row r="44" spans="1:19" x14ac:dyDescent="0.75">
      <c r="B44" s="11"/>
      <c r="C44" s="12"/>
      <c r="F44" s="49"/>
      <c r="P44" s="11">
        <v>30</v>
      </c>
      <c r="Q44" s="11">
        <f t="shared" si="13"/>
        <v>4</v>
      </c>
      <c r="R44" s="11">
        <f t="shared" si="14"/>
        <v>6</v>
      </c>
      <c r="S44" s="12" cm="1">
        <f t="array" ref="S44">INDEX('Subject-ConceptMap-2'!$I$15:$N$122,Q44+1,R44)</f>
        <v>0</v>
      </c>
    </row>
    <row r="45" spans="1:19" x14ac:dyDescent="0.75">
      <c r="B45" s="11"/>
      <c r="C45" s="12"/>
      <c r="P45" s="11">
        <v>31</v>
      </c>
      <c r="Q45" s="11">
        <f t="shared" si="13"/>
        <v>5</v>
      </c>
      <c r="R45" s="11">
        <f t="shared" si="14"/>
        <v>1</v>
      </c>
      <c r="S45" s="12" cm="1">
        <f t="array" ref="S45">INDEX('Subject-ConceptMap-2'!$I$15:$N$122,Q45+1,R45)</f>
        <v>0</v>
      </c>
    </row>
    <row r="46" spans="1:19" x14ac:dyDescent="0.75">
      <c r="B46" s="11"/>
      <c r="C46" s="12"/>
      <c r="P46" s="11">
        <v>32</v>
      </c>
      <c r="Q46" s="11">
        <f t="shared" si="13"/>
        <v>5</v>
      </c>
      <c r="R46" s="11">
        <f t="shared" si="14"/>
        <v>2</v>
      </c>
      <c r="S46" s="12" cm="1">
        <f t="array" ref="S46">INDEX('Subject-ConceptMap-2'!$I$15:$N$122,Q46+1,R46)</f>
        <v>0</v>
      </c>
    </row>
    <row r="47" spans="1:19" x14ac:dyDescent="0.75">
      <c r="P47" s="11">
        <v>33</v>
      </c>
      <c r="Q47" s="11">
        <f t="shared" si="13"/>
        <v>5</v>
      </c>
      <c r="R47" s="11">
        <f t="shared" si="14"/>
        <v>3</v>
      </c>
      <c r="S47" s="12" cm="1">
        <f t="array" ref="S47">INDEX('Subject-ConceptMap-2'!$I$15:$N$122,Q47+1,R47)</f>
        <v>0</v>
      </c>
    </row>
    <row r="48" spans="1:19" x14ac:dyDescent="0.75">
      <c r="P48" s="11">
        <v>34</v>
      </c>
      <c r="Q48" s="11">
        <f t="shared" si="13"/>
        <v>5</v>
      </c>
      <c r="R48" s="11">
        <f t="shared" si="14"/>
        <v>4</v>
      </c>
      <c r="S48" s="12" cm="1">
        <f t="array" ref="S48">INDEX('Subject-ConceptMap-2'!$I$15:$N$122,Q48+1,R48)</f>
        <v>0</v>
      </c>
    </row>
    <row r="49" spans="16:19" x14ac:dyDescent="0.75">
      <c r="P49" s="11">
        <v>35</v>
      </c>
      <c r="Q49" s="11">
        <f t="shared" si="13"/>
        <v>5</v>
      </c>
      <c r="R49" s="11">
        <f t="shared" si="14"/>
        <v>5</v>
      </c>
      <c r="S49" s="12" cm="1">
        <f t="array" ref="S49">INDEX('Subject-ConceptMap-2'!$I$15:$N$122,Q49+1,R49)</f>
        <v>0</v>
      </c>
    </row>
    <row r="50" spans="16:19" x14ac:dyDescent="0.75">
      <c r="P50" s="11">
        <v>36</v>
      </c>
      <c r="Q50" s="11">
        <f t="shared" si="13"/>
        <v>5</v>
      </c>
      <c r="R50" s="11">
        <f t="shared" si="14"/>
        <v>6</v>
      </c>
      <c r="S50" s="12" cm="1">
        <f t="array" ref="S50">INDEX('Subject-ConceptMap-2'!$I$15:$N$122,Q50+1,R50)</f>
        <v>0</v>
      </c>
    </row>
    <row r="51" spans="16:19" x14ac:dyDescent="0.75">
      <c r="P51" s="11">
        <v>37</v>
      </c>
      <c r="Q51" s="11">
        <f t="shared" si="13"/>
        <v>6</v>
      </c>
      <c r="R51" s="11">
        <f t="shared" si="14"/>
        <v>1</v>
      </c>
      <c r="S51" s="12" cm="1">
        <f t="array" ref="S51">INDEX('Subject-ConceptMap-2'!$I$15:$N$122,Q51+1,R51)</f>
        <v>0</v>
      </c>
    </row>
    <row r="52" spans="16:19" x14ac:dyDescent="0.75">
      <c r="P52" s="11">
        <v>38</v>
      </c>
      <c r="Q52" s="11">
        <f t="shared" si="13"/>
        <v>6</v>
      </c>
      <c r="R52" s="11">
        <f t="shared" si="14"/>
        <v>2</v>
      </c>
      <c r="S52" s="12" cm="1">
        <f t="array" ref="S52">INDEX('Subject-ConceptMap-2'!$I$15:$N$122,Q52+1,R52)</f>
        <v>0</v>
      </c>
    </row>
    <row r="53" spans="16:19" x14ac:dyDescent="0.75">
      <c r="P53" s="11">
        <v>39</v>
      </c>
      <c r="Q53" s="11">
        <f t="shared" si="13"/>
        <v>6</v>
      </c>
      <c r="R53" s="11">
        <f t="shared" si="14"/>
        <v>3</v>
      </c>
      <c r="S53" s="12" cm="1">
        <f t="array" ref="S53">INDEX('Subject-ConceptMap-2'!$I$15:$N$122,Q53+1,R53)</f>
        <v>0</v>
      </c>
    </row>
    <row r="54" spans="16:19" x14ac:dyDescent="0.75">
      <c r="P54" s="11">
        <v>40</v>
      </c>
      <c r="Q54" s="11">
        <f t="shared" si="13"/>
        <v>6</v>
      </c>
      <c r="R54" s="11">
        <f t="shared" si="14"/>
        <v>4</v>
      </c>
      <c r="S54" s="12" cm="1">
        <f t="array" ref="S54">INDEX('Subject-ConceptMap-2'!$I$15:$N$122,Q54+1,R54)</f>
        <v>0</v>
      </c>
    </row>
    <row r="55" spans="16:19" x14ac:dyDescent="0.75">
      <c r="P55" s="11">
        <v>41</v>
      </c>
      <c r="Q55" s="11">
        <f t="shared" si="13"/>
        <v>6</v>
      </c>
      <c r="R55" s="11">
        <f t="shared" si="14"/>
        <v>5</v>
      </c>
      <c r="S55" s="12" cm="1">
        <f t="array" ref="S55">INDEX('Subject-ConceptMap-2'!$I$15:$N$122,Q55+1,R55)</f>
        <v>0</v>
      </c>
    </row>
    <row r="56" spans="16:19" x14ac:dyDescent="0.75">
      <c r="P56" s="11">
        <v>42</v>
      </c>
      <c r="Q56" s="11">
        <f t="shared" si="13"/>
        <v>6</v>
      </c>
      <c r="R56" s="11">
        <f t="shared" si="14"/>
        <v>6</v>
      </c>
      <c r="S56" s="12" cm="1">
        <f t="array" ref="S56">INDEX('Subject-ConceptMap-2'!$I$15:$N$122,Q56+1,R56)</f>
        <v>0</v>
      </c>
    </row>
    <row r="57" spans="16:19" x14ac:dyDescent="0.75">
      <c r="P57" s="11">
        <v>43</v>
      </c>
      <c r="Q57" s="11">
        <f t="shared" si="13"/>
        <v>7</v>
      </c>
      <c r="R57" s="11">
        <f t="shared" si="14"/>
        <v>1</v>
      </c>
      <c r="S57" s="12" cm="1">
        <f t="array" ref="S57">INDEX('Subject-ConceptMap-2'!$I$15:$N$122,Q57+1,R57)</f>
        <v>0</v>
      </c>
    </row>
    <row r="58" spans="16:19" x14ac:dyDescent="0.75">
      <c r="P58" s="11">
        <v>44</v>
      </c>
      <c r="Q58" s="11">
        <f t="shared" si="13"/>
        <v>7</v>
      </c>
      <c r="R58" s="11">
        <f t="shared" si="14"/>
        <v>2</v>
      </c>
      <c r="S58" s="12" cm="1">
        <f t="array" ref="S58">INDEX('Subject-ConceptMap-2'!$I$15:$N$122,Q58+1,R58)</f>
        <v>0</v>
      </c>
    </row>
    <row r="59" spans="16:19" x14ac:dyDescent="0.75">
      <c r="P59" s="11">
        <v>45</v>
      </c>
      <c r="Q59" s="11">
        <f t="shared" si="13"/>
        <v>7</v>
      </c>
      <c r="R59" s="11">
        <f t="shared" si="14"/>
        <v>3</v>
      </c>
      <c r="S59" s="12" cm="1">
        <f t="array" ref="S59">INDEX('Subject-ConceptMap-2'!$I$15:$N$122,Q59+1,R59)</f>
        <v>0</v>
      </c>
    </row>
    <row r="60" spans="16:19" x14ac:dyDescent="0.75">
      <c r="P60" s="11">
        <v>46</v>
      </c>
      <c r="Q60" s="11">
        <f t="shared" si="13"/>
        <v>7</v>
      </c>
      <c r="R60" s="11">
        <f t="shared" si="14"/>
        <v>4</v>
      </c>
      <c r="S60" s="12" cm="1">
        <f t="array" ref="S60">INDEX('Subject-ConceptMap-2'!$I$15:$N$122,Q60+1,R60)</f>
        <v>0</v>
      </c>
    </row>
    <row r="61" spans="16:19" x14ac:dyDescent="0.75">
      <c r="P61" s="11">
        <v>47</v>
      </c>
      <c r="Q61" s="11">
        <f t="shared" si="13"/>
        <v>7</v>
      </c>
      <c r="R61" s="11">
        <f t="shared" si="14"/>
        <v>5</v>
      </c>
      <c r="S61" s="12" cm="1">
        <f t="array" ref="S61">INDEX('Subject-ConceptMap-2'!$I$15:$N$122,Q61+1,R61)</f>
        <v>0</v>
      </c>
    </row>
    <row r="62" spans="16:19" x14ac:dyDescent="0.75">
      <c r="P62" s="11">
        <v>48</v>
      </c>
      <c r="Q62" s="11">
        <f t="shared" si="13"/>
        <v>7</v>
      </c>
      <c r="R62" s="11">
        <f t="shared" si="14"/>
        <v>6</v>
      </c>
      <c r="S62" s="12" cm="1">
        <f t="array" ref="S62">INDEX('Subject-ConceptMap-2'!$I$15:$N$122,Q62+1,R62)</f>
        <v>0</v>
      </c>
    </row>
    <row r="63" spans="16:19" x14ac:dyDescent="0.75">
      <c r="P63" s="11">
        <v>49</v>
      </c>
      <c r="Q63" s="11">
        <f t="shared" si="13"/>
        <v>8</v>
      </c>
      <c r="R63" s="11">
        <f t="shared" si="14"/>
        <v>1</v>
      </c>
      <c r="S63" s="12" cm="1">
        <f t="array" ref="S63">INDEX('Subject-ConceptMap-2'!$I$15:$N$122,Q63+1,R63)</f>
        <v>0</v>
      </c>
    </row>
    <row r="64" spans="16:19" x14ac:dyDescent="0.75">
      <c r="P64" s="11">
        <v>50</v>
      </c>
      <c r="Q64" s="11">
        <f t="shared" si="13"/>
        <v>8</v>
      </c>
      <c r="R64" s="11">
        <f t="shared" si="14"/>
        <v>2</v>
      </c>
      <c r="S64" s="12" cm="1">
        <f t="array" ref="S64">INDEX('Subject-ConceptMap-2'!$I$15:$N$122,Q64+1,R64)</f>
        <v>0</v>
      </c>
    </row>
    <row r="65" spans="16:19" x14ac:dyDescent="0.75">
      <c r="P65" s="11">
        <v>51</v>
      </c>
      <c r="Q65" s="11">
        <f t="shared" si="13"/>
        <v>8</v>
      </c>
      <c r="R65" s="11">
        <f t="shared" si="14"/>
        <v>3</v>
      </c>
      <c r="S65" s="12" cm="1">
        <f t="array" ref="S65">INDEX('Subject-ConceptMap-2'!$I$15:$N$122,Q65+1,R65)</f>
        <v>0</v>
      </c>
    </row>
    <row r="66" spans="16:19" x14ac:dyDescent="0.75">
      <c r="P66" s="11">
        <v>52</v>
      </c>
      <c r="Q66" s="11">
        <f t="shared" si="13"/>
        <v>8</v>
      </c>
      <c r="R66" s="11">
        <f t="shared" si="14"/>
        <v>4</v>
      </c>
      <c r="S66" s="12" cm="1">
        <f t="array" ref="S66">INDEX('Subject-ConceptMap-2'!$I$15:$N$122,Q66+1,R66)</f>
        <v>0</v>
      </c>
    </row>
    <row r="67" spans="16:19" x14ac:dyDescent="0.75">
      <c r="P67" s="11">
        <v>53</v>
      </c>
      <c r="Q67" s="11">
        <f t="shared" si="13"/>
        <v>8</v>
      </c>
      <c r="R67" s="11">
        <f t="shared" si="14"/>
        <v>5</v>
      </c>
      <c r="S67" s="12" cm="1">
        <f t="array" ref="S67">INDEX('Subject-ConceptMap-2'!$I$15:$N$122,Q67+1,R67)</f>
        <v>0</v>
      </c>
    </row>
    <row r="68" spans="16:19" x14ac:dyDescent="0.75">
      <c r="P68" s="11">
        <v>54</v>
      </c>
      <c r="Q68" s="11">
        <f t="shared" si="13"/>
        <v>8</v>
      </c>
      <c r="R68" s="11">
        <f t="shared" si="14"/>
        <v>6</v>
      </c>
      <c r="S68" s="12" cm="1">
        <f t="array" ref="S68">INDEX('Subject-ConceptMap-2'!$I$15:$N$122,Q68+1,R68)</f>
        <v>0</v>
      </c>
    </row>
    <row r="69" spans="16:19" x14ac:dyDescent="0.75">
      <c r="P69" s="11">
        <v>55</v>
      </c>
      <c r="Q69" s="11">
        <f t="shared" si="13"/>
        <v>9</v>
      </c>
      <c r="R69" s="11">
        <f t="shared" si="14"/>
        <v>1</v>
      </c>
      <c r="S69" s="12" cm="1">
        <f t="array" ref="S69">INDEX('Subject-ConceptMap-2'!$I$15:$N$122,Q69+1,R69)</f>
        <v>0</v>
      </c>
    </row>
    <row r="70" spans="16:19" x14ac:dyDescent="0.75">
      <c r="P70" s="11">
        <v>56</v>
      </c>
      <c r="Q70" s="11">
        <f t="shared" si="13"/>
        <v>9</v>
      </c>
      <c r="R70" s="11">
        <f t="shared" si="14"/>
        <v>2</v>
      </c>
      <c r="S70" s="12" cm="1">
        <f t="array" ref="S70">INDEX('Subject-ConceptMap-2'!$I$15:$N$122,Q70+1,R70)</f>
        <v>0</v>
      </c>
    </row>
    <row r="71" spans="16:19" x14ac:dyDescent="0.75">
      <c r="P71" s="11">
        <v>57</v>
      </c>
      <c r="Q71" s="11">
        <f t="shared" si="13"/>
        <v>9</v>
      </c>
      <c r="R71" s="11">
        <f t="shared" si="14"/>
        <v>3</v>
      </c>
      <c r="S71" s="12" cm="1">
        <f t="array" ref="S71">INDEX('Subject-ConceptMap-2'!$I$15:$N$122,Q71+1,R71)</f>
        <v>0</v>
      </c>
    </row>
    <row r="72" spans="16:19" x14ac:dyDescent="0.75">
      <c r="P72" s="11">
        <v>58</v>
      </c>
      <c r="Q72" s="11">
        <f t="shared" si="13"/>
        <v>9</v>
      </c>
      <c r="R72" s="11">
        <f t="shared" si="14"/>
        <v>4</v>
      </c>
      <c r="S72" s="12" cm="1">
        <f t="array" ref="S72">INDEX('Subject-ConceptMap-2'!$I$15:$N$122,Q72+1,R72)</f>
        <v>0</v>
      </c>
    </row>
    <row r="73" spans="16:19" x14ac:dyDescent="0.75">
      <c r="P73" s="11">
        <v>59</v>
      </c>
      <c r="Q73" s="11">
        <f t="shared" si="13"/>
        <v>9</v>
      </c>
      <c r="R73" s="11">
        <f t="shared" si="14"/>
        <v>5</v>
      </c>
      <c r="S73" s="12" cm="1">
        <f t="array" ref="S73">INDEX('Subject-ConceptMap-2'!$I$15:$N$122,Q73+1,R73)</f>
        <v>0</v>
      </c>
    </row>
    <row r="74" spans="16:19" x14ac:dyDescent="0.75">
      <c r="P74" s="11">
        <v>60</v>
      </c>
      <c r="Q74" s="11">
        <f t="shared" si="13"/>
        <v>9</v>
      </c>
      <c r="R74" s="11">
        <f t="shared" si="14"/>
        <v>6</v>
      </c>
      <c r="S74" s="12" cm="1">
        <f t="array" ref="S74">INDEX('Subject-ConceptMap-2'!$I$15:$N$122,Q74+1,R74)</f>
        <v>0</v>
      </c>
    </row>
    <row r="75" spans="16:19" x14ac:dyDescent="0.75">
      <c r="P75" s="11">
        <v>61</v>
      </c>
      <c r="Q75" s="11">
        <f t="shared" si="13"/>
        <v>10</v>
      </c>
      <c r="R75" s="11">
        <f t="shared" si="14"/>
        <v>1</v>
      </c>
      <c r="S75" s="12" cm="1">
        <f t="array" ref="S75">INDEX('Subject-ConceptMap-2'!$I$15:$N$122,Q75+1,R75)</f>
        <v>0</v>
      </c>
    </row>
    <row r="76" spans="16:19" x14ac:dyDescent="0.75">
      <c r="P76" s="11">
        <v>62</v>
      </c>
      <c r="Q76" s="11">
        <f t="shared" si="13"/>
        <v>10</v>
      </c>
      <c r="R76" s="11">
        <f t="shared" si="14"/>
        <v>2</v>
      </c>
      <c r="S76" s="12" cm="1">
        <f t="array" ref="S76">INDEX('Subject-ConceptMap-2'!$I$15:$N$122,Q76+1,R76)</f>
        <v>0</v>
      </c>
    </row>
    <row r="77" spans="16:19" x14ac:dyDescent="0.75">
      <c r="P77" s="11">
        <v>63</v>
      </c>
      <c r="Q77" s="11">
        <f t="shared" si="13"/>
        <v>10</v>
      </c>
      <c r="R77" s="11">
        <f t="shared" si="14"/>
        <v>3</v>
      </c>
      <c r="S77" s="12" cm="1">
        <f t="array" ref="S77">INDEX('Subject-ConceptMap-2'!$I$15:$N$122,Q77+1,R77)</f>
        <v>0</v>
      </c>
    </row>
    <row r="78" spans="16:19" x14ac:dyDescent="0.75">
      <c r="P78" s="11">
        <v>64</v>
      </c>
      <c r="Q78" s="11">
        <f t="shared" si="13"/>
        <v>10</v>
      </c>
      <c r="R78" s="11">
        <f t="shared" si="14"/>
        <v>4</v>
      </c>
      <c r="S78" s="12" cm="1">
        <f t="array" ref="S78">INDEX('Subject-ConceptMap-2'!$I$15:$N$122,Q78+1,R78)</f>
        <v>0</v>
      </c>
    </row>
    <row r="79" spans="16:19" x14ac:dyDescent="0.75">
      <c r="P79" s="11">
        <v>65</v>
      </c>
      <c r="Q79" s="11">
        <f t="shared" si="13"/>
        <v>10</v>
      </c>
      <c r="R79" s="11">
        <f t="shared" si="14"/>
        <v>5</v>
      </c>
      <c r="S79" s="12" cm="1">
        <f t="array" ref="S79">INDEX('Subject-ConceptMap-2'!$I$15:$N$122,Q79+1,R79)</f>
        <v>0</v>
      </c>
    </row>
    <row r="80" spans="16:19" x14ac:dyDescent="0.75">
      <c r="P80" s="11">
        <v>66</v>
      </c>
      <c r="Q80" s="11">
        <f t="shared" ref="Q80:Q143" si="15">IF(MOD(P80,$Q$8)=0,P80/$Q$8-1,INT(P80/$Q$8))</f>
        <v>10</v>
      </c>
      <c r="R80" s="11">
        <f t="shared" ref="R80:R143" si="16">IF(MOD(P80,$Q$8)=0,$Q$8,MOD(P80,$Q$8))</f>
        <v>6</v>
      </c>
      <c r="S80" s="12" cm="1">
        <f t="array" ref="S80">INDEX('Subject-ConceptMap-2'!$I$15:$N$122,Q80+1,R80)</f>
        <v>0</v>
      </c>
    </row>
    <row r="81" spans="16:19" x14ac:dyDescent="0.75">
      <c r="P81" s="11">
        <v>67</v>
      </c>
      <c r="Q81" s="11">
        <f t="shared" si="15"/>
        <v>11</v>
      </c>
      <c r="R81" s="11">
        <f t="shared" si="16"/>
        <v>1</v>
      </c>
      <c r="S81" s="12" cm="1">
        <f t="array" ref="S81">INDEX('Subject-ConceptMap-2'!$I$15:$N$122,Q81+1,R81)</f>
        <v>0</v>
      </c>
    </row>
    <row r="82" spans="16:19" x14ac:dyDescent="0.75">
      <c r="P82" s="11">
        <v>68</v>
      </c>
      <c r="Q82" s="11">
        <f t="shared" si="15"/>
        <v>11</v>
      </c>
      <c r="R82" s="11">
        <f t="shared" si="16"/>
        <v>2</v>
      </c>
      <c r="S82" s="12" cm="1">
        <f t="array" ref="S82">INDEX('Subject-ConceptMap-2'!$I$15:$N$122,Q82+1,R82)</f>
        <v>0</v>
      </c>
    </row>
    <row r="83" spans="16:19" x14ac:dyDescent="0.75">
      <c r="P83" s="11">
        <v>69</v>
      </c>
      <c r="Q83" s="11">
        <f t="shared" si="15"/>
        <v>11</v>
      </c>
      <c r="R83" s="11">
        <f t="shared" si="16"/>
        <v>3</v>
      </c>
      <c r="S83" s="12" cm="1">
        <f t="array" ref="S83">INDEX('Subject-ConceptMap-2'!$I$15:$N$122,Q83+1,R83)</f>
        <v>0</v>
      </c>
    </row>
    <row r="84" spans="16:19" x14ac:dyDescent="0.75">
      <c r="P84" s="11">
        <v>70</v>
      </c>
      <c r="Q84" s="11">
        <f t="shared" si="15"/>
        <v>11</v>
      </c>
      <c r="R84" s="11">
        <f t="shared" si="16"/>
        <v>4</v>
      </c>
      <c r="S84" s="12" cm="1">
        <f t="array" ref="S84">INDEX('Subject-ConceptMap-2'!$I$15:$N$122,Q84+1,R84)</f>
        <v>0</v>
      </c>
    </row>
    <row r="85" spans="16:19" x14ac:dyDescent="0.75">
      <c r="P85" s="11">
        <v>71</v>
      </c>
      <c r="Q85" s="11">
        <f t="shared" si="15"/>
        <v>11</v>
      </c>
      <c r="R85" s="11">
        <f t="shared" si="16"/>
        <v>5</v>
      </c>
      <c r="S85" s="12" cm="1">
        <f t="array" ref="S85">INDEX('Subject-ConceptMap-2'!$I$15:$N$122,Q85+1,R85)</f>
        <v>0</v>
      </c>
    </row>
    <row r="86" spans="16:19" x14ac:dyDescent="0.75">
      <c r="P86" s="11">
        <v>72</v>
      </c>
      <c r="Q86" s="11">
        <f t="shared" si="15"/>
        <v>11</v>
      </c>
      <c r="R86" s="11">
        <f t="shared" si="16"/>
        <v>6</v>
      </c>
      <c r="S86" s="12" cm="1">
        <f t="array" ref="S86">INDEX('Subject-ConceptMap-2'!$I$15:$N$122,Q86+1,R86)</f>
        <v>0</v>
      </c>
    </row>
    <row r="87" spans="16:19" x14ac:dyDescent="0.75">
      <c r="P87" s="11">
        <v>73</v>
      </c>
      <c r="Q87" s="11">
        <f t="shared" si="15"/>
        <v>12</v>
      </c>
      <c r="R87" s="11">
        <f t="shared" si="16"/>
        <v>1</v>
      </c>
      <c r="S87" s="12" cm="1">
        <f t="array" ref="S87">INDEX('Subject-ConceptMap-2'!$I$15:$N$122,Q87+1,R87)</f>
        <v>0</v>
      </c>
    </row>
    <row r="88" spans="16:19" x14ac:dyDescent="0.75">
      <c r="P88" s="11">
        <v>74</v>
      </c>
      <c r="Q88" s="11">
        <f t="shared" si="15"/>
        <v>12</v>
      </c>
      <c r="R88" s="11">
        <f t="shared" si="16"/>
        <v>2</v>
      </c>
      <c r="S88" s="12" cm="1">
        <f t="array" ref="S88">INDEX('Subject-ConceptMap-2'!$I$15:$N$122,Q88+1,R88)</f>
        <v>0</v>
      </c>
    </row>
    <row r="89" spans="16:19" x14ac:dyDescent="0.75">
      <c r="P89" s="11">
        <v>75</v>
      </c>
      <c r="Q89" s="11">
        <f t="shared" si="15"/>
        <v>12</v>
      </c>
      <c r="R89" s="11">
        <f t="shared" si="16"/>
        <v>3</v>
      </c>
      <c r="S89" s="12" cm="1">
        <f t="array" ref="S89">INDEX('Subject-ConceptMap-2'!$I$15:$N$122,Q89+1,R89)</f>
        <v>0</v>
      </c>
    </row>
    <row r="90" spans="16:19" x14ac:dyDescent="0.75">
      <c r="P90" s="11">
        <v>76</v>
      </c>
      <c r="Q90" s="11">
        <f t="shared" si="15"/>
        <v>12</v>
      </c>
      <c r="R90" s="11">
        <f t="shared" si="16"/>
        <v>4</v>
      </c>
      <c r="S90" s="12" cm="1">
        <f t="array" ref="S90">INDEX('Subject-ConceptMap-2'!$I$15:$N$122,Q90+1,R90)</f>
        <v>0</v>
      </c>
    </row>
    <row r="91" spans="16:19" x14ac:dyDescent="0.75">
      <c r="P91" s="11">
        <v>77</v>
      </c>
      <c r="Q91" s="11">
        <f t="shared" si="15"/>
        <v>12</v>
      </c>
      <c r="R91" s="11">
        <f t="shared" si="16"/>
        <v>5</v>
      </c>
      <c r="S91" s="12" cm="1">
        <f t="array" ref="S91">INDEX('Subject-ConceptMap-2'!$I$15:$N$122,Q91+1,R91)</f>
        <v>0</v>
      </c>
    </row>
    <row r="92" spans="16:19" x14ac:dyDescent="0.75">
      <c r="P92" s="11">
        <v>78</v>
      </c>
      <c r="Q92" s="11">
        <f t="shared" si="15"/>
        <v>12</v>
      </c>
      <c r="R92" s="11">
        <f t="shared" si="16"/>
        <v>6</v>
      </c>
      <c r="S92" s="12" cm="1">
        <f t="array" ref="S92">INDEX('Subject-ConceptMap-2'!$I$15:$N$122,Q92+1,R92)</f>
        <v>0</v>
      </c>
    </row>
    <row r="93" spans="16:19" x14ac:dyDescent="0.75">
      <c r="P93" s="11">
        <v>79</v>
      </c>
      <c r="Q93" s="11">
        <f t="shared" si="15"/>
        <v>13</v>
      </c>
      <c r="R93" s="11">
        <f t="shared" si="16"/>
        <v>1</v>
      </c>
      <c r="S93" s="12" cm="1">
        <f t="array" ref="S93">INDEX('Subject-ConceptMap-2'!$I$15:$N$122,Q93+1,R93)</f>
        <v>0</v>
      </c>
    </row>
    <row r="94" spans="16:19" x14ac:dyDescent="0.75">
      <c r="P94" s="11">
        <v>80</v>
      </c>
      <c r="Q94" s="11">
        <f t="shared" si="15"/>
        <v>13</v>
      </c>
      <c r="R94" s="11">
        <f t="shared" si="16"/>
        <v>2</v>
      </c>
      <c r="S94" s="12" cm="1">
        <f t="array" ref="S94">INDEX('Subject-ConceptMap-2'!$I$15:$N$122,Q94+1,R94)</f>
        <v>0</v>
      </c>
    </row>
    <row r="95" spans="16:19" x14ac:dyDescent="0.75">
      <c r="P95" s="11">
        <v>81</v>
      </c>
      <c r="Q95" s="11">
        <f t="shared" si="15"/>
        <v>13</v>
      </c>
      <c r="R95" s="11">
        <f t="shared" si="16"/>
        <v>3</v>
      </c>
      <c r="S95" s="12" cm="1">
        <f t="array" ref="S95">INDEX('Subject-ConceptMap-2'!$I$15:$N$122,Q95+1,R95)</f>
        <v>0</v>
      </c>
    </row>
    <row r="96" spans="16:19" x14ac:dyDescent="0.75">
      <c r="P96" s="11">
        <v>82</v>
      </c>
      <c r="Q96" s="11">
        <f t="shared" si="15"/>
        <v>13</v>
      </c>
      <c r="R96" s="11">
        <f t="shared" si="16"/>
        <v>4</v>
      </c>
      <c r="S96" s="12" cm="1">
        <f t="array" ref="S96">INDEX('Subject-ConceptMap-2'!$I$15:$N$122,Q96+1,R96)</f>
        <v>0</v>
      </c>
    </row>
    <row r="97" spans="16:19" x14ac:dyDescent="0.75">
      <c r="P97" s="11">
        <v>83</v>
      </c>
      <c r="Q97" s="11">
        <f t="shared" si="15"/>
        <v>13</v>
      </c>
      <c r="R97" s="11">
        <f t="shared" si="16"/>
        <v>5</v>
      </c>
      <c r="S97" s="12" cm="1">
        <f t="array" ref="S97">INDEX('Subject-ConceptMap-2'!$I$15:$N$122,Q97+1,R97)</f>
        <v>0</v>
      </c>
    </row>
    <row r="98" spans="16:19" x14ac:dyDescent="0.75">
      <c r="P98" s="11">
        <v>84</v>
      </c>
      <c r="Q98" s="11">
        <f t="shared" si="15"/>
        <v>13</v>
      </c>
      <c r="R98" s="11">
        <f t="shared" si="16"/>
        <v>6</v>
      </c>
      <c r="S98" s="12" cm="1">
        <f t="array" ref="S98">INDEX('Subject-ConceptMap-2'!$I$15:$N$122,Q98+1,R98)</f>
        <v>0</v>
      </c>
    </row>
    <row r="99" spans="16:19" x14ac:dyDescent="0.75">
      <c r="P99" s="11">
        <v>85</v>
      </c>
      <c r="Q99" s="11">
        <f t="shared" si="15"/>
        <v>14</v>
      </c>
      <c r="R99" s="11">
        <f t="shared" si="16"/>
        <v>1</v>
      </c>
      <c r="S99" s="12" cm="1">
        <f t="array" ref="S99">INDEX('Subject-ConceptMap-2'!$I$15:$N$122,Q99+1,R99)</f>
        <v>0</v>
      </c>
    </row>
    <row r="100" spans="16:19" x14ac:dyDescent="0.75">
      <c r="P100" s="11">
        <v>86</v>
      </c>
      <c r="Q100" s="11">
        <f t="shared" si="15"/>
        <v>14</v>
      </c>
      <c r="R100" s="11">
        <f t="shared" si="16"/>
        <v>2</v>
      </c>
      <c r="S100" s="12" cm="1">
        <f t="array" ref="S100">INDEX('Subject-ConceptMap-2'!$I$15:$N$122,Q100+1,R100)</f>
        <v>0</v>
      </c>
    </row>
    <row r="101" spans="16:19" x14ac:dyDescent="0.75">
      <c r="P101" s="11">
        <v>87</v>
      </c>
      <c r="Q101" s="11">
        <f t="shared" si="15"/>
        <v>14</v>
      </c>
      <c r="R101" s="11">
        <f t="shared" si="16"/>
        <v>3</v>
      </c>
      <c r="S101" s="12" cm="1">
        <f t="array" ref="S101">INDEX('Subject-ConceptMap-2'!$I$15:$N$122,Q101+1,R101)</f>
        <v>0</v>
      </c>
    </row>
    <row r="102" spans="16:19" x14ac:dyDescent="0.75">
      <c r="P102" s="11">
        <v>88</v>
      </c>
      <c r="Q102" s="11">
        <f t="shared" si="15"/>
        <v>14</v>
      </c>
      <c r="R102" s="11">
        <f t="shared" si="16"/>
        <v>4</v>
      </c>
      <c r="S102" s="12" cm="1">
        <f t="array" ref="S102">INDEX('Subject-ConceptMap-2'!$I$15:$N$122,Q102+1,R102)</f>
        <v>0</v>
      </c>
    </row>
    <row r="103" spans="16:19" x14ac:dyDescent="0.75">
      <c r="P103" s="11">
        <v>89</v>
      </c>
      <c r="Q103" s="11">
        <f t="shared" si="15"/>
        <v>14</v>
      </c>
      <c r="R103" s="11">
        <f t="shared" si="16"/>
        <v>5</v>
      </c>
      <c r="S103" s="12" cm="1">
        <f t="array" ref="S103">INDEX('Subject-ConceptMap-2'!$I$15:$N$122,Q103+1,R103)</f>
        <v>0</v>
      </c>
    </row>
    <row r="104" spans="16:19" x14ac:dyDescent="0.75">
      <c r="P104" s="11">
        <v>90</v>
      </c>
      <c r="Q104" s="11">
        <f t="shared" si="15"/>
        <v>14</v>
      </c>
      <c r="R104" s="11">
        <f t="shared" si="16"/>
        <v>6</v>
      </c>
      <c r="S104" s="12" cm="1">
        <f t="array" ref="S104">INDEX('Subject-ConceptMap-2'!$I$15:$N$122,Q104+1,R104)</f>
        <v>0</v>
      </c>
    </row>
    <row r="105" spans="16:19" x14ac:dyDescent="0.75">
      <c r="P105" s="11">
        <v>91</v>
      </c>
      <c r="Q105" s="11">
        <f t="shared" si="15"/>
        <v>15</v>
      </c>
      <c r="R105" s="11">
        <f t="shared" si="16"/>
        <v>1</v>
      </c>
      <c r="S105" s="12" cm="1">
        <f t="array" ref="S105">INDEX('Subject-ConceptMap-2'!$I$15:$N$122,Q105+1,R105)</f>
        <v>0</v>
      </c>
    </row>
    <row r="106" spans="16:19" x14ac:dyDescent="0.75">
      <c r="P106" s="11">
        <v>92</v>
      </c>
      <c r="Q106" s="11">
        <f t="shared" si="15"/>
        <v>15</v>
      </c>
      <c r="R106" s="11">
        <f t="shared" si="16"/>
        <v>2</v>
      </c>
      <c r="S106" s="12" cm="1">
        <f t="array" ref="S106">INDEX('Subject-ConceptMap-2'!$I$15:$N$122,Q106+1,R106)</f>
        <v>0</v>
      </c>
    </row>
    <row r="107" spans="16:19" x14ac:dyDescent="0.75">
      <c r="P107" s="11">
        <v>93</v>
      </c>
      <c r="Q107" s="11">
        <f t="shared" si="15"/>
        <v>15</v>
      </c>
      <c r="R107" s="11">
        <f t="shared" si="16"/>
        <v>3</v>
      </c>
      <c r="S107" s="12" cm="1">
        <f t="array" ref="S107">INDEX('Subject-ConceptMap-2'!$I$15:$N$122,Q107+1,R107)</f>
        <v>0</v>
      </c>
    </row>
    <row r="108" spans="16:19" x14ac:dyDescent="0.75">
      <c r="P108" s="11">
        <v>94</v>
      </c>
      <c r="Q108" s="11">
        <f t="shared" si="15"/>
        <v>15</v>
      </c>
      <c r="R108" s="11">
        <f t="shared" si="16"/>
        <v>4</v>
      </c>
      <c r="S108" s="12" cm="1">
        <f t="array" ref="S108">INDEX('Subject-ConceptMap-2'!$I$15:$N$122,Q108+1,R108)</f>
        <v>0</v>
      </c>
    </row>
    <row r="109" spans="16:19" x14ac:dyDescent="0.75">
      <c r="P109" s="11">
        <v>95</v>
      </c>
      <c r="Q109" s="11">
        <f t="shared" si="15"/>
        <v>15</v>
      </c>
      <c r="R109" s="11">
        <f t="shared" si="16"/>
        <v>5</v>
      </c>
      <c r="S109" s="12" cm="1">
        <f t="array" ref="S109">INDEX('Subject-ConceptMap-2'!$I$15:$N$122,Q109+1,R109)</f>
        <v>0</v>
      </c>
    </row>
    <row r="110" spans="16:19" x14ac:dyDescent="0.75">
      <c r="P110" s="11">
        <v>96</v>
      </c>
      <c r="Q110" s="11">
        <f t="shared" si="15"/>
        <v>15</v>
      </c>
      <c r="R110" s="11">
        <f t="shared" si="16"/>
        <v>6</v>
      </c>
      <c r="S110" s="12" cm="1">
        <f t="array" ref="S110">INDEX('Subject-ConceptMap-2'!$I$15:$N$122,Q110+1,R110)</f>
        <v>0</v>
      </c>
    </row>
    <row r="111" spans="16:19" x14ac:dyDescent="0.75">
      <c r="P111" s="11">
        <v>97</v>
      </c>
      <c r="Q111" s="11">
        <f t="shared" si="15"/>
        <v>16</v>
      </c>
      <c r="R111" s="11">
        <f t="shared" si="16"/>
        <v>1</v>
      </c>
      <c r="S111" s="12" cm="1">
        <f t="array" ref="S111">INDEX('Subject-ConceptMap-2'!$I$15:$N$122,Q111+1,R111)</f>
        <v>0</v>
      </c>
    </row>
    <row r="112" spans="16:19" x14ac:dyDescent="0.75">
      <c r="P112" s="11">
        <v>98</v>
      </c>
      <c r="Q112" s="11">
        <f t="shared" si="15"/>
        <v>16</v>
      </c>
      <c r="R112" s="11">
        <f t="shared" si="16"/>
        <v>2</v>
      </c>
      <c r="S112" s="12" cm="1">
        <f t="array" ref="S112">INDEX('Subject-ConceptMap-2'!$I$15:$N$122,Q112+1,R112)</f>
        <v>0</v>
      </c>
    </row>
    <row r="113" spans="16:19" x14ac:dyDescent="0.75">
      <c r="P113" s="11">
        <v>99</v>
      </c>
      <c r="Q113" s="11">
        <f t="shared" si="15"/>
        <v>16</v>
      </c>
      <c r="R113" s="11">
        <f t="shared" si="16"/>
        <v>3</v>
      </c>
      <c r="S113" s="12" cm="1">
        <f t="array" ref="S113">INDEX('Subject-ConceptMap-2'!$I$15:$N$122,Q113+1,R113)</f>
        <v>0</v>
      </c>
    </row>
    <row r="114" spans="16:19" x14ac:dyDescent="0.75">
      <c r="P114" s="11">
        <v>100</v>
      </c>
      <c r="Q114" s="11">
        <f t="shared" si="15"/>
        <v>16</v>
      </c>
      <c r="R114" s="11">
        <f t="shared" si="16"/>
        <v>4</v>
      </c>
      <c r="S114" s="12" cm="1">
        <f t="array" ref="S114">INDEX('Subject-ConceptMap-2'!$I$15:$N$122,Q114+1,R114)</f>
        <v>0</v>
      </c>
    </row>
    <row r="115" spans="16:19" x14ac:dyDescent="0.75">
      <c r="P115" s="11">
        <v>101</v>
      </c>
      <c r="Q115" s="11">
        <f t="shared" si="15"/>
        <v>16</v>
      </c>
      <c r="R115" s="11">
        <f t="shared" si="16"/>
        <v>5</v>
      </c>
      <c r="S115" s="12" cm="1">
        <f t="array" ref="S115">INDEX('Subject-ConceptMap-2'!$I$15:$N$122,Q115+1,R115)</f>
        <v>0</v>
      </c>
    </row>
    <row r="116" spans="16:19" x14ac:dyDescent="0.75">
      <c r="P116" s="11">
        <v>102</v>
      </c>
      <c r="Q116" s="11">
        <f t="shared" si="15"/>
        <v>16</v>
      </c>
      <c r="R116" s="11">
        <f t="shared" si="16"/>
        <v>6</v>
      </c>
      <c r="S116" s="12" cm="1">
        <f t="array" ref="S116">INDEX('Subject-ConceptMap-2'!$I$15:$N$122,Q116+1,R116)</f>
        <v>0</v>
      </c>
    </row>
    <row r="117" spans="16:19" x14ac:dyDescent="0.75">
      <c r="P117" s="11">
        <v>103</v>
      </c>
      <c r="Q117" s="11">
        <f t="shared" si="15"/>
        <v>17</v>
      </c>
      <c r="R117" s="11">
        <f t="shared" si="16"/>
        <v>1</v>
      </c>
      <c r="S117" s="12" cm="1">
        <f t="array" ref="S117">INDEX('Subject-ConceptMap-2'!$I$15:$N$122,Q117+1,R117)</f>
        <v>0</v>
      </c>
    </row>
    <row r="118" spans="16:19" x14ac:dyDescent="0.75">
      <c r="P118" s="11">
        <v>104</v>
      </c>
      <c r="Q118" s="11">
        <f t="shared" si="15"/>
        <v>17</v>
      </c>
      <c r="R118" s="11">
        <f t="shared" si="16"/>
        <v>2</v>
      </c>
      <c r="S118" s="12" cm="1">
        <f t="array" ref="S118">INDEX('Subject-ConceptMap-2'!$I$15:$N$122,Q118+1,R118)</f>
        <v>0</v>
      </c>
    </row>
    <row r="119" spans="16:19" x14ac:dyDescent="0.75">
      <c r="P119" s="11">
        <v>105</v>
      </c>
      <c r="Q119" s="11">
        <f t="shared" si="15"/>
        <v>17</v>
      </c>
      <c r="R119" s="11">
        <f t="shared" si="16"/>
        <v>3</v>
      </c>
      <c r="S119" s="12" cm="1">
        <f t="array" ref="S119">INDEX('Subject-ConceptMap-2'!$I$15:$N$122,Q119+1,R119)</f>
        <v>0</v>
      </c>
    </row>
    <row r="120" spans="16:19" x14ac:dyDescent="0.75">
      <c r="P120" s="11">
        <v>106</v>
      </c>
      <c r="Q120" s="11">
        <f t="shared" si="15"/>
        <v>17</v>
      </c>
      <c r="R120" s="11">
        <f t="shared" si="16"/>
        <v>4</v>
      </c>
      <c r="S120" s="12" cm="1">
        <f t="array" ref="S120">INDEX('Subject-ConceptMap-2'!$I$15:$N$122,Q120+1,R120)</f>
        <v>0</v>
      </c>
    </row>
    <row r="121" spans="16:19" x14ac:dyDescent="0.75">
      <c r="P121" s="11">
        <v>107</v>
      </c>
      <c r="Q121" s="11">
        <f t="shared" si="15"/>
        <v>17</v>
      </c>
      <c r="R121" s="11">
        <f t="shared" si="16"/>
        <v>5</v>
      </c>
      <c r="S121" s="12" cm="1">
        <f t="array" ref="S121">INDEX('Subject-ConceptMap-2'!$I$15:$N$122,Q121+1,R121)</f>
        <v>0</v>
      </c>
    </row>
    <row r="122" spans="16:19" x14ac:dyDescent="0.75">
      <c r="P122" s="11">
        <v>108</v>
      </c>
      <c r="Q122" s="11">
        <f t="shared" si="15"/>
        <v>17</v>
      </c>
      <c r="R122" s="11">
        <f t="shared" si="16"/>
        <v>6</v>
      </c>
      <c r="S122" s="12" cm="1">
        <f t="array" ref="S122">INDEX('Subject-ConceptMap-2'!$I$15:$N$122,Q122+1,R122)</f>
        <v>0</v>
      </c>
    </row>
    <row r="123" spans="16:19" x14ac:dyDescent="0.75">
      <c r="P123" s="11">
        <v>109</v>
      </c>
      <c r="Q123" s="11">
        <f t="shared" si="15"/>
        <v>18</v>
      </c>
      <c r="R123" s="11">
        <f t="shared" si="16"/>
        <v>1</v>
      </c>
      <c r="S123" s="12" cm="1">
        <f t="array" ref="S123">INDEX('Subject-ConceptMap-2'!$I$15:$N$122,Q123+1,R123)</f>
        <v>0</v>
      </c>
    </row>
    <row r="124" spans="16:19" x14ac:dyDescent="0.75">
      <c r="P124" s="11">
        <v>110</v>
      </c>
      <c r="Q124" s="11">
        <f t="shared" si="15"/>
        <v>18</v>
      </c>
      <c r="R124" s="11">
        <f t="shared" si="16"/>
        <v>2</v>
      </c>
      <c r="S124" s="12" cm="1">
        <f t="array" ref="S124">INDEX('Subject-ConceptMap-2'!$I$15:$N$122,Q124+1,R124)</f>
        <v>0</v>
      </c>
    </row>
    <row r="125" spans="16:19" x14ac:dyDescent="0.75">
      <c r="P125" s="11">
        <v>111</v>
      </c>
      <c r="Q125" s="11">
        <f t="shared" si="15"/>
        <v>18</v>
      </c>
      <c r="R125" s="11">
        <f t="shared" si="16"/>
        <v>3</v>
      </c>
      <c r="S125" s="12" cm="1">
        <f t="array" ref="S125">INDEX('Subject-ConceptMap-2'!$I$15:$N$122,Q125+1,R125)</f>
        <v>0</v>
      </c>
    </row>
    <row r="126" spans="16:19" x14ac:dyDescent="0.75">
      <c r="P126" s="11">
        <v>112</v>
      </c>
      <c r="Q126" s="11">
        <f t="shared" si="15"/>
        <v>18</v>
      </c>
      <c r="R126" s="11">
        <f t="shared" si="16"/>
        <v>4</v>
      </c>
      <c r="S126" s="12" cm="1">
        <f t="array" ref="S126">INDEX('Subject-ConceptMap-2'!$I$15:$N$122,Q126+1,R126)</f>
        <v>0</v>
      </c>
    </row>
    <row r="127" spans="16:19" x14ac:dyDescent="0.75">
      <c r="P127" s="11">
        <v>113</v>
      </c>
      <c r="Q127" s="11">
        <f t="shared" si="15"/>
        <v>18</v>
      </c>
      <c r="R127" s="11">
        <f t="shared" si="16"/>
        <v>5</v>
      </c>
      <c r="S127" s="12" cm="1">
        <f t="array" ref="S127">INDEX('Subject-ConceptMap-2'!$I$15:$N$122,Q127+1,R127)</f>
        <v>0</v>
      </c>
    </row>
    <row r="128" spans="16:19" x14ac:dyDescent="0.75">
      <c r="P128" s="11">
        <v>114</v>
      </c>
      <c r="Q128" s="11">
        <f t="shared" si="15"/>
        <v>18</v>
      </c>
      <c r="R128" s="11">
        <f t="shared" si="16"/>
        <v>6</v>
      </c>
      <c r="S128" s="12" cm="1">
        <f t="array" ref="S128">INDEX('Subject-ConceptMap-2'!$I$15:$N$122,Q128+1,R128)</f>
        <v>0</v>
      </c>
    </row>
    <row r="129" spans="16:19" x14ac:dyDescent="0.75">
      <c r="P129" s="11">
        <v>115</v>
      </c>
      <c r="Q129" s="11">
        <f t="shared" si="15"/>
        <v>19</v>
      </c>
      <c r="R129" s="11">
        <f t="shared" si="16"/>
        <v>1</v>
      </c>
      <c r="S129" s="12" cm="1">
        <f t="array" ref="S129">INDEX('Subject-ConceptMap-2'!$I$15:$N$122,Q129+1,R129)</f>
        <v>0</v>
      </c>
    </row>
    <row r="130" spans="16:19" x14ac:dyDescent="0.75">
      <c r="P130" s="11">
        <v>116</v>
      </c>
      <c r="Q130" s="11">
        <f t="shared" si="15"/>
        <v>19</v>
      </c>
      <c r="R130" s="11">
        <f t="shared" si="16"/>
        <v>2</v>
      </c>
      <c r="S130" s="12" cm="1">
        <f t="array" ref="S130">INDEX('Subject-ConceptMap-2'!$I$15:$N$122,Q130+1,R130)</f>
        <v>0</v>
      </c>
    </row>
    <row r="131" spans="16:19" x14ac:dyDescent="0.75">
      <c r="P131" s="11">
        <v>117</v>
      </c>
      <c r="Q131" s="11">
        <f t="shared" si="15"/>
        <v>19</v>
      </c>
      <c r="R131" s="11">
        <f t="shared" si="16"/>
        <v>3</v>
      </c>
      <c r="S131" s="12" cm="1">
        <f t="array" ref="S131">INDEX('Subject-ConceptMap-2'!$I$15:$N$122,Q131+1,R131)</f>
        <v>0</v>
      </c>
    </row>
    <row r="132" spans="16:19" x14ac:dyDescent="0.75">
      <c r="P132" s="11">
        <v>118</v>
      </c>
      <c r="Q132" s="11">
        <f t="shared" si="15"/>
        <v>19</v>
      </c>
      <c r="R132" s="11">
        <f t="shared" si="16"/>
        <v>4</v>
      </c>
      <c r="S132" s="12" cm="1">
        <f t="array" ref="S132">INDEX('Subject-ConceptMap-2'!$I$15:$N$122,Q132+1,R132)</f>
        <v>0</v>
      </c>
    </row>
    <row r="133" spans="16:19" x14ac:dyDescent="0.75">
      <c r="P133" s="11">
        <v>119</v>
      </c>
      <c r="Q133" s="11">
        <f t="shared" si="15"/>
        <v>19</v>
      </c>
      <c r="R133" s="11">
        <f t="shared" si="16"/>
        <v>5</v>
      </c>
      <c r="S133" s="12" cm="1">
        <f t="array" ref="S133">INDEX('Subject-ConceptMap-2'!$I$15:$N$122,Q133+1,R133)</f>
        <v>0</v>
      </c>
    </row>
    <row r="134" spans="16:19" x14ac:dyDescent="0.75">
      <c r="P134" s="11">
        <v>120</v>
      </c>
      <c r="Q134" s="11">
        <f t="shared" si="15"/>
        <v>19</v>
      </c>
      <c r="R134" s="11">
        <f t="shared" si="16"/>
        <v>6</v>
      </c>
      <c r="S134" s="12" cm="1">
        <f t="array" ref="S134">INDEX('Subject-ConceptMap-2'!$I$15:$N$122,Q134+1,R134)</f>
        <v>0</v>
      </c>
    </row>
    <row r="135" spans="16:19" x14ac:dyDescent="0.75">
      <c r="P135" s="11">
        <v>121</v>
      </c>
      <c r="Q135" s="11">
        <f t="shared" si="15"/>
        <v>20</v>
      </c>
      <c r="R135" s="11">
        <f t="shared" si="16"/>
        <v>1</v>
      </c>
      <c r="S135" s="12" cm="1">
        <f t="array" ref="S135">INDEX('Subject-ConceptMap-2'!$I$15:$N$122,Q135+1,R135)</f>
        <v>0</v>
      </c>
    </row>
    <row r="136" spans="16:19" x14ac:dyDescent="0.75">
      <c r="P136" s="11">
        <v>122</v>
      </c>
      <c r="Q136" s="11">
        <f t="shared" si="15"/>
        <v>20</v>
      </c>
      <c r="R136" s="11">
        <f t="shared" si="16"/>
        <v>2</v>
      </c>
      <c r="S136" s="12" cm="1">
        <f t="array" ref="S136">INDEX('Subject-ConceptMap-2'!$I$15:$N$122,Q136+1,R136)</f>
        <v>0</v>
      </c>
    </row>
    <row r="137" spans="16:19" x14ac:dyDescent="0.75">
      <c r="P137" s="11">
        <v>123</v>
      </c>
      <c r="Q137" s="11">
        <f t="shared" si="15"/>
        <v>20</v>
      </c>
      <c r="R137" s="11">
        <f t="shared" si="16"/>
        <v>3</v>
      </c>
      <c r="S137" s="12" cm="1">
        <f t="array" ref="S137">INDEX('Subject-ConceptMap-2'!$I$15:$N$122,Q137+1,R137)</f>
        <v>0</v>
      </c>
    </row>
    <row r="138" spans="16:19" x14ac:dyDescent="0.75">
      <c r="P138" s="11">
        <v>124</v>
      </c>
      <c r="Q138" s="11">
        <f t="shared" si="15"/>
        <v>20</v>
      </c>
      <c r="R138" s="11">
        <f t="shared" si="16"/>
        <v>4</v>
      </c>
      <c r="S138" s="12" cm="1">
        <f t="array" ref="S138">INDEX('Subject-ConceptMap-2'!$I$15:$N$122,Q138+1,R138)</f>
        <v>0</v>
      </c>
    </row>
    <row r="139" spans="16:19" x14ac:dyDescent="0.75">
      <c r="P139" s="11">
        <v>125</v>
      </c>
      <c r="Q139" s="11">
        <f t="shared" si="15"/>
        <v>20</v>
      </c>
      <c r="R139" s="11">
        <f t="shared" si="16"/>
        <v>5</v>
      </c>
      <c r="S139" s="12" cm="1">
        <f t="array" ref="S139">INDEX('Subject-ConceptMap-2'!$I$15:$N$122,Q139+1,R139)</f>
        <v>0</v>
      </c>
    </row>
    <row r="140" spans="16:19" x14ac:dyDescent="0.75">
      <c r="P140" s="11">
        <v>126</v>
      </c>
      <c r="Q140" s="11">
        <f t="shared" si="15"/>
        <v>20</v>
      </c>
      <c r="R140" s="11">
        <f t="shared" si="16"/>
        <v>6</v>
      </c>
      <c r="S140" s="12" cm="1">
        <f t="array" ref="S140">INDEX('Subject-ConceptMap-2'!$I$15:$N$122,Q140+1,R140)</f>
        <v>0</v>
      </c>
    </row>
    <row r="141" spans="16:19" x14ac:dyDescent="0.75">
      <c r="P141" s="11">
        <v>127</v>
      </c>
      <c r="Q141" s="11">
        <f t="shared" si="15"/>
        <v>21</v>
      </c>
      <c r="R141" s="11">
        <f t="shared" si="16"/>
        <v>1</v>
      </c>
      <c r="S141" s="12" cm="1">
        <f t="array" ref="S141">INDEX('Subject-ConceptMap-2'!$I$15:$N$122,Q141+1,R141)</f>
        <v>0</v>
      </c>
    </row>
    <row r="142" spans="16:19" x14ac:dyDescent="0.75">
      <c r="P142" s="11">
        <v>128</v>
      </c>
      <c r="Q142" s="11">
        <f t="shared" si="15"/>
        <v>21</v>
      </c>
      <c r="R142" s="11">
        <f t="shared" si="16"/>
        <v>2</v>
      </c>
      <c r="S142" s="12" cm="1">
        <f t="array" ref="S142">INDEX('Subject-ConceptMap-2'!$I$15:$N$122,Q142+1,R142)</f>
        <v>0</v>
      </c>
    </row>
    <row r="143" spans="16:19" x14ac:dyDescent="0.75">
      <c r="P143" s="11">
        <v>129</v>
      </c>
      <c r="Q143" s="11">
        <f t="shared" si="15"/>
        <v>21</v>
      </c>
      <c r="R143" s="11">
        <f t="shared" si="16"/>
        <v>3</v>
      </c>
      <c r="S143" s="12" cm="1">
        <f t="array" ref="S143">INDEX('Subject-ConceptMap-2'!$I$15:$N$122,Q143+1,R143)</f>
        <v>0</v>
      </c>
    </row>
    <row r="144" spans="16:19" x14ac:dyDescent="0.7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75">
      <c r="P145" s="11">
        <v>131</v>
      </c>
      <c r="Q145" s="11">
        <f t="shared" si="17"/>
        <v>21</v>
      </c>
      <c r="R145" s="11">
        <f t="shared" si="18"/>
        <v>5</v>
      </c>
      <c r="S145" s="12" cm="1">
        <f t="array" ref="S145">INDEX('Subject-ConceptMap-2'!$I$15:$N$122,Q145+1,R145)</f>
        <v>0</v>
      </c>
    </row>
    <row r="146" spans="16:19" x14ac:dyDescent="0.75">
      <c r="P146" s="11">
        <v>132</v>
      </c>
      <c r="Q146" s="11">
        <f t="shared" si="17"/>
        <v>21</v>
      </c>
      <c r="R146" s="11">
        <f t="shared" si="18"/>
        <v>6</v>
      </c>
      <c r="S146" s="12" cm="1">
        <f t="array" ref="S146">INDEX('Subject-ConceptMap-2'!$I$15:$N$122,Q146+1,R146)</f>
        <v>0</v>
      </c>
    </row>
    <row r="147" spans="16:19" x14ac:dyDescent="0.75">
      <c r="P147" s="11">
        <v>133</v>
      </c>
      <c r="Q147" s="11">
        <f t="shared" si="17"/>
        <v>22</v>
      </c>
      <c r="R147" s="11">
        <f t="shared" si="18"/>
        <v>1</v>
      </c>
      <c r="S147" s="12" cm="1">
        <f t="array" ref="S147">INDEX('Subject-ConceptMap-2'!$I$15:$N$122,Q147+1,R147)</f>
        <v>0</v>
      </c>
    </row>
    <row r="148" spans="16:19" x14ac:dyDescent="0.75">
      <c r="P148" s="11">
        <v>134</v>
      </c>
      <c r="Q148" s="11">
        <f t="shared" si="17"/>
        <v>22</v>
      </c>
      <c r="R148" s="11">
        <f t="shared" si="18"/>
        <v>2</v>
      </c>
      <c r="S148" s="12" cm="1">
        <f t="array" ref="S148">INDEX('Subject-ConceptMap-2'!$I$15:$N$122,Q148+1,R148)</f>
        <v>0</v>
      </c>
    </row>
    <row r="149" spans="16:19" x14ac:dyDescent="0.75">
      <c r="P149" s="11">
        <v>135</v>
      </c>
      <c r="Q149" s="11">
        <f t="shared" si="17"/>
        <v>22</v>
      </c>
      <c r="R149" s="11">
        <f t="shared" si="18"/>
        <v>3</v>
      </c>
      <c r="S149" s="12" cm="1">
        <f t="array" ref="S149">INDEX('Subject-ConceptMap-2'!$I$15:$N$122,Q149+1,R149)</f>
        <v>0</v>
      </c>
    </row>
    <row r="150" spans="16:19" x14ac:dyDescent="0.75">
      <c r="P150" s="11">
        <v>136</v>
      </c>
      <c r="Q150" s="11">
        <f t="shared" si="17"/>
        <v>22</v>
      </c>
      <c r="R150" s="11">
        <f t="shared" si="18"/>
        <v>4</v>
      </c>
      <c r="S150" s="12" cm="1">
        <f t="array" ref="S150">INDEX('Subject-ConceptMap-2'!$I$15:$N$122,Q150+1,R150)</f>
        <v>0</v>
      </c>
    </row>
    <row r="151" spans="16:19" x14ac:dyDescent="0.75">
      <c r="P151" s="11">
        <v>137</v>
      </c>
      <c r="Q151" s="11">
        <f t="shared" si="17"/>
        <v>22</v>
      </c>
      <c r="R151" s="11">
        <f t="shared" si="18"/>
        <v>5</v>
      </c>
      <c r="S151" s="12" cm="1">
        <f t="array" ref="S151">INDEX('Subject-ConceptMap-2'!$I$15:$N$122,Q151+1,R151)</f>
        <v>0</v>
      </c>
    </row>
    <row r="152" spans="16:19" x14ac:dyDescent="0.75">
      <c r="P152" s="11">
        <v>138</v>
      </c>
      <c r="Q152" s="11">
        <f t="shared" si="17"/>
        <v>22</v>
      </c>
      <c r="R152" s="11">
        <f t="shared" si="18"/>
        <v>6</v>
      </c>
      <c r="S152" s="12" cm="1">
        <f t="array" ref="S152">INDEX('Subject-ConceptMap-2'!$I$15:$N$122,Q152+1,R152)</f>
        <v>0</v>
      </c>
    </row>
    <row r="153" spans="16:19" x14ac:dyDescent="0.75">
      <c r="P153" s="11">
        <v>139</v>
      </c>
      <c r="Q153" s="11">
        <f t="shared" si="17"/>
        <v>23</v>
      </c>
      <c r="R153" s="11">
        <f t="shared" si="18"/>
        <v>1</v>
      </c>
      <c r="S153" s="12" cm="1">
        <f t="array" ref="S153">INDEX('Subject-ConceptMap-2'!$I$15:$N$122,Q153+1,R153)</f>
        <v>0</v>
      </c>
    </row>
    <row r="154" spans="16:19" x14ac:dyDescent="0.75">
      <c r="P154" s="11">
        <v>140</v>
      </c>
      <c r="Q154" s="11">
        <f t="shared" si="17"/>
        <v>23</v>
      </c>
      <c r="R154" s="11">
        <f t="shared" si="18"/>
        <v>2</v>
      </c>
      <c r="S154" s="12" cm="1">
        <f t="array" ref="S154">INDEX('Subject-ConceptMap-2'!$I$15:$N$122,Q154+1,R154)</f>
        <v>0</v>
      </c>
    </row>
    <row r="155" spans="16:19" x14ac:dyDescent="0.75">
      <c r="P155" s="11">
        <v>141</v>
      </c>
      <c r="Q155" s="11">
        <f t="shared" si="17"/>
        <v>23</v>
      </c>
      <c r="R155" s="11">
        <f t="shared" si="18"/>
        <v>3</v>
      </c>
      <c r="S155" s="12" cm="1">
        <f t="array" ref="S155">INDEX('Subject-ConceptMap-2'!$I$15:$N$122,Q155+1,R155)</f>
        <v>0</v>
      </c>
    </row>
    <row r="156" spans="16:19" x14ac:dyDescent="0.75">
      <c r="P156" s="11">
        <v>142</v>
      </c>
      <c r="Q156" s="11">
        <f t="shared" si="17"/>
        <v>23</v>
      </c>
      <c r="R156" s="11">
        <f t="shared" si="18"/>
        <v>4</v>
      </c>
      <c r="S156" s="12" cm="1">
        <f t="array" ref="S156">INDEX('Subject-ConceptMap-2'!$I$15:$N$122,Q156+1,R156)</f>
        <v>0</v>
      </c>
    </row>
    <row r="157" spans="16:19" x14ac:dyDescent="0.75">
      <c r="P157" s="11">
        <v>143</v>
      </c>
      <c r="Q157" s="11">
        <f t="shared" si="17"/>
        <v>23</v>
      </c>
      <c r="R157" s="11">
        <f t="shared" si="18"/>
        <v>5</v>
      </c>
      <c r="S157" s="12" cm="1">
        <f t="array" ref="S157">INDEX('Subject-ConceptMap-2'!$I$15:$N$122,Q157+1,R157)</f>
        <v>0</v>
      </c>
    </row>
    <row r="158" spans="16:19" x14ac:dyDescent="0.75">
      <c r="P158" s="11">
        <v>144</v>
      </c>
      <c r="Q158" s="11">
        <f t="shared" si="17"/>
        <v>23</v>
      </c>
      <c r="R158" s="11">
        <f t="shared" si="18"/>
        <v>6</v>
      </c>
      <c r="S158" s="12" cm="1">
        <f t="array" ref="S158">INDEX('Subject-ConceptMap-2'!$I$15:$N$122,Q158+1,R158)</f>
        <v>0</v>
      </c>
    </row>
    <row r="159" spans="16:19" x14ac:dyDescent="0.75">
      <c r="P159" s="11">
        <v>145</v>
      </c>
      <c r="Q159" s="11">
        <f t="shared" si="17"/>
        <v>24</v>
      </c>
      <c r="R159" s="11">
        <f t="shared" si="18"/>
        <v>1</v>
      </c>
      <c r="S159" s="12" cm="1">
        <f t="array" ref="S159">INDEX('Subject-ConceptMap-2'!$I$15:$N$122,Q159+1,R159)</f>
        <v>0</v>
      </c>
    </row>
    <row r="160" spans="16:19" x14ac:dyDescent="0.7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zoomScale="78" workbookViewId="0">
      <selection activeCell="F30" sqref="F30:G31"/>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1537</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73.75" x14ac:dyDescent="0.7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zoomScale="55" zoomScaleNormal="55" workbookViewId="0">
      <selection activeCell="D37" sqref="D37"/>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1539</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1315</v>
      </c>
      <c r="G15" s="77" t="s">
        <v>1971</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1540</v>
      </c>
      <c r="E16" s="11"/>
      <c r="F16" s="49" t="s">
        <v>1315</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1540</v>
      </c>
      <c r="E17" s="11"/>
      <c r="F17" s="49" t="s">
        <v>1315</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1540</v>
      </c>
      <c r="E18" s="11"/>
      <c r="F18" s="49" t="s">
        <v>1315</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118" x14ac:dyDescent="0.75">
      <c r="A20" s="44"/>
      <c r="B20" s="11" t="str">
        <f>Subject!B23</f>
        <v>comorbidity.dementia</v>
      </c>
      <c r="C20" s="11" t="str">
        <f>Subject!C23</f>
        <v>Dementia</v>
      </c>
      <c r="D20" s="12" t="s">
        <v>1540</v>
      </c>
      <c r="E20" s="11"/>
      <c r="F20" s="49" t="s">
        <v>1315</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1540</v>
      </c>
      <c r="E21" s="11"/>
      <c r="F21" s="49" t="s">
        <v>1315</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1540</v>
      </c>
      <c r="E22" s="11"/>
      <c r="F22" s="49" t="s">
        <v>1315</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1540</v>
      </c>
      <c r="E23" s="11"/>
      <c r="F23" s="49" t="s">
        <v>1315</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1540</v>
      </c>
      <c r="E24" s="11"/>
      <c r="F24" s="49" t="s">
        <v>1315</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1540</v>
      </c>
      <c r="E25" s="12"/>
      <c r="F25" s="49" t="s">
        <v>1315</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73.75" x14ac:dyDescent="0.75">
      <c r="A26" s="44"/>
      <c r="B26" s="11" t="str">
        <f>Subject!B29</f>
        <v>comorbidity.diabetesWithoutComplications</v>
      </c>
      <c r="C26" s="11" t="str">
        <f>Subject!C29</f>
        <v>Diabetes (without complications)</v>
      </c>
      <c r="D26" s="12" t="s">
        <v>1540</v>
      </c>
      <c r="E26" s="12"/>
      <c r="F26" s="49" t="s">
        <v>1315</v>
      </c>
      <c r="G26" s="77"/>
      <c r="H26" s="43"/>
      <c r="I26" s="12" t="str">
        <f t="shared" si="6"/>
        <v>* group[=].element[+].code = #Subject.comorbidity.diabetesWithoutComplications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1540</v>
      </c>
      <c r="E27" s="12"/>
      <c r="F27" s="49" t="s">
        <v>1315</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1540</v>
      </c>
      <c r="E28" s="12"/>
      <c r="F28" s="49" t="s">
        <v>1315</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1540</v>
      </c>
      <c r="E29" s="12"/>
      <c r="F29" s="49" t="s">
        <v>1315</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1540</v>
      </c>
      <c r="E30" s="12"/>
      <c r="F30" s="49" t="s">
        <v>1315</v>
      </c>
      <c r="G30" s="77"/>
      <c r="H30" s="43"/>
      <c r="I30" s="12" t="str">
        <f t="shared" si="6"/>
        <v>* group[=].element[+].code = #Subject.comorbidity.solidTumorNonMetastatic</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1540</v>
      </c>
      <c r="E31" s="12"/>
      <c r="F31" s="49" t="s">
        <v>1315</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1540</v>
      </c>
      <c r="E32" s="12"/>
      <c r="F32" s="49" t="s">
        <v>1315</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73.75" x14ac:dyDescent="0.75">
      <c r="B33" s="11" t="str">
        <f>Subject!B36</f>
        <v>comorbidity.lymphoma</v>
      </c>
      <c r="C33" s="11" t="str">
        <f>Subject!C36</f>
        <v>Lymphoma</v>
      </c>
      <c r="D33" s="12" t="s">
        <v>1540</v>
      </c>
      <c r="E33" s="12"/>
      <c r="F33" s="49" t="s">
        <v>1315</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1540</v>
      </c>
      <c r="E34" s="12"/>
      <c r="F34" s="49" t="s">
        <v>1315</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1540</v>
      </c>
      <c r="E35" s="12"/>
      <c r="F35" s="49" t="s">
        <v>1315</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50.75" x14ac:dyDescent="0.75">
      <c r="B36" s="11" t="str">
        <f>Subject!B43</f>
        <v>noGeneticSyndromeWho2020</v>
      </c>
      <c r="C36" s="11" t="str">
        <f>Subject!C43</f>
        <v>No Genetic syndrome WHO 2020</v>
      </c>
      <c r="D36" s="12"/>
      <c r="E36" s="12"/>
      <c r="F36" s="49" t="s">
        <v>1315</v>
      </c>
      <c r="G36" s="77" t="s">
        <v>1971</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73.75" x14ac:dyDescent="0.75">
      <c r="A37"/>
      <c r="B37" s="11" t="str">
        <f>Subject!B44</f>
        <v>noGeneticSyndromeWho2020.olliersDisease</v>
      </c>
      <c r="C37" s="11" t="str">
        <f>Subject!C44</f>
        <v>Olliers disease</v>
      </c>
      <c r="D37" s="12" t="s">
        <v>1540</v>
      </c>
      <c r="E37" s="12"/>
      <c r="F37" s="49" t="s">
        <v>1315</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73.75" x14ac:dyDescent="0.75">
      <c r="A38"/>
      <c r="B38" s="11" t="str">
        <f>Subject!B45</f>
        <v>noGeneticSyndromeWho2020.maffuciSyndrome</v>
      </c>
      <c r="C38" s="11" t="str">
        <f>Subject!C45</f>
        <v>Maffuci syndrome</v>
      </c>
      <c r="D38" s="12" t="s">
        <v>1540</v>
      </c>
      <c r="E38" s="12"/>
      <c r="F38" s="49" t="s">
        <v>1315</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3.75" x14ac:dyDescent="0.75">
      <c r="A39"/>
      <c r="B39" s="11" t="str">
        <f>Subject!B46</f>
        <v>noGeneticSyndromeWho2020.liFraumeniSyndrome</v>
      </c>
      <c r="C39" s="11" t="str">
        <f>Subject!C46</f>
        <v>Li-Fraumeni syndrome</v>
      </c>
      <c r="D39" s="12" t="s">
        <v>1540</v>
      </c>
      <c r="E39" s="12"/>
      <c r="F39" s="49" t="s">
        <v>1315</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3.75" x14ac:dyDescent="0.75">
      <c r="A40"/>
      <c r="B40" s="11" t="str">
        <f>Subject!B47</f>
        <v>noGeneticSyndromeWho2020.mcCuneAlbrightSyndrome</v>
      </c>
      <c r="C40" s="11" t="str">
        <f>Subject!C47</f>
        <v>McCune-Albright syndrome</v>
      </c>
      <c r="D40" s="12" t="s">
        <v>1540</v>
      </c>
      <c r="E40" s="12"/>
      <c r="F40" s="49" t="s">
        <v>1315</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3.75" x14ac:dyDescent="0.75">
      <c r="A41"/>
      <c r="B41" s="11" t="str">
        <f>Subject!B48</f>
        <v>noGeneticSyndromeWho2020.multipleOsteochondromas</v>
      </c>
      <c r="C41" s="11" t="str">
        <f>Subject!C48</f>
        <v>Multiple osteochondromas</v>
      </c>
      <c r="D41" s="12" t="s">
        <v>1540</v>
      </c>
      <c r="E41" s="12"/>
      <c r="F41" s="49" t="s">
        <v>1315</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3.75" x14ac:dyDescent="0.75">
      <c r="B42" s="11" t="str">
        <f>Subject!B49</f>
        <v>noGeneticSyndromeWho2020.neurofibromatosisType1</v>
      </c>
      <c r="C42" s="11" t="str">
        <f>Subject!C49</f>
        <v>Neurofibromatosis type 1</v>
      </c>
      <c r="D42" s="12" t="s">
        <v>1540</v>
      </c>
      <c r="E42" s="12"/>
      <c r="F42" s="49" t="s">
        <v>1315</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3.75" x14ac:dyDescent="0.75">
      <c r="B43" s="11" t="str">
        <f>Subject!B50</f>
        <v>noGeneticSyndromeWho2020.rothmundThomsonSyndrome</v>
      </c>
      <c r="C43" s="11" t="str">
        <f>Subject!C50</f>
        <v>Rothmund-Thomson syndrome</v>
      </c>
      <c r="D43" s="12" t="s">
        <v>1540</v>
      </c>
      <c r="E43" s="12"/>
      <c r="F43" s="49" t="s">
        <v>1315</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3.75" x14ac:dyDescent="0.75">
      <c r="B44" s="11" t="str">
        <f>Subject!B51</f>
        <v>noGeneticSyndromeWho2020.wernerSyndrome</v>
      </c>
      <c r="C44" s="11" t="str">
        <f>Subject!C51</f>
        <v>Werner syndrome</v>
      </c>
      <c r="D44" s="12" t="s">
        <v>1540</v>
      </c>
      <c r="E44" s="12"/>
      <c r="F44" s="49" t="s">
        <v>1315</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3.75" x14ac:dyDescent="0.75">
      <c r="B45" s="11" t="str">
        <f>Subject!B52</f>
        <v>noGeneticSyndromeWho2020.retinoblastoma</v>
      </c>
      <c r="C45" s="11" t="str">
        <f>Subject!C52</f>
        <v>Retinoblastoma</v>
      </c>
      <c r="D45" s="12" t="s">
        <v>1540</v>
      </c>
      <c r="E45" s="12"/>
      <c r="F45" s="49" t="s">
        <v>1315</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3.75" x14ac:dyDescent="0.75">
      <c r="B46" s="11" t="str">
        <f>Subject!B53</f>
        <v>noGeneticSyndromeWho2020.pagetDisease</v>
      </c>
      <c r="C46" s="11" t="str">
        <f>Subject!C53</f>
        <v>Paget disease</v>
      </c>
      <c r="D46" s="12" t="s">
        <v>1540</v>
      </c>
      <c r="E46" s="12"/>
      <c r="F46" s="49" t="s">
        <v>1315</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3.75" x14ac:dyDescent="0.75">
      <c r="B47" s="11" t="str">
        <f>Subject!B54</f>
        <v>noGeneticSyndromeWho2020.otherSyndromes</v>
      </c>
      <c r="C47" s="11" t="str">
        <f>Subject!C54</f>
        <v>Other Genetic syndrome WHO 2020</v>
      </c>
      <c r="D47" s="12" t="s">
        <v>1540</v>
      </c>
      <c r="E47" s="12"/>
      <c r="F47" s="49" t="s">
        <v>1315</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75">
      <c r="P48" s="11">
        <v>34</v>
      </c>
      <c r="Q48" s="11">
        <f t="shared" si="14"/>
        <v>5</v>
      </c>
      <c r="R48" s="11">
        <f t="shared" si="15"/>
        <v>4</v>
      </c>
      <c r="S48" s="12" t="str" cm="1">
        <f t="array" ref="S48">INDEX('Subject-ConceptMap-4'!$I$15:$N$121,Q48+1,R48)</f>
        <v>* group[=].element[=].target.display = ##34###34#</v>
      </c>
    </row>
    <row r="49" spans="16:19" x14ac:dyDescent="0.75">
      <c r="P49" s="11">
        <v>35</v>
      </c>
      <c r="Q49" s="11">
        <f t="shared" si="14"/>
        <v>5</v>
      </c>
      <c r="R49" s="11">
        <f t="shared" si="15"/>
        <v>5</v>
      </c>
      <c r="S49" s="12" t="str" cm="1">
        <f t="array" ref="S49">INDEX('Subject-ConceptMap-4'!$I$15:$N$121,Q49+1,R49)</f>
        <v>* group[=].element[=].target.equivalence = #equivalent</v>
      </c>
    </row>
    <row r="50" spans="16:19" x14ac:dyDescent="0.75">
      <c r="P50" s="11">
        <v>36</v>
      </c>
      <c r="Q50" s="11">
        <f t="shared" si="14"/>
        <v>5</v>
      </c>
      <c r="R50" s="11">
        <f t="shared" si="15"/>
        <v>6</v>
      </c>
      <c r="S50" s="12" t="str" cm="1">
        <f t="array" ref="S50">INDEX('Subject-ConceptMap-4'!$I$15:$N$121,Q50+1,R50)</f>
        <v/>
      </c>
    </row>
    <row r="51" spans="16:19" x14ac:dyDescent="0.75">
      <c r="P51" s="11">
        <v>37</v>
      </c>
      <c r="Q51" s="11">
        <f t="shared" si="14"/>
        <v>6</v>
      </c>
      <c r="R51" s="11">
        <f t="shared" si="15"/>
        <v>1</v>
      </c>
      <c r="S51" s="12" t="str" cm="1">
        <f t="array" ref="S51">INDEX('Subject-ConceptMap-4'!$I$15:$N$121,Q51+1,R51)</f>
        <v>* group[=].element[+].code = #Subject.comorbidity.chronicPulmonaryDisease</v>
      </c>
    </row>
    <row r="52" spans="16:19" x14ac:dyDescent="0.75">
      <c r="P52" s="11">
        <v>38</v>
      </c>
      <c r="Q52" s="11">
        <f t="shared" si="14"/>
        <v>6</v>
      </c>
      <c r="R52" s="11">
        <f t="shared" si="15"/>
        <v>2</v>
      </c>
      <c r="S52" s="12" t="str" cm="1">
        <f t="array" ref="S52">INDEX('Subject-ConceptMap-4'!$I$15:$N$121,Q52+1,R52)</f>
        <v>* group[=].element[=].display = ##34#Chronic pulmonary disease##34#</v>
      </c>
    </row>
    <row r="53" spans="16:19" ht="29.5" x14ac:dyDescent="0.75">
      <c r="P53" s="11">
        <v>39</v>
      </c>
      <c r="Q53" s="11">
        <f t="shared" si="14"/>
        <v>6</v>
      </c>
      <c r="R53" s="11">
        <f t="shared" si="15"/>
        <v>3</v>
      </c>
      <c r="S53" s="12" t="str" cm="1">
        <f t="array" ref="S53">INDEX('Subject-ConceptMap-4'!$I$15:$N$121,Q53+1,R53)</f>
        <v>* group[=].element[=].target.code = #Observation.extension:comorbidConditionPresent</v>
      </c>
    </row>
    <row r="54" spans="16:19" x14ac:dyDescent="0.75">
      <c r="P54" s="11">
        <v>40</v>
      </c>
      <c r="Q54" s="11">
        <f t="shared" si="14"/>
        <v>6</v>
      </c>
      <c r="R54" s="11">
        <f t="shared" si="15"/>
        <v>4</v>
      </c>
      <c r="S54" s="12" t="str" cm="1">
        <f t="array" ref="S54">INDEX('Subject-ConceptMap-4'!$I$15:$N$121,Q54+1,R54)</f>
        <v>* group[=].element[=].target.display = ##34###34#</v>
      </c>
    </row>
    <row r="55" spans="16:19" x14ac:dyDescent="0.75">
      <c r="P55" s="11">
        <v>41</v>
      </c>
      <c r="Q55" s="11">
        <f t="shared" si="14"/>
        <v>6</v>
      </c>
      <c r="R55" s="11">
        <f t="shared" si="15"/>
        <v>5</v>
      </c>
      <c r="S55" s="12" t="str" cm="1">
        <f t="array" ref="S55">INDEX('Subject-ConceptMap-4'!$I$15:$N$121,Q55+1,R55)</f>
        <v>* group[=].element[=].target.equivalence = #equivalent</v>
      </c>
    </row>
    <row r="56" spans="16:19" x14ac:dyDescent="0.75">
      <c r="P56" s="11">
        <v>42</v>
      </c>
      <c r="Q56" s="11">
        <f t="shared" si="14"/>
        <v>6</v>
      </c>
      <c r="R56" s="11">
        <f t="shared" si="15"/>
        <v>6</v>
      </c>
      <c r="S56" s="12" t="str" cm="1">
        <f t="array" ref="S56">INDEX('Subject-ConceptMap-4'!$I$15:$N$121,Q56+1,R56)</f>
        <v/>
      </c>
    </row>
    <row r="57" spans="16:19" x14ac:dyDescent="0.75">
      <c r="P57" s="11">
        <v>43</v>
      </c>
      <c r="Q57" s="11">
        <f t="shared" si="14"/>
        <v>7</v>
      </c>
      <c r="R57" s="11">
        <f t="shared" si="15"/>
        <v>1</v>
      </c>
      <c r="S57" s="12" t="str" cm="1">
        <f t="array" ref="S57">INDEX('Subject-ConceptMap-4'!$I$15:$N$121,Q57+1,R57)</f>
        <v>* group[=].element[+].code = #Subject.comorbidity.connectiveTissueDisease</v>
      </c>
    </row>
    <row r="58" spans="16:19" x14ac:dyDescent="0.75">
      <c r="P58" s="11">
        <v>44</v>
      </c>
      <c r="Q58" s="11">
        <f t="shared" si="14"/>
        <v>7</v>
      </c>
      <c r="R58" s="11">
        <f t="shared" si="15"/>
        <v>2</v>
      </c>
      <c r="S58" s="12" t="str" cm="1">
        <f t="array" ref="S58">INDEX('Subject-ConceptMap-4'!$I$15:$N$121,Q58+1,R58)</f>
        <v>* group[=].element[=].display = ##34#Connective tissue disease##34#</v>
      </c>
    </row>
    <row r="59" spans="16:19" ht="29.5" x14ac:dyDescent="0.75">
      <c r="P59" s="11">
        <v>45</v>
      </c>
      <c r="Q59" s="11">
        <f t="shared" si="14"/>
        <v>7</v>
      </c>
      <c r="R59" s="11">
        <f t="shared" si="15"/>
        <v>3</v>
      </c>
      <c r="S59" s="12" t="str" cm="1">
        <f t="array" ref="S59">INDEX('Subject-ConceptMap-4'!$I$15:$N$121,Q59+1,R59)</f>
        <v>* group[=].element[=].target.code = #Observation.extension:comorbidConditionPresent</v>
      </c>
    </row>
    <row r="60" spans="16:19" x14ac:dyDescent="0.75">
      <c r="P60" s="11">
        <v>46</v>
      </c>
      <c r="Q60" s="11">
        <f t="shared" si="14"/>
        <v>7</v>
      </c>
      <c r="R60" s="11">
        <f t="shared" si="15"/>
        <v>4</v>
      </c>
      <c r="S60" s="12" t="str" cm="1">
        <f t="array" ref="S60">INDEX('Subject-ConceptMap-4'!$I$15:$N$121,Q60+1,R60)</f>
        <v>* group[=].element[=].target.display = ##34###34#</v>
      </c>
    </row>
    <row r="61" spans="16:19" x14ac:dyDescent="0.75">
      <c r="P61" s="11">
        <v>47</v>
      </c>
      <c r="Q61" s="11">
        <f t="shared" si="14"/>
        <v>7</v>
      </c>
      <c r="R61" s="11">
        <f t="shared" si="15"/>
        <v>5</v>
      </c>
      <c r="S61" s="12" t="str" cm="1">
        <f t="array" ref="S61">INDEX('Subject-ConceptMap-4'!$I$15:$N$121,Q61+1,R61)</f>
        <v>* group[=].element[=].target.equivalence = #equivalent</v>
      </c>
    </row>
    <row r="62" spans="16:19" x14ac:dyDescent="0.75">
      <c r="P62" s="11">
        <v>48</v>
      </c>
      <c r="Q62" s="11">
        <f t="shared" si="14"/>
        <v>7</v>
      </c>
      <c r="R62" s="11">
        <f t="shared" si="15"/>
        <v>6</v>
      </c>
      <c r="S62" s="12" t="str" cm="1">
        <f t="array" ref="S62">INDEX('Subject-ConceptMap-4'!$I$15:$N$121,Q62+1,R62)</f>
        <v/>
      </c>
    </row>
    <row r="63" spans="16:19" x14ac:dyDescent="0.75">
      <c r="P63" s="11">
        <v>49</v>
      </c>
      <c r="Q63" s="11">
        <f t="shared" si="14"/>
        <v>8</v>
      </c>
      <c r="R63" s="11">
        <f t="shared" si="15"/>
        <v>1</v>
      </c>
      <c r="S63" s="12" t="str" cm="1">
        <f t="array" ref="S63">INDEX('Subject-ConceptMap-4'!$I$15:$N$121,Q63+1,R63)</f>
        <v>* group[=].element[+].code = #Subject.comorbidity.ulcer</v>
      </c>
    </row>
    <row r="64" spans="16:19" x14ac:dyDescent="0.75">
      <c r="P64" s="11">
        <v>50</v>
      </c>
      <c r="Q64" s="11">
        <f t="shared" si="14"/>
        <v>8</v>
      </c>
      <c r="R64" s="11">
        <f t="shared" si="15"/>
        <v>2</v>
      </c>
      <c r="S64" s="12" t="str" cm="1">
        <f t="array" ref="S64">INDEX('Subject-ConceptMap-4'!$I$15:$N$121,Q64+1,R64)</f>
        <v>* group[=].element[=].display = ##34#Ulcer##34#</v>
      </c>
    </row>
    <row r="65" spans="16:19" ht="29.5" x14ac:dyDescent="0.75">
      <c r="P65" s="11">
        <v>51</v>
      </c>
      <c r="Q65" s="11">
        <f t="shared" si="14"/>
        <v>8</v>
      </c>
      <c r="R65" s="11">
        <f t="shared" si="15"/>
        <v>3</v>
      </c>
      <c r="S65" s="12" t="str" cm="1">
        <f t="array" ref="S65">INDEX('Subject-ConceptMap-4'!$I$15:$N$121,Q65+1,R65)</f>
        <v>* group[=].element[=].target.code = #Observation.extension:comorbidConditionPresent</v>
      </c>
    </row>
    <row r="66" spans="16:19" x14ac:dyDescent="0.75">
      <c r="P66" s="11">
        <v>52</v>
      </c>
      <c r="Q66" s="11">
        <f t="shared" si="14"/>
        <v>8</v>
      </c>
      <c r="R66" s="11">
        <f t="shared" si="15"/>
        <v>4</v>
      </c>
      <c r="S66" s="12" t="str" cm="1">
        <f t="array" ref="S66">INDEX('Subject-ConceptMap-4'!$I$15:$N$121,Q66+1,R66)</f>
        <v>* group[=].element[=].target.display = ##34###34#</v>
      </c>
    </row>
    <row r="67" spans="16:19" x14ac:dyDescent="0.75">
      <c r="P67" s="11">
        <v>53</v>
      </c>
      <c r="Q67" s="11">
        <f t="shared" si="14"/>
        <v>8</v>
      </c>
      <c r="R67" s="11">
        <f t="shared" si="15"/>
        <v>5</v>
      </c>
      <c r="S67" s="12" t="str" cm="1">
        <f t="array" ref="S67">INDEX('Subject-ConceptMap-4'!$I$15:$N$121,Q67+1,R67)</f>
        <v>* group[=].element[=].target.equivalence = #equivalent</v>
      </c>
    </row>
    <row r="68" spans="16:19" x14ac:dyDescent="0.75">
      <c r="P68" s="11">
        <v>54</v>
      </c>
      <c r="Q68" s="11">
        <f t="shared" si="14"/>
        <v>8</v>
      </c>
      <c r="R68" s="11">
        <f t="shared" si="15"/>
        <v>6</v>
      </c>
      <c r="S68" s="12" t="str" cm="1">
        <f t="array" ref="S68">INDEX('Subject-ConceptMap-4'!$I$15:$N$121,Q68+1,R68)</f>
        <v/>
      </c>
    </row>
    <row r="69" spans="16:19" x14ac:dyDescent="0.75">
      <c r="P69" s="11">
        <v>55</v>
      </c>
      <c r="Q69" s="11">
        <f t="shared" si="14"/>
        <v>9</v>
      </c>
      <c r="R69" s="11">
        <f t="shared" si="15"/>
        <v>1</v>
      </c>
      <c r="S69" s="12" t="str" cm="1">
        <f t="array" ref="S69">INDEX('Subject-ConceptMap-4'!$I$15:$N$121,Q69+1,R69)</f>
        <v>* group[=].element[+].code = #Subject.comorbidity.mildLiverDisease</v>
      </c>
    </row>
    <row r="70" spans="16:19" x14ac:dyDescent="0.75">
      <c r="P70" s="11">
        <v>56</v>
      </c>
      <c r="Q70" s="11">
        <f t="shared" si="14"/>
        <v>9</v>
      </c>
      <c r="R70" s="11">
        <f t="shared" si="15"/>
        <v>2</v>
      </c>
      <c r="S70" s="12" t="str" cm="1">
        <f t="array" ref="S70">INDEX('Subject-ConceptMap-4'!$I$15:$N$121,Q70+1,R70)</f>
        <v>* group[=].element[=].display = ##34#Mild liver disease##34#</v>
      </c>
    </row>
    <row r="71" spans="16:19" ht="29.5" x14ac:dyDescent="0.75">
      <c r="P71" s="11">
        <v>57</v>
      </c>
      <c r="Q71" s="11">
        <f t="shared" si="14"/>
        <v>9</v>
      </c>
      <c r="R71" s="11">
        <f t="shared" si="15"/>
        <v>3</v>
      </c>
      <c r="S71" s="12" t="str" cm="1">
        <f t="array" ref="S71">INDEX('Subject-ConceptMap-4'!$I$15:$N$121,Q71+1,R71)</f>
        <v>* group[=].element[=].target.code = #Observation.extension:comorbidConditionPresent</v>
      </c>
    </row>
    <row r="72" spans="16:19" x14ac:dyDescent="0.75">
      <c r="P72" s="11">
        <v>58</v>
      </c>
      <c r="Q72" s="11">
        <f t="shared" si="14"/>
        <v>9</v>
      </c>
      <c r="R72" s="11">
        <f t="shared" si="15"/>
        <v>4</v>
      </c>
      <c r="S72" s="12" t="str" cm="1">
        <f t="array" ref="S72">INDEX('Subject-ConceptMap-4'!$I$15:$N$121,Q72+1,R72)</f>
        <v>* group[=].element[=].target.display = ##34###34#</v>
      </c>
    </row>
    <row r="73" spans="16:19" x14ac:dyDescent="0.75">
      <c r="P73" s="11">
        <v>59</v>
      </c>
      <c r="Q73" s="11">
        <f t="shared" si="14"/>
        <v>9</v>
      </c>
      <c r="R73" s="11">
        <f t="shared" si="15"/>
        <v>5</v>
      </c>
      <c r="S73" s="12" t="str" cm="1">
        <f t="array" ref="S73">INDEX('Subject-ConceptMap-4'!$I$15:$N$121,Q73+1,R73)</f>
        <v>* group[=].element[=].target.equivalence = #equivalent</v>
      </c>
    </row>
    <row r="74" spans="16:19" x14ac:dyDescent="0.75">
      <c r="P74" s="11">
        <v>60</v>
      </c>
      <c r="Q74" s="11">
        <f t="shared" si="14"/>
        <v>9</v>
      </c>
      <c r="R74" s="11">
        <f t="shared" si="15"/>
        <v>6</v>
      </c>
      <c r="S74" s="12" t="str" cm="1">
        <f t="array" ref="S74">INDEX('Subject-ConceptMap-4'!$I$15:$N$121,Q74+1,R74)</f>
        <v/>
      </c>
    </row>
    <row r="75" spans="16:19" x14ac:dyDescent="0.75">
      <c r="P75" s="11">
        <v>61</v>
      </c>
      <c r="Q75" s="11">
        <f t="shared" si="14"/>
        <v>10</v>
      </c>
      <c r="R75" s="11">
        <f t="shared" si="15"/>
        <v>1</v>
      </c>
      <c r="S75" s="12" t="str" cm="1">
        <f t="array" ref="S75">INDEX('Subject-ConceptMap-4'!$I$15:$N$121,Q75+1,R75)</f>
        <v>* group[=].element[+].code = #Subject.comorbidity.moderateToSevereLiverDisease</v>
      </c>
    </row>
    <row r="76" spans="16:19" x14ac:dyDescent="0.75">
      <c r="P76" s="11">
        <v>62</v>
      </c>
      <c r="Q76" s="11">
        <f t="shared" si="14"/>
        <v>10</v>
      </c>
      <c r="R76" s="11">
        <f t="shared" si="15"/>
        <v>2</v>
      </c>
      <c r="S76" s="12" t="str" cm="1">
        <f t="array" ref="S76">INDEX('Subject-ConceptMap-4'!$I$15:$N$121,Q76+1,R76)</f>
        <v>* group[=].element[=].display = ##34#Moderate to severe liver disease##34#</v>
      </c>
    </row>
    <row r="77" spans="16:19" ht="29.5" x14ac:dyDescent="0.75">
      <c r="P77" s="11">
        <v>63</v>
      </c>
      <c r="Q77" s="11">
        <f t="shared" si="14"/>
        <v>10</v>
      </c>
      <c r="R77" s="11">
        <f t="shared" si="15"/>
        <v>3</v>
      </c>
      <c r="S77" s="12" t="str" cm="1">
        <f t="array" ref="S77">INDEX('Subject-ConceptMap-4'!$I$15:$N$121,Q77+1,R77)</f>
        <v>* group[=].element[=].target.code = #Observation.extension:comorbidConditionPresent</v>
      </c>
    </row>
    <row r="78" spans="16:19" x14ac:dyDescent="0.75">
      <c r="P78" s="11">
        <v>64</v>
      </c>
      <c r="Q78" s="11">
        <f t="shared" si="14"/>
        <v>10</v>
      </c>
      <c r="R78" s="11">
        <f t="shared" si="15"/>
        <v>4</v>
      </c>
      <c r="S78" s="12" t="str" cm="1">
        <f t="array" ref="S78">INDEX('Subject-ConceptMap-4'!$I$15:$N$121,Q78+1,R78)</f>
        <v>* group[=].element[=].target.display = ##34###34#</v>
      </c>
    </row>
    <row r="79" spans="16:19" x14ac:dyDescent="0.75">
      <c r="P79" s="11">
        <v>65</v>
      </c>
      <c r="Q79" s="11">
        <f t="shared" si="14"/>
        <v>10</v>
      </c>
      <c r="R79" s="11">
        <f t="shared" si="15"/>
        <v>5</v>
      </c>
      <c r="S79" s="12" t="str" cm="1">
        <f t="array" ref="S79">INDEX('Subject-ConceptMap-4'!$I$15:$N$121,Q79+1,R79)</f>
        <v>* group[=].element[=].target.equivalence = #equivalent</v>
      </c>
    </row>
    <row r="80" spans="16:19" x14ac:dyDescent="0.75">
      <c r="P80" s="11">
        <v>66</v>
      </c>
      <c r="Q80" s="11">
        <f t="shared" si="14"/>
        <v>10</v>
      </c>
      <c r="R80" s="11">
        <f t="shared" si="15"/>
        <v>6</v>
      </c>
      <c r="S80" s="12" t="str" cm="1">
        <f t="array" ref="S80">INDEX('Subject-ConceptMap-4'!$I$15:$N$121,Q80+1,R80)</f>
        <v/>
      </c>
    </row>
    <row r="81" spans="16:19" x14ac:dyDescent="0.75">
      <c r="P81" s="11">
        <v>67</v>
      </c>
      <c r="Q81" s="11">
        <f t="shared" si="14"/>
        <v>11</v>
      </c>
      <c r="R81" s="11">
        <f t="shared" si="15"/>
        <v>1</v>
      </c>
      <c r="S81" s="12" t="str" cm="1">
        <f t="array" ref="S81">INDEX('Subject-ConceptMap-4'!$I$15:$N$121,Q81+1,R81)</f>
        <v>* group[=].element[+].code = #Subject.comorbidity.diabetesWithoutComplications</v>
      </c>
    </row>
    <row r="82" spans="16:19" x14ac:dyDescent="0.7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5" x14ac:dyDescent="0.75">
      <c r="P83" s="11">
        <v>69</v>
      </c>
      <c r="Q83" s="11">
        <f t="shared" si="16"/>
        <v>11</v>
      </c>
      <c r="R83" s="11">
        <f t="shared" si="17"/>
        <v>3</v>
      </c>
      <c r="S83" s="12" t="str" cm="1">
        <f t="array" ref="S83">INDEX('Subject-ConceptMap-4'!$I$15:$N$121,Q83+1,R83)</f>
        <v>* group[=].element[=].target.code = #Observation.extension:comorbidConditionPresent</v>
      </c>
    </row>
    <row r="84" spans="16:19" x14ac:dyDescent="0.75">
      <c r="P84" s="11">
        <v>70</v>
      </c>
      <c r="Q84" s="11">
        <f t="shared" si="16"/>
        <v>11</v>
      </c>
      <c r="R84" s="11">
        <f t="shared" si="17"/>
        <v>4</v>
      </c>
      <c r="S84" s="12" t="str" cm="1">
        <f t="array" ref="S84">INDEX('Subject-ConceptMap-4'!$I$15:$N$121,Q84+1,R84)</f>
        <v>* group[=].element[=].target.display = ##34###34#</v>
      </c>
    </row>
    <row r="85" spans="16:19" x14ac:dyDescent="0.75">
      <c r="P85" s="11">
        <v>71</v>
      </c>
      <c r="Q85" s="11">
        <f t="shared" si="16"/>
        <v>11</v>
      </c>
      <c r="R85" s="11">
        <f t="shared" si="17"/>
        <v>5</v>
      </c>
      <c r="S85" s="12" t="str" cm="1">
        <f t="array" ref="S85">INDEX('Subject-ConceptMap-4'!$I$15:$N$121,Q85+1,R85)</f>
        <v>* group[=].element[=].target.equivalence = #equivalent</v>
      </c>
    </row>
    <row r="86" spans="16:19" x14ac:dyDescent="0.75">
      <c r="P86" s="11">
        <v>72</v>
      </c>
      <c r="Q86" s="11">
        <f t="shared" si="16"/>
        <v>11</v>
      </c>
      <c r="R86" s="11">
        <f t="shared" si="17"/>
        <v>6</v>
      </c>
      <c r="S86" s="12" t="str" cm="1">
        <f t="array" ref="S86">INDEX('Subject-ConceptMap-4'!$I$15:$N$121,Q86+1,R86)</f>
        <v/>
      </c>
    </row>
    <row r="87" spans="16:19" x14ac:dyDescent="0.75">
      <c r="P87" s="11">
        <v>73</v>
      </c>
      <c r="Q87" s="11">
        <f t="shared" si="16"/>
        <v>12</v>
      </c>
      <c r="R87" s="11">
        <f t="shared" si="17"/>
        <v>1</v>
      </c>
      <c r="S87" s="12" t="str" cm="1">
        <f t="array" ref="S87">INDEX('Subject-ConceptMap-4'!$I$15:$N$121,Q87+1,R87)</f>
        <v>* group[=].element[+].code = #Subject.comorbidity.diabetesWithEndOrganDamage</v>
      </c>
    </row>
    <row r="88" spans="16:19" x14ac:dyDescent="0.75">
      <c r="P88" s="11">
        <v>74</v>
      </c>
      <c r="Q88" s="11">
        <f t="shared" si="16"/>
        <v>12</v>
      </c>
      <c r="R88" s="11">
        <f t="shared" si="17"/>
        <v>2</v>
      </c>
      <c r="S88" s="12" t="str" cm="1">
        <f t="array" ref="S88">INDEX('Subject-ConceptMap-4'!$I$15:$N$121,Q88+1,R88)</f>
        <v>* group[=].element[=].display = ##34#Diabetes with end organ damage##34#</v>
      </c>
    </row>
    <row r="89" spans="16:19" ht="29.5" x14ac:dyDescent="0.75">
      <c r="P89" s="11">
        <v>75</v>
      </c>
      <c r="Q89" s="11">
        <f t="shared" si="16"/>
        <v>12</v>
      </c>
      <c r="R89" s="11">
        <f t="shared" si="17"/>
        <v>3</v>
      </c>
      <c r="S89" s="12" t="str" cm="1">
        <f t="array" ref="S89">INDEX('Subject-ConceptMap-4'!$I$15:$N$121,Q89+1,R89)</f>
        <v>* group[=].element[=].target.code = #Observation.extension:comorbidConditionPresent</v>
      </c>
    </row>
    <row r="90" spans="16:19" x14ac:dyDescent="0.75">
      <c r="P90" s="11">
        <v>76</v>
      </c>
      <c r="Q90" s="11">
        <f t="shared" si="16"/>
        <v>12</v>
      </c>
      <c r="R90" s="11">
        <f t="shared" si="17"/>
        <v>4</v>
      </c>
      <c r="S90" s="12" t="str" cm="1">
        <f t="array" ref="S90">INDEX('Subject-ConceptMap-4'!$I$15:$N$121,Q90+1,R90)</f>
        <v>* group[=].element[=].target.display = ##34###34#</v>
      </c>
    </row>
    <row r="91" spans="16:19" x14ac:dyDescent="0.75">
      <c r="P91" s="11">
        <v>77</v>
      </c>
      <c r="Q91" s="11">
        <f t="shared" si="16"/>
        <v>12</v>
      </c>
      <c r="R91" s="11">
        <f t="shared" si="17"/>
        <v>5</v>
      </c>
      <c r="S91" s="12" t="str" cm="1">
        <f t="array" ref="S91">INDEX('Subject-ConceptMap-4'!$I$15:$N$121,Q91+1,R91)</f>
        <v>* group[=].element[=].target.equivalence = #equivalent</v>
      </c>
    </row>
    <row r="92" spans="16:19" x14ac:dyDescent="0.75">
      <c r="P92" s="11">
        <v>78</v>
      </c>
      <c r="Q92" s="11">
        <f t="shared" si="16"/>
        <v>12</v>
      </c>
      <c r="R92" s="11">
        <f t="shared" si="17"/>
        <v>6</v>
      </c>
      <c r="S92" s="12" t="str" cm="1">
        <f t="array" ref="S92">INDEX('Subject-ConceptMap-4'!$I$15:$N$121,Q92+1,R92)</f>
        <v/>
      </c>
    </row>
    <row r="93" spans="16:19" x14ac:dyDescent="0.75">
      <c r="P93" s="11">
        <v>79</v>
      </c>
      <c r="Q93" s="11">
        <f t="shared" si="16"/>
        <v>13</v>
      </c>
      <c r="R93" s="11">
        <f t="shared" si="17"/>
        <v>1</v>
      </c>
      <c r="S93" s="12" t="str" cm="1">
        <f t="array" ref="S93">INDEX('Subject-ConceptMap-4'!$I$15:$N$121,Q93+1,R93)</f>
        <v>* group[=].element[+].code = #Subject.comorbidity.hemiplegia</v>
      </c>
    </row>
    <row r="94" spans="16:19" x14ac:dyDescent="0.75">
      <c r="P94" s="11">
        <v>80</v>
      </c>
      <c r="Q94" s="11">
        <f t="shared" si="16"/>
        <v>13</v>
      </c>
      <c r="R94" s="11">
        <f t="shared" si="17"/>
        <v>2</v>
      </c>
      <c r="S94" s="12" t="str" cm="1">
        <f t="array" ref="S94">INDEX('Subject-ConceptMap-4'!$I$15:$N$121,Q94+1,R94)</f>
        <v>* group[=].element[=].display = ##34#Hemiplegia##34#</v>
      </c>
    </row>
    <row r="95" spans="16:19" ht="29.5" x14ac:dyDescent="0.75">
      <c r="P95" s="11">
        <v>81</v>
      </c>
      <c r="Q95" s="11">
        <f t="shared" si="16"/>
        <v>13</v>
      </c>
      <c r="R95" s="11">
        <f t="shared" si="17"/>
        <v>3</v>
      </c>
      <c r="S95" s="12" t="str" cm="1">
        <f t="array" ref="S95">INDEX('Subject-ConceptMap-4'!$I$15:$N$121,Q95+1,R95)</f>
        <v>* group[=].element[=].target.code = #Observation.extension:comorbidConditionPresent</v>
      </c>
    </row>
    <row r="96" spans="16:19" x14ac:dyDescent="0.75">
      <c r="P96" s="11">
        <v>82</v>
      </c>
      <c r="Q96" s="11">
        <f t="shared" si="16"/>
        <v>13</v>
      </c>
      <c r="R96" s="11">
        <f t="shared" si="17"/>
        <v>4</v>
      </c>
      <c r="S96" s="12" t="str" cm="1">
        <f t="array" ref="S96">INDEX('Subject-ConceptMap-4'!$I$15:$N$121,Q96+1,R96)</f>
        <v>* group[=].element[=].target.display = ##34###34#</v>
      </c>
    </row>
    <row r="97" spans="16:19" x14ac:dyDescent="0.75">
      <c r="P97" s="11">
        <v>83</v>
      </c>
      <c r="Q97" s="11">
        <f t="shared" si="16"/>
        <v>13</v>
      </c>
      <c r="R97" s="11">
        <f t="shared" si="17"/>
        <v>5</v>
      </c>
      <c r="S97" s="12" t="str" cm="1">
        <f t="array" ref="S97">INDEX('Subject-ConceptMap-4'!$I$15:$N$121,Q97+1,R97)</f>
        <v>* group[=].element[=].target.equivalence = #equivalent</v>
      </c>
    </row>
    <row r="98" spans="16:19" x14ac:dyDescent="0.75">
      <c r="P98" s="11">
        <v>84</v>
      </c>
      <c r="Q98" s="11">
        <f t="shared" si="16"/>
        <v>13</v>
      </c>
      <c r="R98" s="11">
        <f t="shared" si="17"/>
        <v>6</v>
      </c>
      <c r="S98" s="12" t="str" cm="1">
        <f t="array" ref="S98">INDEX('Subject-ConceptMap-4'!$I$15:$N$121,Q98+1,R98)</f>
        <v/>
      </c>
    </row>
    <row r="99" spans="16:19" x14ac:dyDescent="0.75">
      <c r="P99" s="11">
        <v>85</v>
      </c>
      <c r="Q99" s="11">
        <f t="shared" si="16"/>
        <v>14</v>
      </c>
      <c r="R99" s="11">
        <f t="shared" si="17"/>
        <v>1</v>
      </c>
      <c r="S99" s="12" t="str" cm="1">
        <f t="array" ref="S99">INDEX('Subject-ConceptMap-4'!$I$15:$N$121,Q99+1,R99)</f>
        <v>* group[=].element[+].code = #Subject.comorbidity.moderateToSevereRenalDisease</v>
      </c>
    </row>
    <row r="100" spans="16:19" x14ac:dyDescent="0.75">
      <c r="P100" s="11">
        <v>86</v>
      </c>
      <c r="Q100" s="11">
        <f t="shared" si="16"/>
        <v>14</v>
      </c>
      <c r="R100" s="11">
        <f t="shared" si="17"/>
        <v>2</v>
      </c>
      <c r="S100" s="12" t="str" cm="1">
        <f t="array" ref="S100">INDEX('Subject-ConceptMap-4'!$I$15:$N$121,Q100+1,R100)</f>
        <v>* group[=].element[=].display = ##34#Moderate to severe renal disease##34#</v>
      </c>
    </row>
    <row r="101" spans="16:19" ht="29.5" x14ac:dyDescent="0.75">
      <c r="P101" s="11">
        <v>87</v>
      </c>
      <c r="Q101" s="11">
        <f t="shared" si="16"/>
        <v>14</v>
      </c>
      <c r="R101" s="11">
        <f t="shared" si="17"/>
        <v>3</v>
      </c>
      <c r="S101" s="12" t="str" cm="1">
        <f t="array" ref="S101">INDEX('Subject-ConceptMap-4'!$I$15:$N$121,Q101+1,R101)</f>
        <v>* group[=].element[=].target.code = #Observation.extension:comorbidConditionPresent</v>
      </c>
    </row>
    <row r="102" spans="16:19" x14ac:dyDescent="0.75">
      <c r="P102" s="11">
        <v>88</v>
      </c>
      <c r="Q102" s="11">
        <f t="shared" si="16"/>
        <v>14</v>
      </c>
      <c r="R102" s="11">
        <f t="shared" si="17"/>
        <v>4</v>
      </c>
      <c r="S102" s="12" t="str" cm="1">
        <f t="array" ref="S102">INDEX('Subject-ConceptMap-4'!$I$15:$N$121,Q102+1,R102)</f>
        <v>* group[=].element[=].target.display = ##34###34#</v>
      </c>
    </row>
    <row r="103" spans="16:19" x14ac:dyDescent="0.75">
      <c r="P103" s="11">
        <v>89</v>
      </c>
      <c r="Q103" s="11">
        <f t="shared" si="16"/>
        <v>14</v>
      </c>
      <c r="R103" s="11">
        <f t="shared" si="17"/>
        <v>5</v>
      </c>
      <c r="S103" s="12" t="str" cm="1">
        <f t="array" ref="S103">INDEX('Subject-ConceptMap-4'!$I$15:$N$121,Q103+1,R103)</f>
        <v>* group[=].element[=].target.equivalence = #equivalent</v>
      </c>
    </row>
    <row r="104" spans="16:19" x14ac:dyDescent="0.75">
      <c r="P104" s="11">
        <v>90</v>
      </c>
      <c r="Q104" s="11">
        <f t="shared" si="16"/>
        <v>14</v>
      </c>
      <c r="R104" s="11">
        <f t="shared" si="17"/>
        <v>6</v>
      </c>
      <c r="S104" s="12" t="str" cm="1">
        <f t="array" ref="S104">INDEX('Subject-ConceptMap-4'!$I$15:$N$121,Q104+1,R104)</f>
        <v/>
      </c>
    </row>
    <row r="105" spans="16:19" x14ac:dyDescent="0.75">
      <c r="P105" s="11">
        <v>91</v>
      </c>
      <c r="Q105" s="11">
        <f t="shared" si="16"/>
        <v>15</v>
      </c>
      <c r="R105" s="11">
        <f t="shared" si="17"/>
        <v>1</v>
      </c>
      <c r="S105" s="12" t="str" cm="1">
        <f t="array" ref="S105">INDEX('Subject-ConceptMap-4'!$I$15:$N$121,Q105+1,R105)</f>
        <v>* group[=].element[+].code = #Subject.comorbidity.solidTumorNonMetastatic</v>
      </c>
    </row>
    <row r="106" spans="16:19" x14ac:dyDescent="0.75">
      <c r="P106" s="11">
        <v>92</v>
      </c>
      <c r="Q106" s="11">
        <f t="shared" si="16"/>
        <v>15</v>
      </c>
      <c r="R106" s="11">
        <f t="shared" si="17"/>
        <v>2</v>
      </c>
      <c r="S106" s="12" t="str" cm="1">
        <f t="array" ref="S106">INDEX('Subject-ConceptMap-4'!$I$15:$N$121,Q106+1,R106)</f>
        <v>* group[=].element[=].display = ##34#Solid tumor (non metastatic)##34#</v>
      </c>
    </row>
    <row r="107" spans="16:19" ht="29.5" x14ac:dyDescent="0.75">
      <c r="P107" s="11">
        <v>93</v>
      </c>
      <c r="Q107" s="11">
        <f t="shared" si="16"/>
        <v>15</v>
      </c>
      <c r="R107" s="11">
        <f t="shared" si="17"/>
        <v>3</v>
      </c>
      <c r="S107" s="12" t="str" cm="1">
        <f t="array" ref="S107">INDEX('Subject-ConceptMap-4'!$I$15:$N$121,Q107+1,R107)</f>
        <v>* group[=].element[=].target.code = #Observation.extension:comorbidConditionPresent</v>
      </c>
    </row>
    <row r="108" spans="16:19" x14ac:dyDescent="0.75">
      <c r="P108" s="11">
        <v>94</v>
      </c>
      <c r="Q108" s="11">
        <f t="shared" si="16"/>
        <v>15</v>
      </c>
      <c r="R108" s="11">
        <f t="shared" si="17"/>
        <v>4</v>
      </c>
      <c r="S108" s="12" t="str" cm="1">
        <f t="array" ref="S108">INDEX('Subject-ConceptMap-4'!$I$15:$N$121,Q108+1,R108)</f>
        <v>* group[=].element[=].target.display = ##34###34#</v>
      </c>
    </row>
    <row r="109" spans="16:19" x14ac:dyDescent="0.75">
      <c r="P109" s="11">
        <v>95</v>
      </c>
      <c r="Q109" s="11">
        <f t="shared" si="16"/>
        <v>15</v>
      </c>
      <c r="R109" s="11">
        <f t="shared" si="17"/>
        <v>5</v>
      </c>
      <c r="S109" s="12" t="str" cm="1">
        <f t="array" ref="S109">INDEX('Subject-ConceptMap-4'!$I$15:$N$121,Q109+1,R109)</f>
        <v>* group[=].element[=].target.equivalence = #equivalent</v>
      </c>
    </row>
    <row r="110" spans="16:19" x14ac:dyDescent="0.75">
      <c r="P110" s="11">
        <v>96</v>
      </c>
      <c r="Q110" s="11">
        <f t="shared" si="16"/>
        <v>15</v>
      </c>
      <c r="R110" s="11">
        <f t="shared" si="17"/>
        <v>6</v>
      </c>
      <c r="S110" s="12" t="str" cm="1">
        <f t="array" ref="S110">INDEX('Subject-ConceptMap-4'!$I$15:$N$121,Q110+1,R110)</f>
        <v/>
      </c>
    </row>
    <row r="111" spans="16:19" x14ac:dyDescent="0.75">
      <c r="P111" s="11">
        <v>97</v>
      </c>
      <c r="Q111" s="11">
        <f t="shared" si="16"/>
        <v>16</v>
      </c>
      <c r="R111" s="11">
        <f t="shared" si="17"/>
        <v>1</v>
      </c>
      <c r="S111" s="12" t="str" cm="1">
        <f t="array" ref="S111">INDEX('Subject-ConceptMap-4'!$I$15:$N$121,Q111+1,R111)</f>
        <v>* group[=].element[+].code = #Subject.comorbidity.metastaticSolidTumor</v>
      </c>
    </row>
    <row r="112" spans="16:19" x14ac:dyDescent="0.75">
      <c r="P112" s="11">
        <v>98</v>
      </c>
      <c r="Q112" s="11">
        <f t="shared" si="16"/>
        <v>16</v>
      </c>
      <c r="R112" s="11">
        <f t="shared" si="17"/>
        <v>2</v>
      </c>
      <c r="S112" s="12" t="str" cm="1">
        <f t="array" ref="S112">INDEX('Subject-ConceptMap-4'!$I$15:$N$121,Q112+1,R112)</f>
        <v>* group[=].element[=].display = ##34#Metastatic solid tumor##34#</v>
      </c>
    </row>
    <row r="113" spans="16:19" ht="29.5" x14ac:dyDescent="0.75">
      <c r="P113" s="11">
        <v>99</v>
      </c>
      <c r="Q113" s="11">
        <f t="shared" si="16"/>
        <v>16</v>
      </c>
      <c r="R113" s="11">
        <f t="shared" si="17"/>
        <v>3</v>
      </c>
      <c r="S113" s="12" t="str" cm="1">
        <f t="array" ref="S113">INDEX('Subject-ConceptMap-4'!$I$15:$N$121,Q113+1,R113)</f>
        <v>* group[=].element[=].target.code = #Observation.extension:comorbidConditionPresent</v>
      </c>
    </row>
    <row r="114" spans="16:19" x14ac:dyDescent="0.75">
      <c r="P114" s="11">
        <v>100</v>
      </c>
      <c r="Q114" s="11">
        <f t="shared" si="16"/>
        <v>16</v>
      </c>
      <c r="R114" s="11">
        <f t="shared" si="17"/>
        <v>4</v>
      </c>
      <c r="S114" s="12" t="str" cm="1">
        <f t="array" ref="S114">INDEX('Subject-ConceptMap-4'!$I$15:$N$121,Q114+1,R114)</f>
        <v>* group[=].element[=].target.display = ##34###34#</v>
      </c>
    </row>
    <row r="115" spans="16:19" x14ac:dyDescent="0.75">
      <c r="P115" s="11">
        <v>101</v>
      </c>
      <c r="Q115" s="11">
        <f t="shared" si="16"/>
        <v>16</v>
      </c>
      <c r="R115" s="11">
        <f t="shared" si="17"/>
        <v>5</v>
      </c>
      <c r="S115" s="12" t="str" cm="1">
        <f t="array" ref="S115">INDEX('Subject-ConceptMap-4'!$I$15:$N$121,Q115+1,R115)</f>
        <v>* group[=].element[=].target.equivalence = #equivalent</v>
      </c>
    </row>
    <row r="116" spans="16:19" x14ac:dyDescent="0.75">
      <c r="P116" s="11">
        <v>102</v>
      </c>
      <c r="Q116" s="11">
        <f t="shared" si="16"/>
        <v>16</v>
      </c>
      <c r="R116" s="11">
        <f t="shared" si="17"/>
        <v>6</v>
      </c>
      <c r="S116" s="12" t="str" cm="1">
        <f t="array" ref="S116">INDEX('Subject-ConceptMap-4'!$I$15:$N$121,Q116+1,R116)</f>
        <v/>
      </c>
    </row>
    <row r="117" spans="16:19" x14ac:dyDescent="0.75">
      <c r="P117" s="11">
        <v>103</v>
      </c>
      <c r="Q117" s="11">
        <f t="shared" si="16"/>
        <v>17</v>
      </c>
      <c r="R117" s="11">
        <f t="shared" si="17"/>
        <v>1</v>
      </c>
      <c r="S117" s="12" t="str" cm="1">
        <f t="array" ref="S117">INDEX('Subject-ConceptMap-4'!$I$15:$N$121,Q117+1,R117)</f>
        <v>* group[=].element[+].code = #Subject.comorbidity.leukemia</v>
      </c>
    </row>
    <row r="118" spans="16:19" x14ac:dyDescent="0.75">
      <c r="P118" s="11">
        <v>104</v>
      </c>
      <c r="Q118" s="11">
        <f t="shared" si="16"/>
        <v>17</v>
      </c>
      <c r="R118" s="11">
        <f t="shared" si="17"/>
        <v>2</v>
      </c>
      <c r="S118" s="12" t="str" cm="1">
        <f t="array" ref="S118">INDEX('Subject-ConceptMap-4'!$I$15:$N$121,Q118+1,R118)</f>
        <v>* group[=].element[=].display = ##34#Leukemia##34#</v>
      </c>
    </row>
    <row r="119" spans="16:19" ht="29.5" x14ac:dyDescent="0.75">
      <c r="P119" s="11">
        <v>105</v>
      </c>
      <c r="Q119" s="11">
        <f t="shared" si="16"/>
        <v>17</v>
      </c>
      <c r="R119" s="11">
        <f t="shared" si="17"/>
        <v>3</v>
      </c>
      <c r="S119" s="12" t="str" cm="1">
        <f t="array" ref="S119">INDEX('Subject-ConceptMap-4'!$I$15:$N$121,Q119+1,R119)</f>
        <v>* group[=].element[=].target.code = #Observation.extension:comorbidConditionPresent</v>
      </c>
    </row>
    <row r="120" spans="16:19" x14ac:dyDescent="0.75">
      <c r="P120" s="11">
        <v>106</v>
      </c>
      <c r="Q120" s="11">
        <f t="shared" si="16"/>
        <v>17</v>
      </c>
      <c r="R120" s="11">
        <f t="shared" si="17"/>
        <v>4</v>
      </c>
      <c r="S120" s="12" t="str" cm="1">
        <f t="array" ref="S120">INDEX('Subject-ConceptMap-4'!$I$15:$N$121,Q120+1,R120)</f>
        <v>* group[=].element[=].target.display = ##34###34#</v>
      </c>
    </row>
    <row r="121" spans="16:19" x14ac:dyDescent="0.75">
      <c r="P121" s="11">
        <v>107</v>
      </c>
      <c r="Q121" s="11">
        <f t="shared" si="16"/>
        <v>17</v>
      </c>
      <c r="R121" s="11">
        <f t="shared" si="17"/>
        <v>5</v>
      </c>
      <c r="S121" s="12" t="str" cm="1">
        <f t="array" ref="S121">INDEX('Subject-ConceptMap-4'!$I$15:$N$121,Q121+1,R121)</f>
        <v>* group[=].element[=].target.equivalence = #equivalent</v>
      </c>
    </row>
    <row r="122" spans="16:19" x14ac:dyDescent="0.75">
      <c r="P122" s="11">
        <v>108</v>
      </c>
      <c r="Q122" s="11">
        <f t="shared" si="16"/>
        <v>17</v>
      </c>
      <c r="R122" s="11">
        <f t="shared" si="17"/>
        <v>6</v>
      </c>
      <c r="S122" s="12" t="str" cm="1">
        <f t="array" ref="S122">INDEX('Subject-ConceptMap-4'!$I$15:$N$121,Q122+1,R122)</f>
        <v/>
      </c>
    </row>
    <row r="123" spans="16:19" x14ac:dyDescent="0.75">
      <c r="P123" s="11">
        <v>109</v>
      </c>
      <c r="Q123" s="11">
        <f t="shared" si="16"/>
        <v>18</v>
      </c>
      <c r="R123" s="11">
        <f t="shared" si="17"/>
        <v>1</v>
      </c>
      <c r="S123" s="12" t="str" cm="1">
        <f t="array" ref="S123">INDEX('Subject-ConceptMap-4'!$I$15:$N$121,Q123+1,R123)</f>
        <v>* group[=].element[+].code = #Subject.comorbidity.lymphoma</v>
      </c>
    </row>
    <row r="124" spans="16:19" x14ac:dyDescent="0.75">
      <c r="P124" s="11">
        <v>110</v>
      </c>
      <c r="Q124" s="11">
        <f t="shared" si="16"/>
        <v>18</v>
      </c>
      <c r="R124" s="11">
        <f t="shared" si="17"/>
        <v>2</v>
      </c>
      <c r="S124" s="12" t="str" cm="1">
        <f t="array" ref="S124">INDEX('Subject-ConceptMap-4'!$I$15:$N$121,Q124+1,R124)</f>
        <v>* group[=].element[=].display = ##34#Lymphoma##34#</v>
      </c>
    </row>
    <row r="125" spans="16:19" ht="29.5" x14ac:dyDescent="0.75">
      <c r="P125" s="11">
        <v>111</v>
      </c>
      <c r="Q125" s="11">
        <f t="shared" si="16"/>
        <v>18</v>
      </c>
      <c r="R125" s="11">
        <f t="shared" si="17"/>
        <v>3</v>
      </c>
      <c r="S125" s="12" t="str" cm="1">
        <f t="array" ref="S125">INDEX('Subject-ConceptMap-4'!$I$15:$N$121,Q125+1,R125)</f>
        <v>* group[=].element[=].target.code = #Observation.extension:comorbidConditionPresent</v>
      </c>
    </row>
    <row r="126" spans="16:19" x14ac:dyDescent="0.75">
      <c r="P126" s="11">
        <v>112</v>
      </c>
      <c r="Q126" s="11">
        <f t="shared" si="16"/>
        <v>18</v>
      </c>
      <c r="R126" s="11">
        <f t="shared" si="17"/>
        <v>4</v>
      </c>
      <c r="S126" s="12" t="str" cm="1">
        <f t="array" ref="S126">INDEX('Subject-ConceptMap-4'!$I$15:$N$121,Q126+1,R126)</f>
        <v>* group[=].element[=].target.display = ##34###34#</v>
      </c>
    </row>
    <row r="127" spans="16:19" x14ac:dyDescent="0.75">
      <c r="P127" s="11">
        <v>113</v>
      </c>
      <c r="Q127" s="11">
        <f t="shared" si="16"/>
        <v>18</v>
      </c>
      <c r="R127" s="11">
        <f t="shared" si="17"/>
        <v>5</v>
      </c>
      <c r="S127" s="12" t="str" cm="1">
        <f t="array" ref="S127">INDEX('Subject-ConceptMap-4'!$I$15:$N$121,Q127+1,R127)</f>
        <v>* group[=].element[=].target.equivalence = #equivalent</v>
      </c>
    </row>
    <row r="128" spans="16:19" x14ac:dyDescent="0.75">
      <c r="P128" s="11">
        <v>114</v>
      </c>
      <c r="Q128" s="11">
        <f t="shared" si="16"/>
        <v>18</v>
      </c>
      <c r="R128" s="11">
        <f t="shared" si="17"/>
        <v>6</v>
      </c>
      <c r="S128" s="12" t="str" cm="1">
        <f t="array" ref="S128">INDEX('Subject-ConceptMap-4'!$I$15:$N$121,Q128+1,R128)</f>
        <v/>
      </c>
    </row>
    <row r="129" spans="16:19" x14ac:dyDescent="0.75">
      <c r="P129" s="11">
        <v>115</v>
      </c>
      <c r="Q129" s="11">
        <f t="shared" si="16"/>
        <v>19</v>
      </c>
      <c r="R129" s="11">
        <f t="shared" si="17"/>
        <v>1</v>
      </c>
      <c r="S129" s="12" t="str" cm="1">
        <f t="array" ref="S129">INDEX('Subject-ConceptMap-4'!$I$15:$N$121,Q129+1,R129)</f>
        <v>* group[=].element[+].code = #Subject.comorbidity.multipleMyeloma</v>
      </c>
    </row>
    <row r="130" spans="16:19" x14ac:dyDescent="0.75">
      <c r="P130" s="11">
        <v>116</v>
      </c>
      <c r="Q130" s="11">
        <f t="shared" si="16"/>
        <v>19</v>
      </c>
      <c r="R130" s="11">
        <f t="shared" si="17"/>
        <v>2</v>
      </c>
      <c r="S130" s="12" t="str" cm="1">
        <f t="array" ref="S130">INDEX('Subject-ConceptMap-4'!$I$15:$N$121,Q130+1,R130)</f>
        <v>* group[=].element[=].display = ##34#Multiple myeloma##34#</v>
      </c>
    </row>
    <row r="131" spans="16:19" ht="29.5" x14ac:dyDescent="0.75">
      <c r="P131" s="11">
        <v>117</v>
      </c>
      <c r="Q131" s="11">
        <f t="shared" si="16"/>
        <v>19</v>
      </c>
      <c r="R131" s="11">
        <f t="shared" si="17"/>
        <v>3</v>
      </c>
      <c r="S131" s="12" t="str" cm="1">
        <f t="array" ref="S131">INDEX('Subject-ConceptMap-4'!$I$15:$N$121,Q131+1,R131)</f>
        <v>* group[=].element[=].target.code = #Observation.extension:comorbidConditionPresent</v>
      </c>
    </row>
    <row r="132" spans="16:19" x14ac:dyDescent="0.75">
      <c r="P132" s="11">
        <v>118</v>
      </c>
      <c r="Q132" s="11">
        <f t="shared" si="16"/>
        <v>19</v>
      </c>
      <c r="R132" s="11">
        <f t="shared" si="17"/>
        <v>4</v>
      </c>
      <c r="S132" s="12" t="str" cm="1">
        <f t="array" ref="S132">INDEX('Subject-ConceptMap-4'!$I$15:$N$121,Q132+1,R132)</f>
        <v>* group[=].element[=].target.display = ##34###34#</v>
      </c>
    </row>
    <row r="133" spans="16:19" x14ac:dyDescent="0.75">
      <c r="P133" s="11">
        <v>119</v>
      </c>
      <c r="Q133" s="11">
        <f t="shared" si="16"/>
        <v>19</v>
      </c>
      <c r="R133" s="11">
        <f t="shared" si="17"/>
        <v>5</v>
      </c>
      <c r="S133" s="12" t="str" cm="1">
        <f t="array" ref="S133">INDEX('Subject-ConceptMap-4'!$I$15:$N$121,Q133+1,R133)</f>
        <v>* group[=].element[=].target.equivalence = #equivalent</v>
      </c>
    </row>
    <row r="134" spans="16:19" x14ac:dyDescent="0.75">
      <c r="P134" s="11">
        <v>120</v>
      </c>
      <c r="Q134" s="11">
        <f t="shared" si="16"/>
        <v>19</v>
      </c>
      <c r="R134" s="11">
        <f t="shared" si="17"/>
        <v>6</v>
      </c>
      <c r="S134" s="12" t="str" cm="1">
        <f t="array" ref="S134">INDEX('Subject-ConceptMap-4'!$I$15:$N$121,Q134+1,R134)</f>
        <v/>
      </c>
    </row>
    <row r="135" spans="16:19" x14ac:dyDescent="0.75">
      <c r="P135" s="11">
        <v>121</v>
      </c>
      <c r="Q135" s="11">
        <f t="shared" si="16"/>
        <v>20</v>
      </c>
      <c r="R135" s="11">
        <f t="shared" si="17"/>
        <v>1</v>
      </c>
      <c r="S135" s="12" t="str" cm="1">
        <f t="array" ref="S135">INDEX('Subject-ConceptMap-4'!$I$15:$N$121,Q135+1,R135)</f>
        <v>* group[=].element[+].code = #Subject.comorbidity.aids</v>
      </c>
    </row>
    <row r="136" spans="16:19" x14ac:dyDescent="0.75">
      <c r="P136" s="11">
        <v>122</v>
      </c>
      <c r="Q136" s="11">
        <f t="shared" si="16"/>
        <v>20</v>
      </c>
      <c r="R136" s="11">
        <f t="shared" si="17"/>
        <v>2</v>
      </c>
      <c r="S136" s="12" t="str" cm="1">
        <f t="array" ref="S136">INDEX('Subject-ConceptMap-4'!$I$15:$N$121,Q136+1,R136)</f>
        <v>* group[=].element[=].display = ##34#AIDS##34#</v>
      </c>
    </row>
    <row r="137" spans="16:19" ht="29.5" x14ac:dyDescent="0.75">
      <c r="P137" s="11">
        <v>123</v>
      </c>
      <c r="Q137" s="11">
        <f t="shared" si="16"/>
        <v>20</v>
      </c>
      <c r="R137" s="11">
        <f t="shared" si="17"/>
        <v>3</v>
      </c>
      <c r="S137" s="12" t="str" cm="1">
        <f t="array" ref="S137">INDEX('Subject-ConceptMap-4'!$I$15:$N$121,Q137+1,R137)</f>
        <v>* group[=].element[=].target.code = #Observation.extension:comorbidConditionPresent</v>
      </c>
    </row>
    <row r="138" spans="16:19" x14ac:dyDescent="0.75">
      <c r="P138" s="11">
        <v>124</v>
      </c>
      <c r="Q138" s="11">
        <f t="shared" si="16"/>
        <v>20</v>
      </c>
      <c r="R138" s="11">
        <f t="shared" si="17"/>
        <v>4</v>
      </c>
      <c r="S138" s="12" t="str" cm="1">
        <f t="array" ref="S138">INDEX('Subject-ConceptMap-4'!$I$15:$N$121,Q138+1,R138)</f>
        <v>* group[=].element[=].target.display = ##34###34#</v>
      </c>
    </row>
    <row r="139" spans="16:19" x14ac:dyDescent="0.75">
      <c r="P139" s="11">
        <v>125</v>
      </c>
      <c r="Q139" s="11">
        <f t="shared" si="16"/>
        <v>20</v>
      </c>
      <c r="R139" s="11">
        <f t="shared" si="17"/>
        <v>5</v>
      </c>
      <c r="S139" s="12" t="str" cm="1">
        <f t="array" ref="S139">INDEX('Subject-ConceptMap-4'!$I$15:$N$121,Q139+1,R139)</f>
        <v>* group[=].element[=].target.equivalence = #equivalent</v>
      </c>
    </row>
    <row r="140" spans="16:19" x14ac:dyDescent="0.75">
      <c r="P140" s="11">
        <v>126</v>
      </c>
      <c r="Q140" s="11">
        <f t="shared" si="16"/>
        <v>20</v>
      </c>
      <c r="R140" s="11">
        <f t="shared" si="17"/>
        <v>6</v>
      </c>
      <c r="S140" s="12" t="str" cm="1">
        <f t="array" ref="S140">INDEX('Subject-ConceptMap-4'!$I$15:$N$121,Q140+1,R140)</f>
        <v/>
      </c>
    </row>
    <row r="141" spans="16:19" x14ac:dyDescent="0.75">
      <c r="P141" s="11">
        <v>127</v>
      </c>
      <c r="Q141" s="11">
        <f t="shared" si="16"/>
        <v>21</v>
      </c>
      <c r="R141" s="11">
        <f t="shared" si="17"/>
        <v>1</v>
      </c>
      <c r="S141" s="12" t="str" cm="1">
        <f t="array" ref="S141">INDEX('Subject-ConceptMap-4'!$I$15:$N$121,Q141+1,R141)</f>
        <v>* group[=].element[+].code = #Subject.noGeneticSyndromeWho2020</v>
      </c>
    </row>
    <row r="142" spans="16:19" x14ac:dyDescent="0.75">
      <c r="P142" s="11">
        <v>128</v>
      </c>
      <c r="Q142" s="11">
        <f t="shared" si="16"/>
        <v>21</v>
      </c>
      <c r="R142" s="11">
        <f t="shared" si="17"/>
        <v>2</v>
      </c>
      <c r="S142" s="12" t="str" cm="1">
        <f t="array" ref="S142">INDEX('Subject-ConceptMap-4'!$I$15:$N$121,Q142+1,R142)</f>
        <v>* group[=].element[=].display = ##34#No Genetic syndrome WHO 2020##34#</v>
      </c>
    </row>
    <row r="143" spans="16:19" x14ac:dyDescent="0.75">
      <c r="P143" s="11">
        <v>129</v>
      </c>
      <c r="Q143" s="11">
        <f t="shared" si="16"/>
        <v>21</v>
      </c>
      <c r="R143" s="11">
        <f t="shared" si="17"/>
        <v>3</v>
      </c>
      <c r="S143" s="12" t="str" cm="1">
        <f t="array" ref="S143">INDEX('Subject-ConceptMap-4'!$I$15:$N$121,Q143+1,R143)</f>
        <v>* group[=].element[=].target.code = #Observation</v>
      </c>
    </row>
    <row r="144" spans="16:19" x14ac:dyDescent="0.75">
      <c r="P144" s="11">
        <v>130</v>
      </c>
      <c r="Q144" s="11">
        <f t="shared" si="16"/>
        <v>21</v>
      </c>
      <c r="R144" s="11">
        <f t="shared" si="17"/>
        <v>4</v>
      </c>
      <c r="S144" s="12" t="str" cm="1">
        <f t="array" ref="S144">INDEX('Subject-ConceptMap-4'!$I$15:$N$121,Q144+1,R144)</f>
        <v>* group[=].element[=].target.display = ##34###34#</v>
      </c>
    </row>
    <row r="145" spans="16:19" x14ac:dyDescent="0.75">
      <c r="P145" s="11">
        <v>131</v>
      </c>
      <c r="Q145" s="11">
        <f t="shared" si="16"/>
        <v>21</v>
      </c>
      <c r="R145" s="11">
        <f t="shared" si="17"/>
        <v>5</v>
      </c>
      <c r="S145" s="12" t="str" cm="1">
        <f t="array" ref="S145">INDEX('Subject-ConceptMap-4'!$I$15:$N$121,Q145+1,R145)</f>
        <v>* group[=].element[=].target.equivalence = #equivalent</v>
      </c>
    </row>
    <row r="146" spans="16:19" ht="118" x14ac:dyDescent="0.7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18"/>
        <v>22</v>
      </c>
      <c r="R147" s="11">
        <f t="shared" si="19"/>
        <v>1</v>
      </c>
      <c r="S147" s="12" t="str" cm="1">
        <f t="array" ref="S147">INDEX('Subject-ConceptMap-4'!$I$15:$N$121,Q147+1,R147)</f>
        <v>* group[=].element[+].code = #Subject.noGeneticSyndromeWho2020.olliersDisease</v>
      </c>
    </row>
    <row r="148" spans="16:19" x14ac:dyDescent="0.75">
      <c r="P148" s="11">
        <v>134</v>
      </c>
      <c r="Q148" s="11">
        <f t="shared" si="18"/>
        <v>22</v>
      </c>
      <c r="R148" s="11">
        <f t="shared" si="19"/>
        <v>2</v>
      </c>
      <c r="S148" s="12" t="str" cm="1">
        <f t="array" ref="S148">INDEX('Subject-ConceptMap-4'!$I$15:$N$121,Q148+1,R148)</f>
        <v>* group[=].element[=].display = ##34#Olliers disease##34#</v>
      </c>
    </row>
    <row r="149" spans="16:19" ht="29.5" x14ac:dyDescent="0.75">
      <c r="P149" s="11">
        <v>135</v>
      </c>
      <c r="Q149" s="11">
        <f t="shared" si="18"/>
        <v>22</v>
      </c>
      <c r="R149" s="11">
        <f t="shared" si="19"/>
        <v>3</v>
      </c>
      <c r="S149" s="12" t="str" cm="1">
        <f t="array" ref="S149">INDEX('Subject-ConceptMap-4'!$I$15:$N$121,Q149+1,R149)</f>
        <v>* group[=].element[=].target.code = #Observation.extension:comorbidConditionPresent</v>
      </c>
    </row>
    <row r="150" spans="16:19" x14ac:dyDescent="0.75">
      <c r="P150" s="11">
        <v>136</v>
      </c>
      <c r="Q150" s="11">
        <f t="shared" si="18"/>
        <v>22</v>
      </c>
      <c r="R150" s="11">
        <f t="shared" si="19"/>
        <v>4</v>
      </c>
      <c r="S150" s="12" t="str" cm="1">
        <f t="array" ref="S150">INDEX('Subject-ConceptMap-4'!$I$15:$N$121,Q150+1,R150)</f>
        <v>* group[=].element[=].target.display = ##34###34#</v>
      </c>
    </row>
    <row r="151" spans="16:19" x14ac:dyDescent="0.75">
      <c r="P151" s="11">
        <v>137</v>
      </c>
      <c r="Q151" s="11">
        <f t="shared" si="18"/>
        <v>22</v>
      </c>
      <c r="R151" s="11">
        <f t="shared" si="19"/>
        <v>5</v>
      </c>
      <c r="S151" s="12" t="str" cm="1">
        <f t="array" ref="S151">INDEX('Subject-ConceptMap-4'!$I$15:$N$121,Q151+1,R151)</f>
        <v>* group[=].element[=].target.equivalence = #equivalent</v>
      </c>
    </row>
    <row r="152" spans="16:19" x14ac:dyDescent="0.75">
      <c r="P152" s="11">
        <v>138</v>
      </c>
      <c r="Q152" s="11">
        <f t="shared" si="18"/>
        <v>22</v>
      </c>
      <c r="R152" s="11">
        <f t="shared" si="19"/>
        <v>6</v>
      </c>
      <c r="S152" s="12" t="str" cm="1">
        <f t="array" ref="S152">INDEX('Subject-ConceptMap-4'!$I$15:$N$121,Q152+1,R152)</f>
        <v/>
      </c>
    </row>
    <row r="153" spans="16:19" ht="29.5" x14ac:dyDescent="0.75">
      <c r="P153" s="11">
        <v>139</v>
      </c>
      <c r="Q153" s="11">
        <f t="shared" si="18"/>
        <v>23</v>
      </c>
      <c r="R153" s="11">
        <f t="shared" si="19"/>
        <v>1</v>
      </c>
      <c r="S153" s="12" t="str" cm="1">
        <f t="array" ref="S153">INDEX('Subject-ConceptMap-4'!$I$15:$N$121,Q153+1,R153)</f>
        <v>* group[=].element[+].code = #Subject.noGeneticSyndromeWho2020.maffuciSyndrome</v>
      </c>
    </row>
    <row r="154" spans="16:19" x14ac:dyDescent="0.75">
      <c r="P154" s="11">
        <v>140</v>
      </c>
      <c r="Q154" s="11">
        <f t="shared" si="18"/>
        <v>23</v>
      </c>
      <c r="R154" s="11">
        <f t="shared" si="19"/>
        <v>2</v>
      </c>
      <c r="S154" s="12" t="str" cm="1">
        <f t="array" ref="S154">INDEX('Subject-ConceptMap-4'!$I$15:$N$121,Q154+1,R154)</f>
        <v>* group[=].element[=].display = ##34#Maffuci syndrome##34#</v>
      </c>
    </row>
    <row r="155" spans="16:19" ht="29.5" x14ac:dyDescent="0.75">
      <c r="P155" s="11">
        <v>141</v>
      </c>
      <c r="Q155" s="11">
        <f t="shared" si="18"/>
        <v>23</v>
      </c>
      <c r="R155" s="11">
        <f t="shared" si="19"/>
        <v>3</v>
      </c>
      <c r="S155" s="12" t="str" cm="1">
        <f t="array" ref="S155">INDEX('Subject-ConceptMap-4'!$I$15:$N$121,Q155+1,R155)</f>
        <v>* group[=].element[=].target.code = #Observation.extension:comorbidConditionPresent</v>
      </c>
    </row>
    <row r="156" spans="16:19" x14ac:dyDescent="0.75">
      <c r="P156" s="11">
        <v>142</v>
      </c>
      <c r="Q156" s="11">
        <f t="shared" si="18"/>
        <v>23</v>
      </c>
      <c r="R156" s="11">
        <f t="shared" si="19"/>
        <v>4</v>
      </c>
      <c r="S156" s="12" t="str" cm="1">
        <f t="array" ref="S156">INDEX('Subject-ConceptMap-4'!$I$15:$N$121,Q156+1,R156)</f>
        <v>* group[=].element[=].target.display = ##34###34#</v>
      </c>
    </row>
    <row r="157" spans="16:19" x14ac:dyDescent="0.75">
      <c r="P157" s="11">
        <v>143</v>
      </c>
      <c r="Q157" s="11">
        <f t="shared" si="18"/>
        <v>23</v>
      </c>
      <c r="R157" s="11">
        <f t="shared" si="19"/>
        <v>5</v>
      </c>
      <c r="S157" s="12" t="str" cm="1">
        <f t="array" ref="S157">INDEX('Subject-ConceptMap-4'!$I$15:$N$121,Q157+1,R157)</f>
        <v>* group[=].element[=].target.equivalence = #equivalent</v>
      </c>
    </row>
    <row r="158" spans="16:19" x14ac:dyDescent="0.75">
      <c r="P158" s="11">
        <v>144</v>
      </c>
      <c r="Q158" s="11">
        <f t="shared" si="18"/>
        <v>23</v>
      </c>
      <c r="R158" s="11">
        <f t="shared" si="19"/>
        <v>6</v>
      </c>
      <c r="S158" s="12" t="str" cm="1">
        <f t="array" ref="S158">INDEX('Subject-ConceptMap-4'!$I$15:$N$121,Q158+1,R158)</f>
        <v/>
      </c>
    </row>
    <row r="159" spans="16:19" ht="29.5" x14ac:dyDescent="0.75">
      <c r="P159" s="11">
        <v>145</v>
      </c>
      <c r="Q159" s="11">
        <f t="shared" si="18"/>
        <v>24</v>
      </c>
      <c r="R159" s="11">
        <f t="shared" si="19"/>
        <v>1</v>
      </c>
      <c r="S159" s="12" t="str" cm="1">
        <f t="array" ref="S159">INDEX('Subject-ConceptMap-4'!$I$15:$N$121,Q159+1,R159)</f>
        <v>* group[=].element[+].code = #Subject.noGeneticSyndromeWho2020.liFraumeniSyndrome</v>
      </c>
    </row>
    <row r="160" spans="16:19" x14ac:dyDescent="0.75">
      <c r="P160" s="11">
        <v>146</v>
      </c>
      <c r="Q160" s="11">
        <f t="shared" si="18"/>
        <v>24</v>
      </c>
      <c r="R160" s="11">
        <f t="shared" si="19"/>
        <v>2</v>
      </c>
      <c r="S160" s="12" t="str" cm="1">
        <f t="array" ref="S160">INDEX('Subject-ConceptMap-4'!$I$15:$N$121,Q160+1,R160)</f>
        <v>* group[=].element[=].display = ##34#Li-Fraumeni syndrome##34#</v>
      </c>
    </row>
    <row r="161" spans="16:19" ht="29.5" x14ac:dyDescent="0.75">
      <c r="P161" s="11">
        <v>147</v>
      </c>
      <c r="Q161" s="11">
        <f t="shared" si="18"/>
        <v>24</v>
      </c>
      <c r="R161" s="11">
        <f t="shared" si="19"/>
        <v>3</v>
      </c>
      <c r="S161" s="12" t="str" cm="1">
        <f t="array" ref="S161">INDEX('Subject-ConceptMap-4'!$I$15:$N$121,Q161+1,R161)</f>
        <v>* group[=].element[=].target.code = #Observation.extension:comorbidConditionPresent</v>
      </c>
    </row>
    <row r="162" spans="16:19" x14ac:dyDescent="0.75">
      <c r="P162" s="11">
        <v>148</v>
      </c>
      <c r="Q162" s="11">
        <f t="shared" si="18"/>
        <v>24</v>
      </c>
      <c r="R162" s="11">
        <f t="shared" si="19"/>
        <v>4</v>
      </c>
      <c r="S162" s="12" t="str" cm="1">
        <f t="array" ref="S162">INDEX('Subject-ConceptMap-4'!$I$15:$N$121,Q162+1,R162)</f>
        <v>* group[=].element[=].target.display = ##34###34#</v>
      </c>
    </row>
    <row r="163" spans="16:19" x14ac:dyDescent="0.75">
      <c r="P163" s="11">
        <v>149</v>
      </c>
      <c r="Q163" s="11">
        <f t="shared" si="18"/>
        <v>24</v>
      </c>
      <c r="R163" s="11">
        <f t="shared" si="19"/>
        <v>5</v>
      </c>
      <c r="S163" s="12" t="str" cm="1">
        <f t="array" ref="S163">INDEX('Subject-ConceptMap-4'!$I$15:$N$121,Q163+1,R163)</f>
        <v>* group[=].element[=].target.equivalence = #equivalent</v>
      </c>
    </row>
    <row r="164" spans="16:19" x14ac:dyDescent="0.75">
      <c r="P164" s="11">
        <v>150</v>
      </c>
      <c r="Q164" s="11">
        <f t="shared" si="18"/>
        <v>24</v>
      </c>
      <c r="R164" s="11">
        <f t="shared" si="19"/>
        <v>6</v>
      </c>
      <c r="S164" s="12" t="str" cm="1">
        <f t="array" ref="S164">INDEX('Subject-ConceptMap-4'!$I$15:$N$121,Q164+1,R164)</f>
        <v/>
      </c>
    </row>
    <row r="165" spans="16:19" ht="29.5" x14ac:dyDescent="0.7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75">
      <c r="P166" s="11">
        <v>152</v>
      </c>
      <c r="Q166" s="11">
        <f t="shared" si="18"/>
        <v>25</v>
      </c>
      <c r="R166" s="11">
        <f t="shared" si="19"/>
        <v>2</v>
      </c>
      <c r="S166" s="12" t="str" cm="1">
        <f t="array" ref="S166">INDEX('Subject-ConceptMap-4'!$I$15:$N$121,Q166+1,R166)</f>
        <v>* group[=].element[=].display = ##34#McCune-Albright syndrome##34#</v>
      </c>
    </row>
    <row r="167" spans="16:19" ht="29.5" x14ac:dyDescent="0.7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75">
      <c r="P168" s="11">
        <v>154</v>
      </c>
      <c r="Q168" s="11">
        <f t="shared" si="20"/>
        <v>25</v>
      </c>
      <c r="R168" s="11">
        <f t="shared" si="21"/>
        <v>4</v>
      </c>
      <c r="S168" s="12" t="str" cm="1">
        <f t="array" ref="S168">INDEX('Subject-ConceptMap-4'!$I$15:$N$121,Q168+1,R168)</f>
        <v>* group[=].element[=].target.display = ##34###34#</v>
      </c>
    </row>
    <row r="169" spans="16:19" x14ac:dyDescent="0.75">
      <c r="P169" s="11">
        <v>155</v>
      </c>
      <c r="Q169" s="11">
        <f t="shared" si="20"/>
        <v>25</v>
      </c>
      <c r="R169" s="11">
        <f t="shared" si="21"/>
        <v>5</v>
      </c>
      <c r="S169" s="12" t="str" cm="1">
        <f t="array" ref="S169">INDEX('Subject-ConceptMap-4'!$I$15:$N$121,Q169+1,R169)</f>
        <v>* group[=].element[=].target.equivalence = #equivalent</v>
      </c>
    </row>
    <row r="170" spans="16:19" x14ac:dyDescent="0.75">
      <c r="P170" s="11">
        <v>156</v>
      </c>
      <c r="Q170" s="11">
        <f t="shared" si="20"/>
        <v>25</v>
      </c>
      <c r="R170" s="11">
        <f t="shared" si="21"/>
        <v>6</v>
      </c>
      <c r="S170" s="12" t="str" cm="1">
        <f t="array" ref="S170">INDEX('Subject-ConceptMap-4'!$I$15:$N$121,Q170+1,R170)</f>
        <v/>
      </c>
    </row>
    <row r="171" spans="16:19" ht="29.5" x14ac:dyDescent="0.7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75">
      <c r="P172" s="11">
        <v>158</v>
      </c>
      <c r="Q172" s="11">
        <f t="shared" si="20"/>
        <v>26</v>
      </c>
      <c r="R172" s="11">
        <f t="shared" si="21"/>
        <v>2</v>
      </c>
      <c r="S172" s="12" t="str" cm="1">
        <f t="array" ref="S172">INDEX('Subject-ConceptMap-4'!$I$15:$N$121,Q172+1,R172)</f>
        <v>* group[=].element[=].display = ##34#Multiple osteochondromas##34#</v>
      </c>
    </row>
    <row r="173" spans="16:19" ht="29.5" x14ac:dyDescent="0.75">
      <c r="P173" s="11">
        <v>159</v>
      </c>
      <c r="Q173" s="11">
        <f t="shared" si="20"/>
        <v>26</v>
      </c>
      <c r="R173" s="11">
        <f t="shared" si="21"/>
        <v>3</v>
      </c>
      <c r="S173" s="12" t="str" cm="1">
        <f t="array" ref="S173">INDEX('Subject-ConceptMap-4'!$I$15:$N$121,Q173+1,R173)</f>
        <v>* group[=].element[=].target.code = #Observation.extension:comorbidConditionPresent</v>
      </c>
    </row>
    <row r="174" spans="16:19" x14ac:dyDescent="0.75">
      <c r="P174" s="11">
        <v>160</v>
      </c>
      <c r="Q174" s="11">
        <f t="shared" si="20"/>
        <v>26</v>
      </c>
      <c r="R174" s="11">
        <f t="shared" si="21"/>
        <v>4</v>
      </c>
      <c r="S174" s="12" t="str" cm="1">
        <f t="array" ref="S174">INDEX('Subject-ConceptMap-4'!$I$15:$N$121,Q174+1,R174)</f>
        <v>* group[=].element[=].target.display = ##34###34#</v>
      </c>
    </row>
    <row r="175" spans="16:19" x14ac:dyDescent="0.75">
      <c r="P175" s="11">
        <v>161</v>
      </c>
      <c r="Q175" s="11">
        <f t="shared" si="20"/>
        <v>26</v>
      </c>
      <c r="R175" s="11">
        <f t="shared" si="21"/>
        <v>5</v>
      </c>
      <c r="S175" s="12" t="str" cm="1">
        <f t="array" ref="S175">INDEX('Subject-ConceptMap-4'!$I$15:$N$121,Q175+1,R175)</f>
        <v>* group[=].element[=].target.equivalence = #equivalent</v>
      </c>
    </row>
    <row r="176" spans="16:19" x14ac:dyDescent="0.75">
      <c r="P176" s="11">
        <v>162</v>
      </c>
      <c r="Q176" s="11">
        <f t="shared" si="20"/>
        <v>26</v>
      </c>
      <c r="R176" s="11">
        <f t="shared" si="21"/>
        <v>6</v>
      </c>
      <c r="S176" s="12" t="str" cm="1">
        <f t="array" ref="S176">INDEX('Subject-ConceptMap-4'!$I$15:$N$121,Q176+1,R176)</f>
        <v/>
      </c>
    </row>
    <row r="177" spans="16:19" ht="29.5" x14ac:dyDescent="0.7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75">
      <c r="P178" s="11">
        <v>164</v>
      </c>
      <c r="Q178" s="11">
        <f t="shared" si="20"/>
        <v>27</v>
      </c>
      <c r="R178" s="11">
        <f t="shared" si="21"/>
        <v>2</v>
      </c>
      <c r="S178" s="12" t="str" cm="1">
        <f t="array" ref="S178">INDEX('Subject-ConceptMap-4'!$I$15:$N$121,Q178+1,R178)</f>
        <v>* group[=].element[=].display = ##34#Neurofibromatosis type 1##34#</v>
      </c>
    </row>
    <row r="179" spans="16:19" ht="29.5" x14ac:dyDescent="0.75">
      <c r="P179" s="11">
        <v>165</v>
      </c>
      <c r="Q179" s="11">
        <f t="shared" si="20"/>
        <v>27</v>
      </c>
      <c r="R179" s="11">
        <f t="shared" si="21"/>
        <v>3</v>
      </c>
      <c r="S179" s="12" t="str" cm="1">
        <f t="array" ref="S179">INDEX('Subject-ConceptMap-4'!$I$15:$N$121,Q179+1,R179)</f>
        <v>* group[=].element[=].target.code = #Observation.extension:comorbidConditionPresent</v>
      </c>
    </row>
    <row r="180" spans="16:19" x14ac:dyDescent="0.7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75">
      <c r="P181" s="11">
        <v>167</v>
      </c>
      <c r="Q181" s="11">
        <f t="shared" si="22"/>
        <v>27</v>
      </c>
      <c r="R181" s="11">
        <f t="shared" si="23"/>
        <v>5</v>
      </c>
      <c r="S181" s="12" t="str" cm="1">
        <f t="array" ref="S181">INDEX('Subject-ConceptMap-4'!$I$15:$N$121,Q181+1,R181)</f>
        <v>* group[=].element[=].target.equivalence = #equivalent</v>
      </c>
    </row>
    <row r="182" spans="16:19" x14ac:dyDescent="0.75">
      <c r="P182" s="11">
        <v>168</v>
      </c>
      <c r="Q182" s="11">
        <f t="shared" si="22"/>
        <v>27</v>
      </c>
      <c r="R182" s="11">
        <f t="shared" si="23"/>
        <v>6</v>
      </c>
      <c r="S182" s="12" t="str" cm="1">
        <f t="array" ref="S182">INDEX('Subject-ConceptMap-4'!$I$15:$N$121,Q182+1,R182)</f>
        <v/>
      </c>
    </row>
    <row r="183" spans="16:19" ht="29.5" x14ac:dyDescent="0.7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75">
      <c r="P184" s="11">
        <v>170</v>
      </c>
      <c r="Q184" s="11">
        <f t="shared" si="22"/>
        <v>28</v>
      </c>
      <c r="R184" s="11">
        <f t="shared" si="23"/>
        <v>2</v>
      </c>
      <c r="S184" s="12" t="str" cm="1">
        <f t="array" ref="S184">INDEX('Subject-ConceptMap-4'!$I$15:$N$121,Q184+1,R184)</f>
        <v>* group[=].element[=].display = ##34#Rothmund-Thomson syndrome##34#</v>
      </c>
    </row>
    <row r="185" spans="16:19" ht="29.5" x14ac:dyDescent="0.75">
      <c r="P185" s="11">
        <v>171</v>
      </c>
      <c r="Q185" s="11">
        <f t="shared" si="22"/>
        <v>28</v>
      </c>
      <c r="R185" s="11">
        <f t="shared" si="23"/>
        <v>3</v>
      </c>
      <c r="S185" s="12" t="str" cm="1">
        <f t="array" ref="S185">INDEX('Subject-ConceptMap-4'!$I$15:$N$121,Q185+1,R185)</f>
        <v>* group[=].element[=].target.code = #Observation.extension:comorbidConditionPresent</v>
      </c>
    </row>
    <row r="186" spans="16:19" x14ac:dyDescent="0.75">
      <c r="P186" s="11">
        <v>172</v>
      </c>
      <c r="Q186" s="11">
        <f t="shared" si="22"/>
        <v>28</v>
      </c>
      <c r="R186" s="11">
        <f t="shared" si="23"/>
        <v>4</v>
      </c>
      <c r="S186" s="12" t="str" cm="1">
        <f t="array" ref="S186">INDEX('Subject-ConceptMap-4'!$I$15:$N$121,Q186+1,R186)</f>
        <v>* group[=].element[=].target.display = ##34###34#</v>
      </c>
    </row>
    <row r="187" spans="16:19" x14ac:dyDescent="0.75">
      <c r="P187" s="11">
        <v>173</v>
      </c>
      <c r="Q187" s="11">
        <f t="shared" si="22"/>
        <v>28</v>
      </c>
      <c r="R187" s="11">
        <f t="shared" si="23"/>
        <v>5</v>
      </c>
      <c r="S187" s="12" t="str" cm="1">
        <f t="array" ref="S187">INDEX('Subject-ConceptMap-4'!$I$15:$N$121,Q187+1,R187)</f>
        <v>* group[=].element[=].target.equivalence = #equivalent</v>
      </c>
    </row>
    <row r="188" spans="16:19" x14ac:dyDescent="0.75">
      <c r="P188" s="11">
        <v>174</v>
      </c>
      <c r="Q188" s="11">
        <f t="shared" si="22"/>
        <v>28</v>
      </c>
      <c r="R188" s="11">
        <f t="shared" si="23"/>
        <v>6</v>
      </c>
      <c r="S188" s="12" t="str" cm="1">
        <f t="array" ref="S188">INDEX('Subject-ConceptMap-4'!$I$15:$N$121,Q188+1,R188)</f>
        <v/>
      </c>
    </row>
    <row r="189" spans="16:19" ht="29.5" x14ac:dyDescent="0.75">
      <c r="P189" s="11">
        <v>175</v>
      </c>
      <c r="Q189" s="11">
        <f t="shared" si="22"/>
        <v>29</v>
      </c>
      <c r="R189" s="11">
        <f t="shared" si="23"/>
        <v>1</v>
      </c>
      <c r="S189" s="12" t="str" cm="1">
        <f t="array" ref="S189">INDEX('Subject-ConceptMap-4'!$I$15:$N$121,Q189+1,R189)</f>
        <v>* group[=].element[+].code = #Subject.noGeneticSyndromeWho2020.wernerSyndrome</v>
      </c>
    </row>
    <row r="190" spans="16:19" x14ac:dyDescent="0.75">
      <c r="P190" s="11">
        <v>176</v>
      </c>
      <c r="Q190" s="11">
        <f t="shared" si="22"/>
        <v>29</v>
      </c>
      <c r="R190" s="11">
        <f t="shared" si="23"/>
        <v>2</v>
      </c>
      <c r="S190" s="12" t="str" cm="1">
        <f t="array" ref="S190">INDEX('Subject-ConceptMap-4'!$I$15:$N$121,Q190+1,R190)</f>
        <v>* group[=].element[=].display = ##34#Werner syndrome##34#</v>
      </c>
    </row>
    <row r="191" spans="16:19" ht="29.5" x14ac:dyDescent="0.75">
      <c r="P191" s="11">
        <v>177</v>
      </c>
      <c r="Q191" s="11">
        <f t="shared" si="22"/>
        <v>29</v>
      </c>
      <c r="R191" s="11">
        <f t="shared" si="23"/>
        <v>3</v>
      </c>
      <c r="S191" s="12" t="str" cm="1">
        <f t="array" ref="S191">INDEX('Subject-ConceptMap-4'!$I$15:$N$121,Q191+1,R191)</f>
        <v>* group[=].element[=].target.code = #Observation.extension:comorbidConditionPresent</v>
      </c>
    </row>
    <row r="192" spans="16:19" x14ac:dyDescent="0.75">
      <c r="P192" s="11">
        <v>178</v>
      </c>
      <c r="Q192" s="11">
        <f t="shared" si="22"/>
        <v>29</v>
      </c>
      <c r="R192" s="11">
        <f t="shared" si="23"/>
        <v>4</v>
      </c>
      <c r="S192" s="12" t="str" cm="1">
        <f t="array" ref="S192">INDEX('Subject-ConceptMap-4'!$I$15:$N$121,Q192+1,R192)</f>
        <v>* group[=].element[=].target.display = ##34###34#</v>
      </c>
    </row>
    <row r="193" spans="16:19" x14ac:dyDescent="0.75">
      <c r="P193" s="11">
        <v>179</v>
      </c>
      <c r="Q193" s="11">
        <f t="shared" si="22"/>
        <v>29</v>
      </c>
      <c r="R193" s="11">
        <f t="shared" si="23"/>
        <v>5</v>
      </c>
      <c r="S193" s="12" t="str" cm="1">
        <f t="array" ref="S193">INDEX('Subject-ConceptMap-4'!$I$15:$N$121,Q193+1,R193)</f>
        <v>* group[=].element[=].target.equivalence = #equivalent</v>
      </c>
    </row>
    <row r="194" spans="16:19" x14ac:dyDescent="0.75">
      <c r="P194" s="11">
        <v>180</v>
      </c>
      <c r="Q194" s="11">
        <f t="shared" si="22"/>
        <v>29</v>
      </c>
      <c r="R194" s="11">
        <f t="shared" si="23"/>
        <v>6</v>
      </c>
      <c r="S194" s="12" t="str" cm="1">
        <f t="array" ref="S194">INDEX('Subject-ConceptMap-4'!$I$15:$N$121,Q194+1,R194)</f>
        <v/>
      </c>
    </row>
    <row r="195" spans="16:19" x14ac:dyDescent="0.75">
      <c r="P195" s="11">
        <v>181</v>
      </c>
      <c r="Q195" s="11">
        <f t="shared" si="22"/>
        <v>30</v>
      </c>
      <c r="R195" s="11">
        <f t="shared" si="23"/>
        <v>1</v>
      </c>
      <c r="S195" s="12" t="str" cm="1">
        <f t="array" ref="S195">INDEX('Subject-ConceptMap-4'!$I$15:$N$121,Q195+1,R195)</f>
        <v>* group[=].element[+].code = #Subject.noGeneticSyndromeWho2020.retinoblastoma</v>
      </c>
    </row>
    <row r="196" spans="16:19" x14ac:dyDescent="0.75">
      <c r="P196" s="11">
        <v>182</v>
      </c>
      <c r="Q196" s="11">
        <f t="shared" si="22"/>
        <v>30</v>
      </c>
      <c r="R196" s="11">
        <f t="shared" si="23"/>
        <v>2</v>
      </c>
      <c r="S196" s="12" t="str" cm="1">
        <f t="array" ref="S196">INDEX('Subject-ConceptMap-4'!$I$15:$N$121,Q196+1,R196)</f>
        <v>* group[=].element[=].display = ##34#Retinoblastoma##34#</v>
      </c>
    </row>
    <row r="197" spans="16:19" ht="29.5" x14ac:dyDescent="0.75">
      <c r="P197" s="11">
        <v>183</v>
      </c>
      <c r="Q197" s="11">
        <f t="shared" si="22"/>
        <v>30</v>
      </c>
      <c r="R197" s="11">
        <f t="shared" si="23"/>
        <v>3</v>
      </c>
      <c r="S197" s="12" t="str" cm="1">
        <f t="array" ref="S197">INDEX('Subject-ConceptMap-4'!$I$15:$N$121,Q197+1,R197)</f>
        <v>* group[=].element[=].target.code = #Observation.extension:comorbidConditionPresent</v>
      </c>
    </row>
    <row r="198" spans="16:19" x14ac:dyDescent="0.75">
      <c r="P198" s="11">
        <v>184</v>
      </c>
      <c r="Q198" s="11">
        <f t="shared" si="22"/>
        <v>30</v>
      </c>
      <c r="R198" s="11">
        <f t="shared" si="23"/>
        <v>4</v>
      </c>
      <c r="S198" s="12" t="str" cm="1">
        <f t="array" ref="S198">INDEX('Subject-ConceptMap-4'!$I$15:$N$121,Q198+1,R198)</f>
        <v>* group[=].element[=].target.display = ##34###34#</v>
      </c>
    </row>
    <row r="199" spans="16:19" x14ac:dyDescent="0.75">
      <c r="P199" s="11">
        <v>185</v>
      </c>
      <c r="Q199" s="11">
        <f t="shared" si="22"/>
        <v>30</v>
      </c>
      <c r="R199" s="11">
        <f t="shared" si="23"/>
        <v>5</v>
      </c>
      <c r="S199" s="12" t="str" cm="1">
        <f t="array" ref="S199">INDEX('Subject-ConceptMap-4'!$I$15:$N$121,Q199+1,R199)</f>
        <v>* group[=].element[=].target.equivalence = #equivalent</v>
      </c>
    </row>
    <row r="200" spans="16:19" x14ac:dyDescent="0.75">
      <c r="P200" s="11">
        <v>186</v>
      </c>
      <c r="Q200" s="11">
        <f t="shared" si="22"/>
        <v>30</v>
      </c>
      <c r="R200" s="11">
        <f t="shared" si="23"/>
        <v>6</v>
      </c>
      <c r="S200" s="12" t="str" cm="1">
        <f t="array" ref="S200">INDEX('Subject-ConceptMap-4'!$I$15:$N$121,Q200+1,R200)</f>
        <v/>
      </c>
    </row>
    <row r="201" spans="16:19" x14ac:dyDescent="0.75">
      <c r="P201" s="11">
        <v>187</v>
      </c>
      <c r="Q201" s="11">
        <f t="shared" si="22"/>
        <v>31</v>
      </c>
      <c r="R201" s="11">
        <f t="shared" si="23"/>
        <v>1</v>
      </c>
      <c r="S201" s="12" t="str" cm="1">
        <f t="array" ref="S201">INDEX('Subject-ConceptMap-4'!$I$15:$N$121,Q201+1,R201)</f>
        <v>* group[=].element[+].code = #Subject.noGeneticSyndromeWho2020.pagetDisease</v>
      </c>
    </row>
    <row r="202" spans="16:19" x14ac:dyDescent="0.75">
      <c r="P202" s="11">
        <v>188</v>
      </c>
      <c r="Q202" s="11">
        <f t="shared" si="22"/>
        <v>31</v>
      </c>
      <c r="R202" s="11">
        <f t="shared" si="23"/>
        <v>2</v>
      </c>
      <c r="S202" s="12" t="str" cm="1">
        <f t="array" ref="S202">INDEX('Subject-ConceptMap-4'!$I$15:$N$121,Q202+1,R202)</f>
        <v>* group[=].element[=].display = ##34#Paget disease##34#</v>
      </c>
    </row>
    <row r="203" spans="16:19" ht="29.5" x14ac:dyDescent="0.75">
      <c r="P203" s="11">
        <v>189</v>
      </c>
      <c r="Q203" s="11">
        <f t="shared" si="22"/>
        <v>31</v>
      </c>
      <c r="R203" s="11">
        <f t="shared" si="23"/>
        <v>3</v>
      </c>
      <c r="S203" s="12" t="str" cm="1">
        <f t="array" ref="S203">INDEX('Subject-ConceptMap-4'!$I$15:$N$121,Q203+1,R203)</f>
        <v>* group[=].element[=].target.code = #Observation.extension:comorbidConditionPresent</v>
      </c>
    </row>
    <row r="204" spans="16:19" x14ac:dyDescent="0.75">
      <c r="P204" s="11">
        <v>190</v>
      </c>
      <c r="Q204" s="11">
        <f t="shared" si="22"/>
        <v>31</v>
      </c>
      <c r="R204" s="11">
        <f t="shared" si="23"/>
        <v>4</v>
      </c>
      <c r="S204" s="12" t="str" cm="1">
        <f t="array" ref="S204">INDEX('Subject-ConceptMap-4'!$I$15:$N$121,Q204+1,R204)</f>
        <v>* group[=].element[=].target.display = ##34###34#</v>
      </c>
    </row>
    <row r="205" spans="16:19" x14ac:dyDescent="0.75">
      <c r="P205" s="11">
        <v>191</v>
      </c>
      <c r="Q205" s="11">
        <f t="shared" si="22"/>
        <v>31</v>
      </c>
      <c r="R205" s="11">
        <f t="shared" si="23"/>
        <v>5</v>
      </c>
      <c r="S205" s="12" t="str" cm="1">
        <f t="array" ref="S205">INDEX('Subject-ConceptMap-4'!$I$15:$N$121,Q205+1,R205)</f>
        <v>* group[=].element[=].target.equivalence = #equivalent</v>
      </c>
    </row>
    <row r="206" spans="16:19" x14ac:dyDescent="0.75">
      <c r="P206" s="11">
        <v>192</v>
      </c>
      <c r="Q206" s="11">
        <f t="shared" si="22"/>
        <v>31</v>
      </c>
      <c r="R206" s="11">
        <f t="shared" si="23"/>
        <v>6</v>
      </c>
      <c r="S206" s="12" t="str" cm="1">
        <f t="array" ref="S206">INDEX('Subject-ConceptMap-4'!$I$15:$N$121,Q206+1,R206)</f>
        <v/>
      </c>
    </row>
    <row r="207" spans="16:19" ht="29.5" x14ac:dyDescent="0.75">
      <c r="P207" s="11">
        <v>193</v>
      </c>
      <c r="Q207" s="11">
        <f t="shared" si="22"/>
        <v>32</v>
      </c>
      <c r="R207" s="11">
        <f t="shared" si="23"/>
        <v>1</v>
      </c>
      <c r="S207" s="12" t="str" cm="1">
        <f t="array" ref="S207">INDEX('Subject-ConceptMap-4'!$I$15:$N$121,Q207+1,R207)</f>
        <v>* group[=].element[+].code = #Subject.noGeneticSyndromeWho2020.otherSyndromes</v>
      </c>
    </row>
    <row r="208" spans="16:19" x14ac:dyDescent="0.75">
      <c r="P208" s="11">
        <v>194</v>
      </c>
      <c r="Q208" s="11">
        <f t="shared" si="22"/>
        <v>32</v>
      </c>
      <c r="R208" s="11">
        <f t="shared" si="23"/>
        <v>2</v>
      </c>
      <c r="S208" s="12" t="str" cm="1">
        <f t="array" ref="S208">INDEX('Subject-ConceptMap-4'!$I$15:$N$121,Q208+1,R208)</f>
        <v>* group[=].element[=].display = ##34#Other Genetic syndrome WHO 2020##34#</v>
      </c>
    </row>
    <row r="209" spans="16:19" ht="29.5" x14ac:dyDescent="0.75">
      <c r="P209" s="11">
        <v>195</v>
      </c>
      <c r="Q209" s="11">
        <f t="shared" si="22"/>
        <v>32</v>
      </c>
      <c r="R209" s="11">
        <f t="shared" si="23"/>
        <v>3</v>
      </c>
      <c r="S209" s="12" t="str" cm="1">
        <f t="array" ref="S209">INDEX('Subject-ConceptMap-4'!$I$15:$N$121,Q209+1,R209)</f>
        <v>* group[=].element[=].target.code = #Observation.extension:comorbidConditionPresent</v>
      </c>
    </row>
    <row r="210" spans="16:19" x14ac:dyDescent="0.75">
      <c r="P210" s="11">
        <v>196</v>
      </c>
      <c r="Q210" s="11">
        <f t="shared" si="22"/>
        <v>32</v>
      </c>
      <c r="R210" s="11">
        <f t="shared" si="23"/>
        <v>4</v>
      </c>
      <c r="S210" s="12" t="str" cm="1">
        <f t="array" ref="S210">INDEX('Subject-ConceptMap-4'!$I$15:$N$121,Q210+1,R210)</f>
        <v>* group[=].element[=].target.display = ##34###34#</v>
      </c>
    </row>
    <row r="211" spans="16:19" x14ac:dyDescent="0.75">
      <c r="P211" s="11">
        <v>197</v>
      </c>
      <c r="Q211" s="11">
        <f t="shared" si="22"/>
        <v>32</v>
      </c>
      <c r="R211" s="11">
        <f t="shared" si="23"/>
        <v>5</v>
      </c>
      <c r="S211" s="12" t="str" cm="1">
        <f t="array" ref="S211">INDEX('Subject-ConceptMap-4'!$I$15:$N$121,Q211+1,R211)</f>
        <v>* group[=].element[=].target.equivalence = #equivalent</v>
      </c>
    </row>
    <row r="212" spans="16:19" x14ac:dyDescent="0.75">
      <c r="P212" s="11">
        <v>198</v>
      </c>
      <c r="Q212" s="11">
        <f t="shared" si="22"/>
        <v>32</v>
      </c>
      <c r="R212" s="11">
        <f t="shared" si="23"/>
        <v>6</v>
      </c>
      <c r="S212" s="12" t="str" cm="1">
        <f t="array" ref="S212">INDEX('Subject-ConceptMap-4'!$I$15:$N$121,Q212+1,R212)</f>
        <v/>
      </c>
    </row>
    <row r="213" spans="16:19" x14ac:dyDescent="0.75">
      <c r="P213" s="11">
        <v>199</v>
      </c>
      <c r="Q213" s="11">
        <f t="shared" si="22"/>
        <v>33</v>
      </c>
      <c r="R213" s="11">
        <f t="shared" si="23"/>
        <v>1</v>
      </c>
      <c r="S213" s="12" cm="1">
        <f t="array" ref="S213">INDEX('Subject-ConceptMap-4'!$I$15:$N$121,Q213+1,R213)</f>
        <v>0</v>
      </c>
    </row>
    <row r="214" spans="16:19" x14ac:dyDescent="0.75">
      <c r="P214" s="11">
        <v>200</v>
      </c>
      <c r="Q214" s="11">
        <f t="shared" si="22"/>
        <v>33</v>
      </c>
      <c r="R214" s="11">
        <f t="shared" si="23"/>
        <v>2</v>
      </c>
      <c r="S214" s="12" cm="1">
        <f t="array" ref="S214">INDEX('Subject-ConceptMap-4'!$I$15:$N$121,Q214+1,R214)</f>
        <v>0</v>
      </c>
    </row>
    <row r="215" spans="16:19" x14ac:dyDescent="0.7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75">
      <c r="P216" s="11">
        <v>202</v>
      </c>
      <c r="Q216" s="11">
        <f t="shared" si="24"/>
        <v>33</v>
      </c>
      <c r="R216" s="11">
        <f t="shared" si="25"/>
        <v>4</v>
      </c>
      <c r="S216" s="12" cm="1">
        <f t="array" ref="S216">INDEX('Subject-ConceptMap-4'!$I$15:$N$121,Q216+1,R216)</f>
        <v>0</v>
      </c>
    </row>
    <row r="217" spans="16:19" x14ac:dyDescent="0.75">
      <c r="P217" s="11">
        <v>203</v>
      </c>
      <c r="Q217" s="11">
        <f t="shared" si="24"/>
        <v>33</v>
      </c>
      <c r="R217" s="11">
        <f t="shared" si="25"/>
        <v>5</v>
      </c>
      <c r="S217" s="12" cm="1">
        <f t="array" ref="S217">INDEX('Subject-ConceptMap-4'!$I$15:$N$121,Q217+1,R217)</f>
        <v>0</v>
      </c>
    </row>
    <row r="218" spans="16:19" x14ac:dyDescent="0.75">
      <c r="P218" s="11">
        <v>204</v>
      </c>
      <c r="Q218" s="11">
        <f t="shared" si="24"/>
        <v>33</v>
      </c>
      <c r="R218" s="11">
        <f t="shared" si="25"/>
        <v>6</v>
      </c>
      <c r="S218" s="12" cm="1">
        <f t="array" ref="S218">INDEX('Subject-ConceptMap-4'!$I$15:$N$121,Q218+1,R218)</f>
        <v>0</v>
      </c>
    </row>
    <row r="219" spans="16:19" x14ac:dyDescent="0.75">
      <c r="P219" s="11">
        <v>205</v>
      </c>
      <c r="Q219" s="11">
        <f t="shared" si="24"/>
        <v>34</v>
      </c>
      <c r="R219" s="11">
        <f t="shared" si="25"/>
        <v>1</v>
      </c>
      <c r="S219" s="12" cm="1">
        <f t="array" ref="S219">INDEX('Subject-ConceptMap-4'!$I$15:$N$121,Q219+1,R219)</f>
        <v>0</v>
      </c>
    </row>
    <row r="220" spans="16:19" x14ac:dyDescent="0.75">
      <c r="P220" s="11">
        <v>206</v>
      </c>
      <c r="Q220" s="11">
        <f t="shared" si="24"/>
        <v>34</v>
      </c>
      <c r="R220" s="11">
        <f t="shared" si="25"/>
        <v>2</v>
      </c>
      <c r="S220" s="12" cm="1">
        <f t="array" ref="S220">INDEX('Subject-ConceptMap-4'!$I$15:$N$121,Q220+1,R220)</f>
        <v>0</v>
      </c>
    </row>
    <row r="221" spans="16:19" x14ac:dyDescent="0.75">
      <c r="P221" s="11">
        <v>207</v>
      </c>
      <c r="Q221" s="11">
        <f t="shared" si="24"/>
        <v>34</v>
      </c>
      <c r="R221" s="11">
        <f t="shared" si="25"/>
        <v>3</v>
      </c>
      <c r="S221" s="12" cm="1">
        <f t="array" ref="S221">INDEX('Subject-ConceptMap-4'!$I$15:$N$121,Q221+1,R221)</f>
        <v>0</v>
      </c>
    </row>
    <row r="222" spans="16:19" x14ac:dyDescent="0.75">
      <c r="P222" s="11">
        <v>208</v>
      </c>
      <c r="Q222" s="11">
        <f t="shared" si="24"/>
        <v>34</v>
      </c>
      <c r="R222" s="11">
        <f t="shared" si="25"/>
        <v>4</v>
      </c>
      <c r="S222" s="12" cm="1">
        <f t="array" ref="S222">INDEX('Subject-ConceptMap-4'!$I$15:$N$121,Q222+1,R222)</f>
        <v>0</v>
      </c>
    </row>
    <row r="223" spans="16:19" x14ac:dyDescent="0.75">
      <c r="P223" s="11">
        <v>209</v>
      </c>
      <c r="Q223" s="11">
        <f t="shared" si="24"/>
        <v>34</v>
      </c>
      <c r="R223" s="11">
        <f t="shared" si="25"/>
        <v>5</v>
      </c>
      <c r="S223" s="12" cm="1">
        <f t="array" ref="S223">INDEX('Subject-ConceptMap-4'!$I$15:$N$121,Q223+1,R223)</f>
        <v>0</v>
      </c>
    </row>
    <row r="224" spans="16:19" x14ac:dyDescent="0.75">
      <c r="P224" s="11">
        <v>210</v>
      </c>
      <c r="Q224" s="11">
        <f t="shared" si="24"/>
        <v>34</v>
      </c>
      <c r="R224" s="11">
        <f t="shared" si="25"/>
        <v>6</v>
      </c>
      <c r="S224" s="12" cm="1">
        <f t="array" ref="S224">INDEX('Subject-ConceptMap-4'!$I$15:$N$121,Q224+1,R224)</f>
        <v>0</v>
      </c>
    </row>
    <row r="225" spans="16:19" x14ac:dyDescent="0.75">
      <c r="P225" s="11">
        <v>211</v>
      </c>
      <c r="Q225" s="11">
        <f t="shared" si="24"/>
        <v>35</v>
      </c>
      <c r="R225" s="11">
        <f t="shared" si="25"/>
        <v>1</v>
      </c>
      <c r="S225" s="12" cm="1">
        <f t="array" ref="S225">INDEX('Subject-ConceptMap-4'!$I$15:$N$121,Q225+1,R225)</f>
        <v>0</v>
      </c>
    </row>
    <row r="226" spans="16:19" x14ac:dyDescent="0.75">
      <c r="P226" s="11">
        <v>212</v>
      </c>
      <c r="Q226" s="11">
        <f t="shared" si="24"/>
        <v>35</v>
      </c>
      <c r="R226" s="11">
        <f t="shared" si="25"/>
        <v>2</v>
      </c>
      <c r="S226" s="12" cm="1">
        <f t="array" ref="S226">INDEX('Subject-ConceptMap-4'!$I$15:$N$121,Q226+1,R226)</f>
        <v>0</v>
      </c>
    </row>
    <row r="227" spans="16:19" x14ac:dyDescent="0.75">
      <c r="P227" s="11">
        <v>213</v>
      </c>
      <c r="Q227" s="11">
        <f t="shared" si="24"/>
        <v>35</v>
      </c>
      <c r="R227" s="11">
        <f t="shared" si="25"/>
        <v>3</v>
      </c>
      <c r="S227" s="12" cm="1">
        <f t="array" ref="S227">INDEX('Subject-ConceptMap-4'!$I$15:$N$121,Q227+1,R227)</f>
        <v>0</v>
      </c>
    </row>
    <row r="228" spans="16:19" x14ac:dyDescent="0.75">
      <c r="P228" s="11">
        <v>214</v>
      </c>
      <c r="Q228" s="11">
        <f t="shared" si="24"/>
        <v>35</v>
      </c>
      <c r="R228" s="11">
        <f t="shared" si="25"/>
        <v>4</v>
      </c>
      <c r="S228" s="12" cm="1">
        <f t="array" ref="S228">INDEX('Subject-ConceptMap-4'!$I$15:$N$121,Q228+1,R228)</f>
        <v>0</v>
      </c>
    </row>
    <row r="229" spans="16:19" x14ac:dyDescent="0.75">
      <c r="P229" s="11">
        <v>215</v>
      </c>
      <c r="Q229" s="11">
        <f t="shared" si="24"/>
        <v>35</v>
      </c>
      <c r="R229" s="11">
        <f t="shared" si="25"/>
        <v>5</v>
      </c>
      <c r="S229" s="12" cm="1">
        <f t="array" ref="S229">INDEX('Subject-ConceptMap-4'!$I$15:$N$121,Q229+1,R229)</f>
        <v>0</v>
      </c>
    </row>
    <row r="230" spans="16:19" x14ac:dyDescent="0.75">
      <c r="P230" s="11">
        <v>216</v>
      </c>
      <c r="Q230" s="11">
        <f t="shared" si="24"/>
        <v>35</v>
      </c>
      <c r="R230" s="11">
        <f t="shared" si="25"/>
        <v>6</v>
      </c>
      <c r="S230" s="12" cm="1">
        <f t="array" ref="S230">INDEX('Subject-ConceptMap-4'!$I$15:$N$121,Q230+1,R230)</f>
        <v>0</v>
      </c>
    </row>
    <row r="231" spans="16:19" x14ac:dyDescent="0.75">
      <c r="P231" s="11">
        <v>217</v>
      </c>
      <c r="Q231" s="11">
        <f t="shared" si="24"/>
        <v>36</v>
      </c>
      <c r="R231" s="11">
        <f t="shared" si="25"/>
        <v>1</v>
      </c>
      <c r="S231" s="12" cm="1">
        <f t="array" ref="S231">INDEX('Subject-ConceptMap-4'!$I$15:$N$121,Q231+1,R231)</f>
        <v>0</v>
      </c>
    </row>
    <row r="232" spans="16:19" x14ac:dyDescent="0.75">
      <c r="P232" s="11">
        <v>218</v>
      </c>
      <c r="Q232" s="11">
        <f t="shared" si="24"/>
        <v>36</v>
      </c>
      <c r="R232" s="11">
        <f t="shared" si="25"/>
        <v>2</v>
      </c>
      <c r="S232" s="12" cm="1">
        <f t="array" ref="S232">INDEX('Subject-ConceptMap-4'!$I$15:$N$121,Q232+1,R232)</f>
        <v>0</v>
      </c>
    </row>
    <row r="233" spans="16:19" x14ac:dyDescent="0.75">
      <c r="P233" s="11">
        <v>219</v>
      </c>
      <c r="Q233" s="11">
        <f t="shared" si="24"/>
        <v>36</v>
      </c>
      <c r="R233" s="11">
        <f t="shared" si="25"/>
        <v>3</v>
      </c>
      <c r="S233" s="12" cm="1">
        <f t="array" ref="S233">INDEX('Subject-ConceptMap-4'!$I$15:$N$121,Q233+1,R233)</f>
        <v>0</v>
      </c>
    </row>
    <row r="234" spans="16:19" x14ac:dyDescent="0.75">
      <c r="P234" s="11">
        <v>220</v>
      </c>
      <c r="Q234" s="11">
        <f t="shared" si="24"/>
        <v>36</v>
      </c>
      <c r="R234" s="11">
        <f t="shared" si="25"/>
        <v>4</v>
      </c>
      <c r="S234" s="12" cm="1">
        <f t="array" ref="S234">INDEX('Subject-ConceptMap-4'!$I$15:$N$121,Q234+1,R234)</f>
        <v>0</v>
      </c>
    </row>
    <row r="235" spans="16:19" x14ac:dyDescent="0.7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27" zoomScale="85" zoomScaleNormal="85" workbookViewId="0">
      <selection activeCell="E92" sqref="E92"/>
    </sheetView>
  </sheetViews>
  <sheetFormatPr defaultRowHeight="14.75" x14ac:dyDescent="0.7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1541</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44.25" x14ac:dyDescent="0.7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Subject!B42</f>
        <v>karnofsyIndexLabel</v>
      </c>
      <c r="C16" s="11" t="str">
        <f>Subject!C42</f>
        <v>Karnofsy index label</v>
      </c>
      <c r="D16" s="4" t="s">
        <v>2414</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7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Subject!B39</f>
        <v>ecogPsAtDiagnosis</v>
      </c>
      <c r="C31" s="11" t="str">
        <f>Subject!C39</f>
        <v>Eastern Cooperative Oncology Group performance status (ECOG PS)  at diagnosis</v>
      </c>
      <c r="D31" s="12" t="s">
        <v>1624</v>
      </c>
      <c r="E31" s="12"/>
      <c r="F31" s="49" t="s">
        <v>1316</v>
      </c>
      <c r="G31" s="134" t="s">
        <v>2253</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Subject!B40</f>
        <v>ecogPsLabel</v>
      </c>
      <c r="C32" s="11" t="str">
        <f>Subject!C40</f>
        <v>ECOG PS label</v>
      </c>
      <c r="D32" s="4" t="s">
        <v>2414</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75">
      <c r="A50" s="44"/>
      <c r="B50" s="68"/>
      <c r="C50" s="68"/>
      <c r="D50" s="87" t="s">
        <v>1473</v>
      </c>
      <c r="E50" s="88" t="s">
        <v>1974</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Subject!B17</f>
        <v>charlsonComorbidityIndex</v>
      </c>
      <c r="C52" s="11" t="str">
        <f>Subject!C17</f>
        <v>Charlson Comorbidity index</v>
      </c>
      <c r="D52" s="12" t="s">
        <v>1542</v>
      </c>
      <c r="E52" s="12"/>
      <c r="F52" s="49" t="s">
        <v>1316</v>
      </c>
      <c r="G52" s="134" t="s">
        <v>2252</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75">
      <c r="A67" s="44"/>
      <c r="B67" s="68"/>
      <c r="C67" s="68"/>
      <c r="D67" s="87" t="s">
        <v>1473</v>
      </c>
      <c r="E67" s="88" t="s">
        <v>1975</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Subject!B16</f>
        <v>bMI</v>
      </c>
      <c r="C69" s="11" t="str">
        <f>Subject!C16</f>
        <v>Height/weight (BMI)</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75">
      <c r="A79" s="44"/>
      <c r="B79" s="68"/>
      <c r="C79" s="68"/>
      <c r="D79" s="87" t="s">
        <v>1473</v>
      </c>
      <c r="E79" s="88" t="s">
        <v>2518</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Subject!B55</f>
        <v>occurrenceOfOtherCancer</v>
      </c>
      <c r="C81" s="11" t="str">
        <f>Subject!C55</f>
        <v>Occurrence of other cancer</v>
      </c>
      <c r="D81" s="12" t="s">
        <v>1624</v>
      </c>
      <c r="E81" s="12"/>
      <c r="F81" s="49" t="s">
        <v>1316</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75">
      <c r="A91" s="44"/>
      <c r="B91" s="68"/>
      <c r="C91" s="68"/>
      <c r="D91" s="87" t="s">
        <v>1473</v>
      </c>
      <c r="E91" s="88" t="s">
        <v>2519</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Subject!B56</f>
        <v>previousCancerTreatment</v>
      </c>
      <c r="C93" s="11" t="str">
        <f>Subject!C56</f>
        <v>Previous cancer treatment</v>
      </c>
      <c r="D93" s="12" t="s">
        <v>1624</v>
      </c>
      <c r="E93" s="12"/>
      <c r="F93" s="49" t="s">
        <v>1316</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75">
      <c r="A104" s="44"/>
      <c r="B104" s="68"/>
      <c r="C104" s="68"/>
      <c r="D104" s="87" t="s">
        <v>1473</v>
      </c>
      <c r="E104" s="88" t="s">
        <v>2251</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2250</v>
      </c>
      <c r="E106" s="12"/>
      <c r="F106" s="49" t="s">
        <v>1316</v>
      </c>
      <c r="G106" s="134" t="s">
        <v>2249</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tabSelected="1" workbookViewId="0">
      <selection activeCell="B387" sqref="B387:B394"/>
    </sheetView>
  </sheetViews>
  <sheetFormatPr defaultRowHeight="14.75" x14ac:dyDescent="0.75"/>
  <cols>
    <col min="2" max="2" width="134.81640625" style="2"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1544</v>
      </c>
    </row>
    <row r="3" spans="2:7" x14ac:dyDescent="0.75">
      <c r="B3" s="24" t="s">
        <v>20</v>
      </c>
    </row>
    <row r="4" spans="2:7" x14ac:dyDescent="0.75">
      <c r="B4" s="103" t="str">
        <f>"Instance: "&amp;'Subject-ConceptMap-1'!C4</f>
        <v>Instance: subject2FHIR</v>
      </c>
    </row>
    <row r="5" spans="2:7" x14ac:dyDescent="0.75">
      <c r="B5" s="103" t="s">
        <v>1333</v>
      </c>
    </row>
    <row r="6" spans="2:7" x14ac:dyDescent="0.75">
      <c r="B6" s="103" t="s">
        <v>1324</v>
      </c>
    </row>
    <row r="7" spans="2:7" x14ac:dyDescent="0.75">
      <c r="B7" s="103" t="s">
        <v>1477</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1325</v>
      </c>
    </row>
    <row r="11" spans="2:7" x14ac:dyDescent="0.75">
      <c r="B11" s="103" t="s">
        <v>1326</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group[=].element[=].target.code = #Observation.component:smokingStatus.value[x]:valueCodeableConcept</v>
      </c>
    </row>
    <row r="58" spans="2:2" x14ac:dyDescent="0.75">
      <c r="B58" s="12" t="str">
        <f>IF('Subject-ConceptMap-2'!S18=0,"//---END",'Subject-ConceptMap-2'!S18)</f>
        <v>* group[=].element[=].target.display = ##34###34#</v>
      </c>
    </row>
    <row r="59" spans="2:2" x14ac:dyDescent="0.75">
      <c r="B59" s="12" t="str">
        <f>IF('Subject-ConceptMap-2'!S19=0,"//---END",'Subject-ConceptMap-2'!S19)</f>
        <v>* group[=].element[=].target.equivalence = #equivalent</v>
      </c>
    </row>
    <row r="60" spans="2:2" x14ac:dyDescent="0.75">
      <c r="B60" s="12" t="str">
        <f>IF('Subject-ConceptMap-2'!S20=0,"//---END",'Subject-ConceptMap-2'!S20)</f>
        <v/>
      </c>
    </row>
    <row r="61" spans="2:2" x14ac:dyDescent="0.75">
      <c r="B61" s="12" t="str">
        <f>IF('Subject-ConceptMap-2'!S21=0,"//---END",'Subject-ConceptMap-2'!S21)</f>
        <v>* group[=].element[+].code = #Subject.cigSmokedPerDay</v>
      </c>
    </row>
    <row r="62" spans="2:2" x14ac:dyDescent="0.75">
      <c r="B62" s="12" t="str">
        <f>IF('Subject-ConceptMap-2'!S22=0,"//---END",'Subject-ConceptMap-2'!S22)</f>
        <v>* group[=].element[=].display = ##34#Cigarettes/cigars smoked per day##34#</v>
      </c>
    </row>
    <row r="63" spans="2:2" x14ac:dyDescent="0.75">
      <c r="B63" s="12" t="str">
        <f>IF('Subject-ConceptMap-2'!S23=0,"//---END",'Subject-ConceptMap-2'!S23)</f>
        <v>* group[=].element[=].target.code = #Observation.component:numberPerDay.value[x]:valueQuantity</v>
      </c>
    </row>
    <row r="64" spans="2:2" x14ac:dyDescent="0.75">
      <c r="B64" s="12" t="str">
        <f>IF('Subject-ConceptMap-2'!S24=0,"//---END",'Subject-ConceptMap-2'!S24)</f>
        <v>* group[=].element[=].target.display = ##34###34#</v>
      </c>
    </row>
    <row r="65" spans="2:2" x14ac:dyDescent="0.75">
      <c r="B65" s="12" t="str">
        <f>IF('Subject-ConceptMap-2'!S25=0,"//---END",'Subject-ConceptMap-2'!S25)</f>
        <v>* group[=].element[=].target.equivalence = #equivalent</v>
      </c>
    </row>
    <row r="66" spans="2:2" x14ac:dyDescent="0.75">
      <c r="B66" s="12" t="str">
        <f>IF('Subject-ConceptMap-2'!S26=0,"//---END",'Subject-ConceptMap-2'!S26)</f>
        <v/>
      </c>
    </row>
    <row r="67" spans="2:2" x14ac:dyDescent="0.75">
      <c r="B67" s="12" t="str">
        <f>IF('Subject-ConceptMap-2'!S27=0,"//---END",'Subject-ConceptMap-2'!S27)</f>
        <v>* group[=].element[+].code = #Subject.yearsAsSmoker</v>
      </c>
    </row>
    <row r="68" spans="2:2" x14ac:dyDescent="0.75">
      <c r="B68" s="12" t="str">
        <f>IF('Subject-ConceptMap-2'!S28=0,"//---END",'Subject-ConceptMap-2'!S28)</f>
        <v>* group[=].element[=].display = ##34#Number of years as a smoker##34#</v>
      </c>
    </row>
    <row r="69" spans="2:2" x14ac:dyDescent="0.75">
      <c r="B69" s="12" t="str">
        <f>IF('Subject-ConceptMap-2'!S29=0,"//---END",'Subject-ConceptMap-2'!S29)</f>
        <v>* group[=].element[=].target.code = #Observation.component:yearsAsSmokervalue[x]:valueQuantity</v>
      </c>
    </row>
    <row r="70" spans="2:2" x14ac:dyDescent="0.75">
      <c r="B70" s="12" t="str">
        <f>IF('Subject-ConceptMap-2'!S30=0,"//---END",'Subject-ConceptMap-2'!S30)</f>
        <v>* group[=].element[=].target.display = ##34###34#</v>
      </c>
    </row>
    <row r="71" spans="2:2" x14ac:dyDescent="0.75">
      <c r="B71" s="12" t="str">
        <f>IF('Subject-ConceptMap-2'!S31=0,"//---END",'Subject-ConceptMap-2'!S31)</f>
        <v>* group[=].element[=].target.equivalence = #equivalent</v>
      </c>
    </row>
    <row r="72" spans="2:2" x14ac:dyDescent="0.75">
      <c r="B72" s="12" t="str">
        <f>IF('Subject-ConceptMap-2'!S32=0,"//---END",'Subject-ConceptMap-2'!S32)</f>
        <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ht="29.5" x14ac:dyDescent="0.75">
      <c r="B364" s="12" t="str">
        <f>IF('Subject-ConceptMap-5-x'!S70=0,"//---END",'Subject-ConceptMap-5-x'!S70)</f>
        <v>* group[=].element[=].display = ##34#Height/weight (BMI)##34#</v>
      </c>
    </row>
    <row r="365" spans="2:2" x14ac:dyDescent="0.75">
      <c r="B365" s="12" t="str">
        <f>IF('Subject-ConceptMap-5-x'!S71=0,"//---END",'Subject-ConceptMap-5-x'!S71)</f>
        <v>* group[=].element[=].target.code = #Observation.valueCodeableConcept</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##34#http://hl7.eu/fhir/ig/idea4rc/StructureDefinition/observation-occurrencOtherCancer-eu-i4rc##34#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##34#http://hl7.eu/fhir/ig/idea4rc/StructureDefinition/observation-treatment-eu-i4rc##34#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7.75" customHeight="1" thickBot="1" x14ac:dyDescent="0.9">
      <c r="L3" s="24" t="str">
        <f>L1</f>
        <v>//===================================================</v>
      </c>
      <c r="N3" s="24" t="str">
        <f>N1</f>
        <v>// -------------------------------------------------------------------------------</v>
      </c>
      <c r="P3" s="24" t="str">
        <f>P1</f>
        <v>// -------------------------------------------------------------------------------</v>
      </c>
      <c r="R3" s="24" t="str">
        <f>R1</f>
        <v>// -------------------------------------------------------------------------------</v>
      </c>
    </row>
    <row r="4" spans="1:18" ht="15.5" thickBot="1" x14ac:dyDescent="0.9">
      <c r="A4" s="5" t="s">
        <v>11</v>
      </c>
      <c r="B4" s="30" t="s">
        <v>1899</v>
      </c>
      <c r="L4" s="16" t="str">
        <f>CONCATENATE("Logical: ",B4)</f>
        <v>Logical: HospitalPatientRecordsI4rc</v>
      </c>
    </row>
    <row r="5" spans="1:18" ht="15.5" thickBot="1" x14ac:dyDescent="0.9">
      <c r="A5" s="14" t="s">
        <v>16</v>
      </c>
      <c r="B5" s="30" t="s">
        <v>1824</v>
      </c>
      <c r="L5" s="16" t="str">
        <f>CONCATENATE("Id: ",B5)</f>
        <v>Id: HospitalPatientRecords</v>
      </c>
    </row>
    <row r="6" spans="1:18" ht="15.5" thickBot="1" x14ac:dyDescent="0.9">
      <c r="A6" s="14" t="s">
        <v>10</v>
      </c>
      <c r="B6" s="30" t="s">
        <v>1825</v>
      </c>
      <c r="L6" s="17" t="str">
        <f>CONCATENATE("Title: ##34#",B6,"##34#")</f>
        <v>Title: ##34#Hospital Patient Records##34#</v>
      </c>
    </row>
    <row r="7" spans="1:18" x14ac:dyDescent="0.75">
      <c r="A7" s="26" t="s">
        <v>2</v>
      </c>
      <c r="B7" s="95" t="s">
        <v>1825</v>
      </c>
      <c r="C7" s="9" t="s">
        <v>3</v>
      </c>
      <c r="D7" s="1" t="s">
        <v>4</v>
      </c>
      <c r="E7" s="3" t="s">
        <v>5</v>
      </c>
      <c r="F7" s="3" t="s">
        <v>6</v>
      </c>
      <c r="G7" s="3" t="s">
        <v>7</v>
      </c>
      <c r="H7" s="64" t="s">
        <v>1383</v>
      </c>
      <c r="I7" s="118" t="s">
        <v>2056</v>
      </c>
      <c r="J7" s="118" t="s">
        <v>2057</v>
      </c>
      <c r="L7" s="17" t="str">
        <f>CONCATENATE("Description: "," ##334#",B7,"##334#",)</f>
        <v>Description:  ##334#Hospital Patient Records##334#</v>
      </c>
    </row>
    <row r="8" spans="1:18" ht="44.25" x14ac:dyDescent="0.75">
      <c r="A8" s="59">
        <v>0</v>
      </c>
      <c r="B8" s="11" t="s">
        <v>1484</v>
      </c>
      <c r="C8" s="11" t="s">
        <v>14</v>
      </c>
      <c r="D8" s="11" t="s">
        <v>1462</v>
      </c>
      <c r="E8" s="11">
        <v>1</v>
      </c>
      <c r="F8" s="11">
        <v>1</v>
      </c>
      <c r="G8" s="72" t="s">
        <v>1463</v>
      </c>
      <c r="H8" s="11" t="s">
        <v>1814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1815</v>
      </c>
      <c r="C9" s="11" t="s">
        <v>1816</v>
      </c>
      <c r="D9" s="11" t="s">
        <v>1817</v>
      </c>
      <c r="E9" s="11">
        <v>1</v>
      </c>
      <c r="F9" s="11">
        <v>1</v>
      </c>
      <c r="G9" s="73" t="s">
        <v>1</v>
      </c>
      <c r="H9" s="11" t="s">
        <v>1818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1823</v>
      </c>
      <c r="C10" s="11" t="s">
        <v>1812</v>
      </c>
      <c r="D10" s="11" t="s">
        <v>1813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1819</v>
      </c>
      <c r="C11" s="11" t="s">
        <v>1820</v>
      </c>
      <c r="D11" s="11" t="s">
        <v>1821</v>
      </c>
      <c r="E11" s="11">
        <v>1</v>
      </c>
      <c r="F11" s="11">
        <v>1</v>
      </c>
      <c r="G11" s="11" t="s">
        <v>42</v>
      </c>
      <c r="H11" s="11" t="s">
        <v>1822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1826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1386</v>
      </c>
    </row>
    <row r="19" spans="3:3" x14ac:dyDescent="0.75">
      <c r="C19" s="24" t="s">
        <v>1420</v>
      </c>
    </row>
    <row r="20" spans="3:3" x14ac:dyDescent="0.75">
      <c r="C20" s="24" t="s">
        <v>1386</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http://hl7.eu/fhir/ig/idea4rc/StructureDefinition/HospitalPatientRecords</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http://hl7.eu/fhir/ig/idea4rc/StructureDefinition/HospitalPatientRecords</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HospitalPatientRecords!B5</f>
        <v>HospitalPatientRecords</v>
      </c>
      <c r="C14" s="11"/>
      <c r="D14" s="4" t="s">
        <v>1912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1913</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1914</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1915</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"&amp;'HospitalPatientRec-ConceptMap-1'!C4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1325</v>
      </c>
    </row>
    <row r="11" spans="2:7" x14ac:dyDescent="0.75">
      <c r="B11" s="50" t="s">
        <v>1326</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85" zoomScaleNormal="85" workbookViewId="0">
      <selection activeCell="L8" sqref="L8:R17"/>
    </sheetView>
  </sheetViews>
  <sheetFormatPr defaultRowHeight="14.75" x14ac:dyDescent="0.75"/>
  <cols>
    <col min="1" max="1" width="16.54296875" customWidth="1"/>
    <col min="2" max="2" width="33.90625" customWidth="1"/>
    <col min="3" max="3" width="34.81640625" style="2" customWidth="1"/>
    <col min="4" max="4" width="71.54296875" customWidth="1"/>
    <col min="5" max="5" width="10.81640625" customWidth="1"/>
    <col min="6" max="6" width="9" customWidth="1"/>
    <col min="7" max="7" width="36.6328125" customWidth="1"/>
    <col min="8" max="8" width="56.54296875" style="2" customWidth="1"/>
    <col min="9" max="9" width="17.26953125" style="2" customWidth="1"/>
    <col min="10" max="10" width="16.08984375" style="2" customWidth="1"/>
    <col min="11" max="11" width="21.7265625" customWidth="1"/>
    <col min="12" max="12" width="67.1796875" style="2" customWidth="1"/>
    <col min="13" max="13" width="19.269531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7.75" customHeight="1" thickBot="1" x14ac:dyDescent="0.9">
      <c r="L3" s="24" t="str">
        <f>L1</f>
        <v>//===================================================</v>
      </c>
      <c r="N3" s="24" t="str">
        <f>N1</f>
        <v>// -------------------------------------------------------------------------------</v>
      </c>
      <c r="P3" s="24" t="str">
        <f>P1</f>
        <v>// -------------------------------------------------------------------------------</v>
      </c>
      <c r="R3" s="24" t="str">
        <f>R1</f>
        <v>// -------------------------------------------------------------------------------</v>
      </c>
    </row>
    <row r="4" spans="1:18" ht="15.5" thickBot="1" x14ac:dyDescent="0.9">
      <c r="A4" s="5" t="s">
        <v>11</v>
      </c>
      <c r="B4" s="30" t="s">
        <v>1903</v>
      </c>
      <c r="L4" s="16" t="str">
        <f>CONCATENATE("Logical: ",B4)</f>
        <v>Logical: PatientFollowUpI4rc</v>
      </c>
    </row>
    <row r="5" spans="1:18" ht="15.5" thickBot="1" x14ac:dyDescent="0.9">
      <c r="A5" s="14" t="s">
        <v>16</v>
      </c>
      <c r="B5" s="30" t="s">
        <v>1843</v>
      </c>
      <c r="L5" s="16" t="str">
        <f>CONCATENATE("Id: ",B5)</f>
        <v>Id: PatientFollowUp</v>
      </c>
    </row>
    <row r="6" spans="1:18" ht="15.5" thickBot="1" x14ac:dyDescent="0.9">
      <c r="A6" s="14" t="s">
        <v>10</v>
      </c>
      <c r="B6" s="30" t="s">
        <v>1844</v>
      </c>
      <c r="L6" s="17" t="str">
        <f>CONCATENATE("Title: ##34#",B6,"##34#")</f>
        <v>Title: ##34#Patient Follow Up##34#</v>
      </c>
    </row>
    <row r="7" spans="1:18" x14ac:dyDescent="0.75">
      <c r="A7" s="26" t="s">
        <v>2</v>
      </c>
      <c r="B7" s="30" t="s">
        <v>1844</v>
      </c>
      <c r="C7" s="9" t="s">
        <v>3</v>
      </c>
      <c r="D7" s="1" t="s">
        <v>4</v>
      </c>
      <c r="E7" s="3" t="s">
        <v>5</v>
      </c>
      <c r="F7" s="3" t="s">
        <v>6</v>
      </c>
      <c r="G7" s="3" t="s">
        <v>7</v>
      </c>
      <c r="H7" s="64" t="s">
        <v>1383</v>
      </c>
      <c r="I7" s="118" t="s">
        <v>2056</v>
      </c>
      <c r="J7" s="118" t="s">
        <v>2057</v>
      </c>
      <c r="L7" s="17" t="str">
        <f>CONCATENATE("Description: "," ##334#",B7,"##334#",)</f>
        <v>Description:  ##334#Patient Follow Up##334#</v>
      </c>
    </row>
    <row r="8" spans="1:18" ht="29.5" x14ac:dyDescent="0.75">
      <c r="A8" s="59">
        <v>0</v>
      </c>
      <c r="B8" s="11" t="s">
        <v>1484</v>
      </c>
      <c r="C8" s="11" t="s">
        <v>14</v>
      </c>
      <c r="D8" s="11" t="s">
        <v>1827</v>
      </c>
      <c r="E8" s="11">
        <v>1</v>
      </c>
      <c r="F8" s="11">
        <v>1</v>
      </c>
      <c r="G8" s="72" t="s">
        <v>1463</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59" x14ac:dyDescent="0.75">
      <c r="A9" s="59">
        <v>1</v>
      </c>
      <c r="B9" s="6" t="s">
        <v>1828</v>
      </c>
      <c r="C9" s="11" t="s">
        <v>1829</v>
      </c>
      <c r="D9" s="11" t="s">
        <v>1830</v>
      </c>
      <c r="E9" s="11">
        <v>1</v>
      </c>
      <c r="F9" s="11">
        <v>1</v>
      </c>
      <c r="G9" s="73" t="s">
        <v>1465</v>
      </c>
      <c r="H9" s="149" t="s">
        <v>2385</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1831</v>
      </c>
      <c r="C10" s="11" t="s">
        <v>1832</v>
      </c>
      <c r="D10" s="11" t="s">
        <v>1833</v>
      </c>
      <c r="E10" s="11">
        <v>1</v>
      </c>
      <c r="F10" s="11">
        <v>1</v>
      </c>
      <c r="G10" s="11" t="s">
        <v>42</v>
      </c>
      <c r="H10" s="11" t="s">
        <v>99</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44.25" x14ac:dyDescent="0.75">
      <c r="A11" s="59">
        <v>3</v>
      </c>
      <c r="B11" s="11" t="s">
        <v>1834</v>
      </c>
      <c r="C11" s="11" t="s">
        <v>1835</v>
      </c>
      <c r="D11" s="11" t="s">
        <v>1836</v>
      </c>
      <c r="E11" s="11">
        <v>1</v>
      </c>
      <c r="F11" s="11">
        <v>1</v>
      </c>
      <c r="G11" s="11" t="s">
        <v>1465</v>
      </c>
      <c r="H11" s="11" t="s">
        <v>2386</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1837</v>
      </c>
      <c r="C12" s="11" t="s">
        <v>1838</v>
      </c>
      <c r="D12" s="11" t="s">
        <v>1839</v>
      </c>
      <c r="E12" s="11">
        <v>1</v>
      </c>
      <c r="F12" s="11">
        <v>1</v>
      </c>
      <c r="G12" s="11" t="s">
        <v>42</v>
      </c>
      <c r="H12" s="12" t="s">
        <v>99</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44.25" x14ac:dyDescent="0.75">
      <c r="A13" s="59">
        <v>5</v>
      </c>
      <c r="B13" s="11" t="s">
        <v>1840</v>
      </c>
      <c r="C13" s="11" t="s">
        <v>1841</v>
      </c>
      <c r="D13" s="11" t="s">
        <v>1842</v>
      </c>
      <c r="E13" s="11">
        <v>1</v>
      </c>
      <c r="F13" s="11">
        <v>1</v>
      </c>
      <c r="G13" s="11" t="s">
        <v>1465</v>
      </c>
      <c r="H13" s="12" t="s">
        <v>2273</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1963</v>
      </c>
      <c r="C14" s="6" t="s">
        <v>1964</v>
      </c>
      <c r="D14" s="6" t="s">
        <v>1965</v>
      </c>
      <c r="E14" s="11">
        <v>1</v>
      </c>
      <c r="F14" s="11">
        <v>1</v>
      </c>
      <c r="G14" s="11" t="s">
        <v>1973</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1845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1386</v>
      </c>
    </row>
    <row r="32" spans="3:3" x14ac:dyDescent="0.75">
      <c r="C32" s="24" t="s">
        <v>1420</v>
      </c>
    </row>
    <row r="33" spans="3:3" x14ac:dyDescent="0.75">
      <c r="C33" s="24" t="s">
        <v>1386</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C4" sqref="C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2536</v>
      </c>
      <c r="D3" s="47" t="s">
        <v>1470</v>
      </c>
      <c r="E3" s="71" t="str">
        <f>$C$1&amp;B14</f>
        <v>http://hl7.eu/fhir/ig/idea4rc/StructureDefinition/PatientFollowUp</v>
      </c>
    </row>
    <row r="4" spans="1:19" x14ac:dyDescent="0.75">
      <c r="B4" s="47" t="s">
        <v>16</v>
      </c>
      <c r="C4" s="28" t="s">
        <v>1916</v>
      </c>
      <c r="D4" s="47" t="s">
        <v>1471</v>
      </c>
      <c r="E4" s="156" t="str">
        <f>C1&amp;"/"&amp;H4</f>
        <v>http://hl7.eu/fhir/ig/idea4rc/StructureDefinition//Bundle-eu-i4rc</v>
      </c>
      <c r="F4" s="157"/>
      <c r="G4" s="157"/>
      <c r="H4" t="s">
        <v>2389</v>
      </c>
      <c r="I4" s="80"/>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C1&amp;"Encounter-eu-i4rc"</f>
        <v>http://hl7.eu/fhir/ig/idea4rc/StructureDefinition/Encounter-eu-i4rc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PatientFollowUp!B5</f>
        <v>PatientFollowUp</v>
      </c>
      <c r="C14" s="11"/>
      <c r="D14" s="4" t="s">
        <v>1919</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2254</v>
      </c>
      <c r="E16" s="12"/>
      <c r="F16" s="49" t="s">
        <v>1293</v>
      </c>
      <c r="G16" s="77" t="s">
        <v>2388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1915</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2254</v>
      </c>
      <c r="E18" s="12"/>
      <c r="F18" s="49" t="s">
        <v>1293</v>
      </c>
      <c r="G18" s="77" t="s">
        <v>2256</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2254</v>
      </c>
      <c r="E19" s="12"/>
      <c r="F19" s="49" t="s">
        <v>1293</v>
      </c>
      <c r="G19" s="77" t="s">
        <v>2256</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2254</v>
      </c>
      <c r="E20" s="12"/>
      <c r="F20" s="49" t="s">
        <v>1293</v>
      </c>
      <c r="G20" s="77" t="s">
        <v>2256</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6" workbookViewId="0">
      <selection activeCell="D14" sqref="D1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C1&amp;"Condition-primaryCancer-eu-i4rc"</f>
        <v>http://hl7.eu/fhir/ig/idea4rc/StructureDefinition/Condition-primaryCancer-eu-i4rc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1492</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1605</v>
      </c>
      <c r="E16" s="12"/>
      <c r="F16" s="49" t="s">
        <v>1315</v>
      </c>
      <c r="G16" s="77" t="s">
        <v>2388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75">
      <c r="A18" s="44"/>
      <c r="B18" s="11" t="str">
        <f>PatientFollowUp!B11</f>
        <v>newCancerDiagnosis</v>
      </c>
      <c r="C18" s="11" t="str">
        <f>PatientFollowUp!C11</f>
        <v>New cancer diagnosis</v>
      </c>
      <c r="D18" s="12" t="s">
        <v>1328</v>
      </c>
      <c r="E18" s="12"/>
      <c r="F18" s="49" t="s">
        <v>1315</v>
      </c>
      <c r="G18" s="77" t="s">
        <v>2255</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2262</v>
      </c>
      <c r="E19" s="12"/>
      <c r="F19" s="49" t="s">
        <v>1315</v>
      </c>
      <c r="G19" s="77" t="s">
        <v>2263</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1607</v>
      </c>
      <c r="E20" s="12"/>
      <c r="F20" s="49" t="s">
        <v>1315</v>
      </c>
      <c r="G20" s="77" t="s">
        <v>2255</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C1&amp;"observation-lastFollowupStatus-eu-i4rc"</f>
        <v>http://hl7.eu/fhir/ig/idea4rc/StructureDefinition/observation-lastFollowupStatus-eu-i4rc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C1" zoomScale="70" zoomScaleNormal="70" workbookViewId="0">
      <selection activeCell="E8" sqref="E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
        <v>2251</v>
      </c>
      <c r="F7" s="157"/>
      <c r="G7" s="157"/>
    </row>
    <row r="8" spans="1:19" ht="45" thickBot="1" x14ac:dyDescent="0.9">
      <c r="B8" s="47" t="s">
        <v>1474</v>
      </c>
      <c r="C8" s="7" t="s">
        <v>1917</v>
      </c>
      <c r="D8" s="47"/>
      <c r="E8"/>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2250</v>
      </c>
      <c r="E16" s="12"/>
      <c r="F16" s="49" t="s">
        <v>1315</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 ref="E7" r:id="rId5" xr:uid="{FCF315B1-68F6-468B-AC22-BCA11DF03D59}"/>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opLeftCell="B1" workbookViewId="0">
      <selection activeCell="B139" sqref="B139:B15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"&amp;'PatientFollowUp-ConceptMap-1'!C4</f>
        <v>Instance: followup2FHIR</v>
      </c>
    </row>
    <row r="5" spans="2:7" x14ac:dyDescent="0.75">
      <c r="B5" s="50" t="s">
        <v>1333</v>
      </c>
    </row>
    <row r="6" spans="2:7" x14ac:dyDescent="0.75">
      <c r="B6" s="50" t="s">
        <v>1324</v>
      </c>
    </row>
    <row r="7" spans="2:7" x14ac:dyDescent="0.75">
      <c r="B7" s="50" t="s">
        <v>1477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1325</v>
      </c>
    </row>
    <row r="11" spans="2:7" x14ac:dyDescent="0.75">
      <c r="B11" s="50" t="s">
        <v>1326</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#Condition.subject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##34#http://hl7.eu/fhir/ig/idea4rc/StructureDefinition/observation-dateLastContact-eu-i4rc##34#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33" zoomScale="115" zoomScaleNormal="115" workbookViewId="0">
      <selection activeCell="B33" sqref="B33"/>
    </sheetView>
  </sheetViews>
  <sheetFormatPr defaultRowHeight="14.75" x14ac:dyDescent="0.7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86.632812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7.75" customHeight="1" thickBot="1" x14ac:dyDescent="0.9">
      <c r="L3" s="24" t="str">
        <f>L1</f>
        <v>//===================================================</v>
      </c>
      <c r="N3" s="24" t="str">
        <f>N1</f>
        <v>// -------------------------------------------------------------------------------</v>
      </c>
      <c r="P3" s="24" t="str">
        <f>P1</f>
        <v>// -------------------------------------------------------------------------------</v>
      </c>
      <c r="R3" s="24" t="str">
        <f>R1</f>
        <v>// -------------------------------------------------------------------------------</v>
      </c>
    </row>
    <row r="4" spans="1:18" x14ac:dyDescent="0.75">
      <c r="A4" s="5" t="s">
        <v>11</v>
      </c>
      <c r="B4" s="30" t="s">
        <v>1467</v>
      </c>
      <c r="L4" s="16" t="str">
        <f>CONCATENATE("Logical: ",B4)</f>
        <v>Logical: CancerEpisodeI4rc</v>
      </c>
    </row>
    <row r="5" spans="1:18" x14ac:dyDescent="0.75">
      <c r="A5" s="14" t="s">
        <v>16</v>
      </c>
      <c r="B5" s="31" t="s">
        <v>1468</v>
      </c>
      <c r="L5" s="16" t="str">
        <f>CONCATENATE("Id: ",B5)</f>
        <v>Id: CancerEpisode</v>
      </c>
    </row>
    <row r="6" spans="1:18" x14ac:dyDescent="0.75">
      <c r="A6" s="14" t="s">
        <v>10</v>
      </c>
      <c r="B6" s="32" t="s">
        <v>1549</v>
      </c>
      <c r="L6" s="17" t="str">
        <f>CONCATENATE("Title: ##34#",B6,"##34#")</f>
        <v>Title: ##34#Cancer  Episode##34#</v>
      </c>
    </row>
    <row r="7" spans="1:18" ht="30.25" thickBot="1" x14ac:dyDescent="0.9">
      <c r="A7" s="26" t="s">
        <v>2</v>
      </c>
      <c r="B7" s="33" t="s">
        <v>1469</v>
      </c>
      <c r="C7" s="9" t="s">
        <v>3</v>
      </c>
      <c r="D7" s="1" t="s">
        <v>4</v>
      </c>
      <c r="E7" s="3" t="s">
        <v>5</v>
      </c>
      <c r="F7" s="3" t="s">
        <v>6</v>
      </c>
      <c r="G7" s="3" t="s">
        <v>7</v>
      </c>
      <c r="H7" s="64" t="s">
        <v>1383</v>
      </c>
      <c r="I7" s="118" t="s">
        <v>2056</v>
      </c>
      <c r="J7" s="118" t="s">
        <v>2057</v>
      </c>
      <c r="L7" s="17" t="str">
        <f>CONCATENATE("Description: "," ##334#",B7,"##334#",)</f>
        <v>Description:  ##334#Cancer Episode
Maturity Level: 0 Draft##334#</v>
      </c>
    </row>
    <row r="8" spans="1:18" ht="44.25" x14ac:dyDescent="0.75">
      <c r="A8" s="11">
        <v>0</v>
      </c>
      <c r="B8" s="11" t="s">
        <v>1484</v>
      </c>
      <c r="C8" s="12" t="s">
        <v>14</v>
      </c>
      <c r="D8" s="12" t="s">
        <v>1462</v>
      </c>
      <c r="E8" s="11">
        <v>1</v>
      </c>
      <c r="F8" s="11">
        <v>1</v>
      </c>
      <c r="G8" s="70" t="s">
        <v>1463</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ht="44.25" x14ac:dyDescent="0.75">
      <c r="A9" s="11">
        <v>1</v>
      </c>
      <c r="B9" s="11" t="s">
        <v>1485</v>
      </c>
      <c r="C9" s="12" t="s">
        <v>1348</v>
      </c>
      <c r="D9" s="12" t="s">
        <v>1349</v>
      </c>
      <c r="E9" s="11">
        <v>1</v>
      </c>
      <c r="F9" s="11">
        <v>1</v>
      </c>
      <c r="G9" s="12" t="s">
        <v>42</v>
      </c>
      <c r="I9" s="12" t="b">
        <v>1</v>
      </c>
      <c r="J9" s="12" t="b">
        <v>1</v>
      </c>
      <c r="K9" s="25"/>
      <c r="L9" s="12" t="str">
        <f t="shared" ref="L9:L12" si="3">CONCATENATE("* ",B9, " ",E9,"..",F9," ",G9," ##34#",C9,"##34# ##334#",D9,"##334#")</f>
        <v>* dateOfDiagnosis 1..1 date ##34#Date of diagnosis (biopsy or surgical piece)##34# ##334#Date of the procedure from which the specimen was obtained that allowed the histological diagnosis.##334#</v>
      </c>
      <c r="N9" s="12" t="str">
        <f t="shared" ref="N9:N12" si="4">IF(H9="",IF(L9="*  ..  ##34###34# ##334###334#",L9,""),IF(L9="*  ..  ##34###34# ##334###334#",L9,CONCATENATE("* ",B9," ^comment = ##334#",H9,"##334#")))</f>
        <v/>
      </c>
      <c r="P9" s="12" t="str">
        <f t="shared" ref="P9:P12" si="5">IF(I9,IF(L9="*  ..  ##34###34# ##334###334#",L9,CONCATENATE("* ",B9," insert ObligationActorAndCode($actor-headneck, #SHALL:handle)")),IF(L9="*  ..  ##34###34# ##334###334#",L9,""))</f>
        <v>* dateOfDiagnosis insert ObligationActorAndCode($actor-headneck, #SHALL:handle)</v>
      </c>
      <c r="R9" s="12" t="str">
        <f t="shared" ref="R9:R12" si="6">IF(J9,IF(L9="*  ..  ##34###34# ##334###334#",L9,CONCATENATE("* ",B9," insert ObligationActorAndCode($actor-sarcoma-i4rc, #SHALL:handle)")),IF(L9="*  ..  ##34###34# ##334###334#",L9,""))</f>
        <v>* dateOfDiagnosis insert ObligationActorAndCode($actor-sarcoma-i4rc, #SHALL:handle)</v>
      </c>
    </row>
    <row r="10" spans="1:18" ht="177" x14ac:dyDescent="0.75">
      <c r="A10" s="11">
        <v>2</v>
      </c>
      <c r="B10" t="s">
        <v>1976</v>
      </c>
      <c r="C10" t="s">
        <v>1977</v>
      </c>
      <c r="D10" s="2" t="s">
        <v>1978</v>
      </c>
      <c r="E10" s="11">
        <v>1</v>
      </c>
      <c r="F10" s="11">
        <v>1</v>
      </c>
      <c r="G10" s="12" t="s">
        <v>1465</v>
      </c>
      <c r="H10" s="2" t="s">
        <v>2050</v>
      </c>
      <c r="I10" s="12" t="b">
        <v>0</v>
      </c>
      <c r="J10" s="12" t="b">
        <v>1</v>
      </c>
      <c r="K10" s="25"/>
      <c r="L10" s="12" t="str">
        <f t="shared" si="3"/>
        <v>* typeOfBiopsy 1..1 CodeableConcept ##34#Type of biopsy##34# ##334#Type of biopsy performed##334#</v>
      </c>
      <c r="N10" s="12" t="str">
        <f t="shared" si="4"/>
        <v>* typeOfBiopsy ^comment = ##334#FNA
core-trcut
incisional
excisional
unplanned excision
Fine needle biopsy - 4171863
Core needle biopsy - 4321878
Incisional biopsy - 4321986
Excisional biopsy - 4228202
Excision - 4279903
##334#</v>
      </c>
      <c r="P10" s="12" t="str">
        <f t="shared" si="5"/>
        <v/>
      </c>
      <c r="R10" s="12" t="str">
        <f t="shared" si="6"/>
        <v>* typeOfBiopsy insert ObligationActorAndCode($actor-sarcoma-i4rc, #SHALL:handle)</v>
      </c>
    </row>
    <row r="11" spans="1:18" ht="29.5" x14ac:dyDescent="0.75">
      <c r="A11" s="11">
        <v>3</v>
      </c>
      <c r="B11" s="11" t="s">
        <v>1486</v>
      </c>
      <c r="C11" s="12" t="s">
        <v>1350</v>
      </c>
      <c r="D11" s="12" t="s">
        <v>1461</v>
      </c>
      <c r="E11" s="11">
        <v>1</v>
      </c>
      <c r="F11" s="11">
        <v>1</v>
      </c>
      <c r="G11" s="12" t="s">
        <v>0</v>
      </c>
      <c r="I11" s="12" t="b">
        <v>1</v>
      </c>
      <c r="J11" s="12" t="b">
        <v>1</v>
      </c>
      <c r="K11" s="25"/>
      <c r="L11" s="12" t="str">
        <f t="shared" si="3"/>
        <v>* biopsyDoneBy 1..1 string ##34#Biopsy done by##34# ##334#Describes the institution where diagnostic procedure was performed##334#</v>
      </c>
      <c r="N11" s="12" t="str">
        <f t="shared" si="4"/>
        <v/>
      </c>
      <c r="P11" s="12" t="str">
        <f t="shared" si="5"/>
        <v>* biopsyDoneBy insert ObligationActorAndCode($actor-headneck, #SHALL:handle)</v>
      </c>
      <c r="R11" s="12" t="str">
        <f t="shared" si="6"/>
        <v>* biopsyDoneBy insert ObligationActorAndCode($actor-sarcoma-i4rc, #SHALL:handle)</v>
      </c>
    </row>
    <row r="12" spans="1:18" ht="29.5" x14ac:dyDescent="0.75">
      <c r="A12" s="11">
        <v>4</v>
      </c>
      <c r="B12" s="11" t="s">
        <v>1487</v>
      </c>
      <c r="C12" s="12" t="s">
        <v>1351</v>
      </c>
      <c r="D12" s="12" t="s">
        <v>1352</v>
      </c>
      <c r="E12" s="11">
        <v>1</v>
      </c>
      <c r="F12" s="11">
        <v>1</v>
      </c>
      <c r="G12" s="12" t="s">
        <v>1464</v>
      </c>
      <c r="I12" s="12" t="b">
        <v>1</v>
      </c>
      <c r="J12" s="12" t="b">
        <v>1</v>
      </c>
      <c r="K12" s="25"/>
      <c r="L12" s="12" t="str">
        <f t="shared" si="3"/>
        <v>* ageAtDiagnosis 1..1 integer  ##34#Age at diagnosis##34# ##334#Age of the patient at the time of the diagnosis.##334#</v>
      </c>
      <c r="N12" s="12" t="str">
        <f t="shared" si="4"/>
        <v/>
      </c>
      <c r="P12" s="12" t="str">
        <f t="shared" si="5"/>
        <v>* ageAtDiagnosis insert ObligationActorAndCode($actor-headneck, #SHALL:handle)</v>
      </c>
      <c r="R12" s="12" t="str">
        <f t="shared" si="6"/>
        <v>* ageAtDiagnosis insert ObligationActorAndCode($actor-sarcoma-i4rc, #SHALL:handle)</v>
      </c>
    </row>
    <row r="13" spans="1:18" ht="73.75" x14ac:dyDescent="0.75">
      <c r="A13" s="11">
        <v>5</v>
      </c>
      <c r="B13" t="s">
        <v>1979</v>
      </c>
      <c r="C13" t="s">
        <v>1980</v>
      </c>
      <c r="D13" s="2" t="s">
        <v>1981</v>
      </c>
      <c r="E13" s="11">
        <v>1</v>
      </c>
      <c r="F13" s="11">
        <v>1</v>
      </c>
      <c r="G13" s="12" t="s">
        <v>43</v>
      </c>
      <c r="H13" s="2" t="s">
        <v>2051</v>
      </c>
      <c r="I13" s="12" t="b">
        <v>0</v>
      </c>
      <c r="J13" s="12" t="b">
        <v>1</v>
      </c>
      <c r="K13" s="25"/>
      <c r="L13" s="12" t="str">
        <f t="shared" ref="L13:L63" si="7">CONCATENATE("* ",B13, " ",E13,"..",F13," ",G13," ##34#",C13,"##34# ##334#",D13,"##334#")</f>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ref="N13:N63" si="8">IF(H13="",IF(L13="*  ..  ##34###34# ##334###334#",L13,""),IF(L13="*  ..  ##34###34# ##334###334#",L13,CONCATENATE("* ",B13," ^comment = ##334#",H13,"##334#")))</f>
        <v>* radiotherapyInducedSarcoma ^comment = ##334#Radiation therapy induced change
Radiation therapy induced change - 37117814
##334#</v>
      </c>
      <c r="P13" s="12" t="str">
        <f t="shared" ref="P13:P63" si="9">IF(I13,IF(L13="*  ..  ##34###34# ##334###334#",L13,CONCATENATE("* ",B13," insert ObligationActorAndCode($actor-headneck, #SHALL:handle)")),IF(L13="*  ..  ##34###34# ##334###334#",L13,""))</f>
        <v/>
      </c>
      <c r="R13" s="12" t="str">
        <f t="shared" ref="R13:R63" si="10">IF(J13,IF(L13="*  ..  ##34###34# ##334###334#",L13,CONCATENATE("* ",B13," insert ObligationActorAndCode($actor-sarcoma-i4rc, #SHALL:handle)")),IF(L13="*  ..  ##34###34# ##334###334#",L13,""))</f>
        <v>* radiotherapyInducedSarcoma insert ObligationActorAndCode($actor-sarcoma-i4rc, #SHALL:handle)</v>
      </c>
    </row>
    <row r="14" spans="1:18" ht="147.5" x14ac:dyDescent="0.75">
      <c r="A14" s="11">
        <v>6</v>
      </c>
      <c r="B14" s="11" t="s">
        <v>1488</v>
      </c>
      <c r="C14" s="12" t="s">
        <v>1460</v>
      </c>
      <c r="D14" s="12" t="s">
        <v>1459</v>
      </c>
      <c r="E14" s="11">
        <v>0</v>
      </c>
      <c r="F14" s="11">
        <v>1</v>
      </c>
      <c r="G14" s="12" t="s">
        <v>1465</v>
      </c>
      <c r="H14" s="2" t="s">
        <v>2052</v>
      </c>
      <c r="I14" s="12" t="b">
        <v>1</v>
      </c>
      <c r="J14" s="12" t="b">
        <v>1</v>
      </c>
      <c r="K14" s="25"/>
      <c r="L14" s="12" t="str">
        <f t="shared" si="7"/>
        <v>* grading 0..1 CodeableConcept ##34#Grading##34# ##334#Grading of the cancer##334#</v>
      </c>
      <c r="N14" s="12" t="str">
        <f t="shared" si="8"/>
        <v>* grading ^comment = ##334#1
2
3
high
low
Grade-1 - 1634371
Grade-2 - 1634752
Grade-3 - 1633749
Grade-H - 1635587
Grade-L - 1634085##334#</v>
      </c>
      <c r="P14" s="12" t="str">
        <f t="shared" si="9"/>
        <v>* grading insert ObligationActorAndCode($actor-headneck, #SHALL:handle)</v>
      </c>
      <c r="R14" s="12" t="str">
        <f t="shared" si="10"/>
        <v>* grading insert ObligationActorAndCode($actor-sarcoma-i4rc, #SHALL:handle)</v>
      </c>
    </row>
    <row r="15" spans="1:18" s="61" customFormat="1" ht="29.5" x14ac:dyDescent="0.75">
      <c r="A15" s="11">
        <v>7</v>
      </c>
      <c r="B15" s="6" t="s">
        <v>2075</v>
      </c>
      <c r="C15" s="4" t="s">
        <v>2076</v>
      </c>
      <c r="D15" s="4" t="s">
        <v>2076</v>
      </c>
      <c r="E15" s="6">
        <v>1</v>
      </c>
      <c r="F15" s="6">
        <v>1</v>
      </c>
      <c r="G15" s="4" t="s">
        <v>1</v>
      </c>
      <c r="H15" s="4" t="s">
        <v>2053</v>
      </c>
      <c r="I15" s="12" t="b">
        <v>1</v>
      </c>
      <c r="J15" s="12" t="b">
        <v>1</v>
      </c>
      <c r="K15" s="121"/>
      <c r="L15" s="12" t="str">
        <f t="shared" si="7"/>
        <v>* hnClassification 1..1 BackboneElement ##34#Classification for Head and Neck tumors##34# ##334#Classification for Head and Neck tumors##334#</v>
      </c>
      <c r="M15"/>
      <c r="N15" s="12" t="str">
        <f t="shared" si="8"/>
        <v>* hnClassification ^comment = ##334#Added to the model for grouping elements##334#</v>
      </c>
      <c r="O15" s="2"/>
      <c r="P15" s="12" t="str">
        <f t="shared" si="9"/>
        <v>* hnClassification insert ObligationActorAndCode($actor-headneck, #SHALL:handle)</v>
      </c>
      <c r="Q15"/>
      <c r="R15" s="12" t="str">
        <f t="shared" si="10"/>
        <v>* hnClassification insert ObligationActorAndCode($actor-sarcoma-i4rc, #SHALL:handle)</v>
      </c>
    </row>
    <row r="16" spans="1:18" s="2" customFormat="1" ht="409.5" x14ac:dyDescent="0.75">
      <c r="A16" s="11">
        <v>8</v>
      </c>
      <c r="B16" s="11" t="s">
        <v>2077</v>
      </c>
      <c r="C16" s="12" t="s">
        <v>1353</v>
      </c>
      <c r="D16" s="12" t="s">
        <v>1354</v>
      </c>
      <c r="E16" s="11">
        <v>1</v>
      </c>
      <c r="F16" s="11">
        <v>1</v>
      </c>
      <c r="G16" s="12" t="s">
        <v>1465</v>
      </c>
      <c r="H16" s="2" t="s">
        <v>2031</v>
      </c>
      <c r="I16" s="12" t="b">
        <v>1</v>
      </c>
      <c r="J16" s="12" t="b">
        <v>1</v>
      </c>
      <c r="K16" s="25"/>
      <c r="L16" s="12" t="str">
        <f t="shared" si="7"/>
        <v>* hnClassification.histologySquamous 1..1 CodeableConcept ##34#Histology Squamous##34# ##334#Specifies the histological subgroup for squamous cancers##334#</v>
      </c>
      <c r="M16"/>
      <c r="N16" s="12" t="str">
        <f t="shared" si="8"/>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9"/>
        <v>* hnClassification.histologySquamous insert ObligationActorAndCode($actor-headneck, #SHALL:handle)</v>
      </c>
      <c r="Q16"/>
      <c r="R16" s="12" t="str">
        <f t="shared" si="10"/>
        <v>* hnClassification.histologySquamous insert ObligationActorAndCode($actor-sarcoma-i4rc, #SHALL:handle)</v>
      </c>
    </row>
    <row r="17" spans="1:18" s="2" customFormat="1" ht="409.5" x14ac:dyDescent="0.75">
      <c r="A17" s="11">
        <v>9</v>
      </c>
      <c r="B17" s="11" t="s">
        <v>2078</v>
      </c>
      <c r="C17" s="12" t="s">
        <v>1355</v>
      </c>
      <c r="D17" s="12" t="s">
        <v>1356</v>
      </c>
      <c r="E17" s="11">
        <v>1</v>
      </c>
      <c r="F17" s="11">
        <v>1</v>
      </c>
      <c r="G17" s="12" t="s">
        <v>1465</v>
      </c>
      <c r="H17" s="2" t="s">
        <v>2032</v>
      </c>
      <c r="I17" s="12" t="b">
        <v>1</v>
      </c>
      <c r="J17" s="12" t="b">
        <v>1</v>
      </c>
      <c r="K17" s="25"/>
      <c r="L17" s="12" t="str">
        <f t="shared" si="7"/>
        <v>* hnClassification.histologyAdenocarcinoma 1..1 CodeableConcept ##34#Histology Adenocarcinoma##34# ##334#Specifies the histological subgroup for adenocarcinomas##334#</v>
      </c>
      <c r="M17"/>
      <c r="N17" s="12" t="str">
        <f t="shared" si="8"/>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9"/>
        <v>* hnClassification.histologyAdenocarcinoma insert ObligationActorAndCode($actor-headneck, #SHALL:handle)</v>
      </c>
      <c r="Q17"/>
      <c r="R17" s="12" t="str">
        <f t="shared" si="10"/>
        <v>* hnClassification.histologyAdenocarcinoma insert ObligationActorAndCode($actor-sarcoma-i4rc, #SHALL:handle)</v>
      </c>
    </row>
    <row r="18" spans="1:18" s="2" customFormat="1" ht="250.75" x14ac:dyDescent="0.75">
      <c r="A18" s="11">
        <v>10</v>
      </c>
      <c r="B18" s="11" t="s">
        <v>2079</v>
      </c>
      <c r="C18" s="12" t="s">
        <v>1357</v>
      </c>
      <c r="D18" s="12" t="s">
        <v>1358</v>
      </c>
      <c r="E18" s="11">
        <v>1</v>
      </c>
      <c r="F18" s="11">
        <v>1</v>
      </c>
      <c r="G18" s="12" t="s">
        <v>1465</v>
      </c>
      <c r="H18" s="2" t="s">
        <v>2033</v>
      </c>
      <c r="I18" s="12" t="b">
        <v>1</v>
      </c>
      <c r="J18" s="12" t="b">
        <v>1</v>
      </c>
      <c r="K18" s="25"/>
      <c r="L18" s="12" t="str">
        <f t="shared" si="7"/>
        <v>* hnClassification.histologyNeuroendocrine 1..1 CodeableConcept ##34#Histology Neuroendocrine##34# ##334#Specifies the histological subgroup for neuroendocrine cancers ##334#</v>
      </c>
      <c r="M18"/>
      <c r="N18" s="12" t="str">
        <f t="shared" si="8"/>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9"/>
        <v>* hnClassification.histologyNeuroendocrine insert ObligationActorAndCode($actor-headneck, #SHALL:handle)</v>
      </c>
      <c r="Q18"/>
      <c r="R18" s="12" t="str">
        <f t="shared" si="10"/>
        <v>* hnClassification.histologyNeuroendocrine insert ObligationActorAndCode($actor-sarcoma-i4rc, #SHALL:handle)</v>
      </c>
    </row>
    <row r="19" spans="1:18" s="2" customFormat="1" ht="295" x14ac:dyDescent="0.75">
      <c r="A19" s="11">
        <v>11</v>
      </c>
      <c r="B19" s="11" t="s">
        <v>2080</v>
      </c>
      <c r="C19" s="12" t="s">
        <v>1359</v>
      </c>
      <c r="D19" s="12" t="s">
        <v>1360</v>
      </c>
      <c r="E19" s="11">
        <v>1</v>
      </c>
      <c r="F19" s="11">
        <v>1</v>
      </c>
      <c r="G19" s="12" t="s">
        <v>1465</v>
      </c>
      <c r="H19" s="2" t="s">
        <v>2034</v>
      </c>
      <c r="I19" s="12" t="b">
        <v>1</v>
      </c>
      <c r="J19" s="12" t="b">
        <v>1</v>
      </c>
      <c r="K19" s="25"/>
      <c r="L19" s="12" t="str">
        <f t="shared" si="7"/>
        <v>* hnClassification.histologyOdontogenicCarcinoma 1..1 CodeableConcept ##34#Histology Odontogenic Carcinoma##34# ##334#Specifies the histological subgroup for odontogenic carcinomas##334#</v>
      </c>
      <c r="M19"/>
      <c r="N19" s="12" t="str">
        <f t="shared" si="8"/>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9"/>
        <v>* hnClassification.histologyOdontogenicCarcinoma insert ObligationActorAndCode($actor-headneck, #SHALL:handle)</v>
      </c>
      <c r="Q19"/>
      <c r="R19" s="12" t="str">
        <f t="shared" si="10"/>
        <v>* hnClassification.histologyOdontogenicCarcinoma insert ObligationActorAndCode($actor-sarcoma-i4rc, #SHALL:handle)</v>
      </c>
    </row>
    <row r="20" spans="1:18" s="2" customFormat="1" ht="103.25" x14ac:dyDescent="0.75">
      <c r="A20" s="3">
        <v>12</v>
      </c>
      <c r="B20" s="3" t="s">
        <v>2081</v>
      </c>
      <c r="C20" s="116" t="s">
        <v>1361</v>
      </c>
      <c r="D20" s="116" t="s">
        <v>1362</v>
      </c>
      <c r="E20" s="3">
        <v>1</v>
      </c>
      <c r="F20" s="3">
        <v>1</v>
      </c>
      <c r="G20" s="116" t="s">
        <v>1465</v>
      </c>
      <c r="H20" s="2" t="s">
        <v>2035</v>
      </c>
      <c r="I20" s="12" t="b">
        <v>1</v>
      </c>
      <c r="J20" s="12" t="b">
        <v>1</v>
      </c>
      <c r="K20" s="25"/>
      <c r="L20" s="12" t="str">
        <f t="shared" si="7"/>
        <v>* hnClassification.histologySNUC 1..1 CodeableConcept ##34#Histology Sinonasal undifferentiated carcinoma##34# ##334#Specifies the histological subgroup for sinonasl undifferentiated carcinomas##334#</v>
      </c>
      <c r="M20"/>
      <c r="N20" s="12" t="str">
        <f t="shared" si="8"/>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9"/>
        <v>* hnClassification.histologySNUC insert ObligationActorAndCode($actor-headneck, #SHALL:handle)</v>
      </c>
      <c r="Q20"/>
      <c r="R20" s="12" t="str">
        <f t="shared" si="10"/>
        <v>* hnClassification.histologySNUC insert ObligationActorAndCode($actor-sarcoma-i4rc, #SHALL:handle)</v>
      </c>
    </row>
    <row r="21" spans="1:18" s="2" customFormat="1" ht="29.5" x14ac:dyDescent="0.75">
      <c r="A21" s="117" t="s">
        <v>2257</v>
      </c>
      <c r="B21" s="6" t="s">
        <v>2074</v>
      </c>
      <c r="C21" s="6" t="s">
        <v>2082</v>
      </c>
      <c r="D21" s="6" t="s">
        <v>2082</v>
      </c>
      <c r="E21" s="6">
        <v>1</v>
      </c>
      <c r="F21" s="6">
        <v>1</v>
      </c>
      <c r="G21" s="12" t="s">
        <v>1</v>
      </c>
      <c r="H21" s="61"/>
      <c r="I21" s="12" t="b">
        <v>0</v>
      </c>
      <c r="J21" s="12" t="b">
        <v>1</v>
      </c>
      <c r="K21" s="122"/>
      <c r="L21" s="12" t="str">
        <f t="shared" si="7"/>
        <v>* sarcomaClassification 1..1 BackboneElement ##34#Sarcoma classification##34# ##334#Sarcoma classification##334#</v>
      </c>
      <c r="M21"/>
      <c r="N21" s="12" t="str">
        <f t="shared" si="8"/>
        <v/>
      </c>
      <c r="P21" s="12" t="str">
        <f t="shared" si="9"/>
        <v/>
      </c>
      <c r="Q21"/>
      <c r="R21" s="12" t="str">
        <f t="shared" si="10"/>
        <v>* sarcomaClassification insert ObligationActorAndCode($actor-sarcoma-i4rc, #SHALL:handle)</v>
      </c>
    </row>
    <row r="22" spans="1:18" s="12" customFormat="1" ht="206.5" x14ac:dyDescent="0.75">
      <c r="A22" s="11">
        <v>13</v>
      </c>
      <c r="B22" s="11" t="s">
        <v>2524</v>
      </c>
      <c r="C22" s="11" t="s">
        <v>1982</v>
      </c>
      <c r="D22" s="12" t="s">
        <v>1983</v>
      </c>
      <c r="E22" s="11">
        <v>1</v>
      </c>
      <c r="F22" s="11">
        <v>1</v>
      </c>
      <c r="G22" s="12" t="s">
        <v>1465</v>
      </c>
      <c r="H22" s="12" t="s">
        <v>2036</v>
      </c>
      <c r="I22" s="12" t="b">
        <v>0</v>
      </c>
      <c r="J22" s="12" t="b">
        <v>1</v>
      </c>
      <c r="K22" s="113"/>
      <c r="L22" s="12" t="str">
        <f t="shared" si="7"/>
        <v>* sarcomaClassification.adipocyticTumours 1..1 CodeableConcept ##34#Histology subgroup Adipocytic tumours##34# ##334#Specifies the histological subgroup for adipocytic tumours##334#</v>
      </c>
      <c r="M22"/>
      <c r="N22" s="12" t="str">
        <f t="shared" si="8"/>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O22" s="2"/>
      <c r="P22" s="12" t="str">
        <f t="shared" si="9"/>
        <v/>
      </c>
      <c r="Q22"/>
      <c r="R22" s="12" t="str">
        <f t="shared" si="10"/>
        <v>* sarcomaClassification.adipocyticTumours insert ObligationActorAndCode($actor-sarcoma-i4rc, #SHALL:handle)</v>
      </c>
    </row>
    <row r="23" spans="1:18" s="12" customFormat="1" ht="409.5" x14ac:dyDescent="0.75">
      <c r="A23" s="11">
        <v>14</v>
      </c>
      <c r="B23" s="11" t="s">
        <v>2525</v>
      </c>
      <c r="C23" s="11" t="s">
        <v>1984</v>
      </c>
      <c r="D23" s="73" t="s">
        <v>1984</v>
      </c>
      <c r="E23" s="11">
        <v>1</v>
      </c>
      <c r="F23" s="11">
        <v>1</v>
      </c>
      <c r="G23" s="12" t="s">
        <v>1465</v>
      </c>
      <c r="H23" s="12" t="s">
        <v>2037</v>
      </c>
      <c r="I23" s="12" t="b">
        <v>0</v>
      </c>
      <c r="J23" s="12" t="b">
        <v>1</v>
      </c>
      <c r="K23" s="11"/>
      <c r="L23" s="12" t="str">
        <f t="shared" si="7"/>
        <v>* sarcomaClassification.fmtTumours 1..1 CodeableConcept ##34#Histology subgroup Fibroblastic and myofibroblastic tumours##34# ##334#Histology subgroup Fibroblastic and myofibroblastic tumours##334#</v>
      </c>
      <c r="M23"/>
      <c r="N23" s="12" t="str">
        <f t="shared" si="8"/>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O23" s="2"/>
      <c r="P23" s="12" t="str">
        <f t="shared" si="9"/>
        <v/>
      </c>
      <c r="Q23"/>
      <c r="R23" s="12" t="str">
        <f t="shared" si="10"/>
        <v>* sarcomaClassification.fmtTumours insert ObligationActorAndCode($actor-sarcoma-i4rc, #SHALL:handle)</v>
      </c>
    </row>
    <row r="24" spans="1:18" s="12" customFormat="1" ht="162.25" x14ac:dyDescent="0.75">
      <c r="A24" s="11">
        <v>15</v>
      </c>
      <c r="B24" s="11" t="s">
        <v>2526</v>
      </c>
      <c r="C24" s="11" t="s">
        <v>2430</v>
      </c>
      <c r="D24" s="11" t="s">
        <v>2430</v>
      </c>
      <c r="E24" s="11">
        <v>1</v>
      </c>
      <c r="F24" s="11">
        <v>1</v>
      </c>
      <c r="G24" s="12" t="s">
        <v>1465</v>
      </c>
      <c r="H24" s="12" t="s">
        <v>2038</v>
      </c>
      <c r="I24" s="12" t="b">
        <v>0</v>
      </c>
      <c r="J24" s="12" t="b">
        <v>1</v>
      </c>
      <c r="K24" s="11"/>
      <c r="L24" s="12" t="str">
        <f t="shared" si="7"/>
        <v>* sarcomaClassification.socalledFibrohistiocyticTumours 1..1 CodeableConcept ##34#Histology subgroup So-called fibrohistiocytic tumours##34# ##334#Histology subgroup So-called fibrohistiocytic tumours##334#</v>
      </c>
      <c r="M24"/>
      <c r="N24" s="12" t="str">
        <f t="shared" si="8"/>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O24" s="2"/>
      <c r="P24" s="12" t="str">
        <f t="shared" si="9"/>
        <v/>
      </c>
      <c r="Q24"/>
      <c r="R24" s="12" t="str">
        <f t="shared" si="10"/>
        <v>* sarcomaClassification.socalledFibrohistiocyticTumours insert ObligationActorAndCode($actor-sarcoma-i4rc, #SHALL:handle)</v>
      </c>
    </row>
    <row r="25" spans="1:18" s="2" customFormat="1" ht="324.5" x14ac:dyDescent="0.75">
      <c r="A25" s="11">
        <v>16</v>
      </c>
      <c r="B25" s="11" t="s">
        <v>2083</v>
      </c>
      <c r="C25" s="11" t="s">
        <v>2431</v>
      </c>
      <c r="D25" s="11" t="s">
        <v>2431</v>
      </c>
      <c r="E25" s="11">
        <v>1</v>
      </c>
      <c r="F25" s="11">
        <v>1</v>
      </c>
      <c r="G25" s="12" t="s">
        <v>1465</v>
      </c>
      <c r="H25" s="2" t="s">
        <v>2039</v>
      </c>
      <c r="I25" s="12" t="b">
        <v>0</v>
      </c>
      <c r="J25" s="12" t="b">
        <v>1</v>
      </c>
      <c r="K25" s="11"/>
      <c r="L25" s="12" t="str">
        <f t="shared" si="7"/>
        <v>* sarcomaClassification.vascularTumours 1..1 CodeableConcept ##34#Vascular tumours##34# ##334#Vascular tumours##334#</v>
      </c>
      <c r="M25"/>
      <c r="N25" s="12" t="str">
        <f t="shared" si="8"/>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9"/>
        <v/>
      </c>
      <c r="Q25"/>
      <c r="R25" s="12" t="str">
        <f t="shared" si="10"/>
        <v>* sarcomaClassification.vascularTumours insert ObligationActorAndCode($actor-sarcoma-i4rc, #SHALL:handle)</v>
      </c>
    </row>
    <row r="26" spans="1:18" s="2" customFormat="1" ht="73.75" x14ac:dyDescent="0.75">
      <c r="A26" s="11">
        <v>17</v>
      </c>
      <c r="B26" s="11" t="s">
        <v>2084</v>
      </c>
      <c r="C26" s="11" t="s">
        <v>2433</v>
      </c>
      <c r="D26" s="11" t="s">
        <v>2433</v>
      </c>
      <c r="E26" s="11">
        <v>1</v>
      </c>
      <c r="F26" s="11">
        <v>1</v>
      </c>
      <c r="G26" s="12" t="s">
        <v>1465</v>
      </c>
      <c r="H26" s="2" t="s">
        <v>2040</v>
      </c>
      <c r="I26" s="12" t="b">
        <v>0</v>
      </c>
      <c r="J26" s="12" t="b">
        <v>1</v>
      </c>
      <c r="K26" s="114"/>
      <c r="L26" s="12" t="str">
        <f t="shared" si="7"/>
        <v>* sarcomaClassification.pericyticPerivascularTumours 1..1 CodeableConcept ##34#Pericytic (perivascular) tumours##34# ##334#Pericytic (perivascular) tumours##334#</v>
      </c>
      <c r="M26"/>
      <c r="N26" s="12" t="str">
        <f t="shared" si="8"/>
        <v>* sarcomaClassification.pericyticPerivascularTumours ^comment = ##334#Glomus tumour NOS
Glomus tumour - 40571984
##334#</v>
      </c>
      <c r="P26" s="12" t="str">
        <f t="shared" si="9"/>
        <v/>
      </c>
      <c r="Q26"/>
      <c r="R26" s="12" t="str">
        <f t="shared" si="10"/>
        <v>* sarcomaClassification.pericyticPerivascularTumours insert ObligationActorAndCode($actor-sarcoma-i4rc, #SHALL:handle)</v>
      </c>
    </row>
    <row r="27" spans="1:18" s="2" customFormat="1" ht="354" x14ac:dyDescent="0.75">
      <c r="A27" s="3">
        <v>18</v>
      </c>
      <c r="B27" s="11" t="s">
        <v>2085</v>
      </c>
      <c r="C27" s="11" t="s">
        <v>1985</v>
      </c>
      <c r="D27" s="11" t="s">
        <v>1985</v>
      </c>
      <c r="E27" s="11">
        <v>1</v>
      </c>
      <c r="F27" s="11">
        <v>1</v>
      </c>
      <c r="G27" s="12" t="s">
        <v>1465</v>
      </c>
      <c r="H27" s="2" t="s">
        <v>2041</v>
      </c>
      <c r="I27" s="12" t="b">
        <v>0</v>
      </c>
      <c r="J27" s="12" t="b">
        <v>1</v>
      </c>
      <c r="K27" s="25"/>
      <c r="L27" s="12" t="str">
        <f t="shared" si="7"/>
        <v>* sarcomaClassification.smoothMuscleTumours 1..1 CodeableConcept ##34#Smooth muscle tumours##34# ##334#Smooth muscle tumours##334#</v>
      </c>
      <c r="M27"/>
      <c r="N27" s="12" t="str">
        <f t="shared" si="8"/>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9"/>
        <v/>
      </c>
      <c r="Q27"/>
      <c r="R27" s="12" t="str">
        <f t="shared" si="10"/>
        <v>* sarcomaClassification.smoothMuscleTumours insert ObligationActorAndCode($actor-sarcoma-i4rc, #SHALL:handle)</v>
      </c>
    </row>
    <row r="28" spans="1:18" s="2" customFormat="1" ht="191.75" x14ac:dyDescent="0.75">
      <c r="A28" s="11">
        <v>19</v>
      </c>
      <c r="B28" s="11" t="s">
        <v>2086</v>
      </c>
      <c r="C28" s="11" t="s">
        <v>1986</v>
      </c>
      <c r="D28" s="11" t="s">
        <v>1986</v>
      </c>
      <c r="E28" s="11">
        <v>1</v>
      </c>
      <c r="F28" s="11">
        <v>1</v>
      </c>
      <c r="G28" s="12" t="s">
        <v>1465</v>
      </c>
      <c r="H28" s="12" t="s">
        <v>2042</v>
      </c>
      <c r="I28" s="12" t="b">
        <v>0</v>
      </c>
      <c r="J28" s="12" t="b">
        <v>1</v>
      </c>
      <c r="K28" s="25"/>
      <c r="L28" s="12" t="str">
        <f t="shared" si="7"/>
        <v>* sarcomaClassification.skeletalMuscleTumours 1..1 CodeableConcept ##34#Skeletal muscle tumours##34# ##334#Skeletal muscle tumours##334#</v>
      </c>
      <c r="M28"/>
      <c r="N28" s="12" t="str">
        <f t="shared" si="8"/>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9"/>
        <v/>
      </c>
      <c r="Q28"/>
      <c r="R28" s="12" t="str">
        <f t="shared" si="10"/>
        <v>* sarcomaClassification.skeletalMuscleTumours insert ObligationActorAndCode($actor-sarcoma-i4rc, #SHALL:handle)</v>
      </c>
    </row>
    <row r="29" spans="1:18" s="2" customFormat="1" ht="73.75" x14ac:dyDescent="0.75">
      <c r="A29" s="11">
        <v>20</v>
      </c>
      <c r="B29" s="11" t="s">
        <v>2087</v>
      </c>
      <c r="C29" s="11" t="s">
        <v>2434</v>
      </c>
      <c r="D29" s="11" t="s">
        <v>2434</v>
      </c>
      <c r="E29" s="11">
        <v>1</v>
      </c>
      <c r="F29" s="11">
        <v>1</v>
      </c>
      <c r="G29" s="12" t="s">
        <v>1465</v>
      </c>
      <c r="H29" s="12" t="s">
        <v>2043</v>
      </c>
      <c r="I29" s="12" t="b">
        <v>0</v>
      </c>
      <c r="J29" s="12" t="b">
        <v>1</v>
      </c>
      <c r="K29" s="113"/>
      <c r="L29" s="12" t="str">
        <f t="shared" si="7"/>
        <v>* sarcomaClassification.chondroOsseousTumours 1..1 CodeableConcept ##34#Chondro-osseous tumours##34# ##334#Chondro-osseous tumours##334#</v>
      </c>
      <c r="M29"/>
      <c r="N29" s="12" t="str">
        <f t="shared" si="8"/>
        <v>* sarcomaClassification.chondroOsseousTumours ^comment = ##334#Extraskeletal osteosarcoma
Extraskeletal osteosarcoma - 4298240
##334#</v>
      </c>
      <c r="P29" s="12" t="str">
        <f t="shared" si="9"/>
        <v/>
      </c>
      <c r="Q29"/>
      <c r="R29" s="12" t="str">
        <f t="shared" si="10"/>
        <v>* sarcomaClassification.chondroOsseousTumours insert ObligationActorAndCode($actor-sarcoma-i4rc, #SHALL:handle)</v>
      </c>
    </row>
    <row r="30" spans="1:18" s="2" customFormat="1" ht="191.75" x14ac:dyDescent="0.75">
      <c r="A30" s="11">
        <v>21</v>
      </c>
      <c r="B30" s="11" t="s">
        <v>2088</v>
      </c>
      <c r="C30" s="11" t="s">
        <v>1987</v>
      </c>
      <c r="D30" s="11" t="s">
        <v>1987</v>
      </c>
      <c r="E30" s="11">
        <v>1</v>
      </c>
      <c r="F30" s="11">
        <v>1</v>
      </c>
      <c r="G30" s="12" t="s">
        <v>1465</v>
      </c>
      <c r="H30" s="12" t="s">
        <v>2044</v>
      </c>
      <c r="I30" s="12" t="b">
        <v>0</v>
      </c>
      <c r="J30" s="12" t="b">
        <v>1</v>
      </c>
      <c r="K30" s="11"/>
      <c r="L30" s="12" t="str">
        <f t="shared" si="7"/>
        <v>* sarcomaClassification.peripheralNerveSheathTumours 1..1 CodeableConcept ##34#Peripheral nerve sheath tumours##34# ##334#Peripheral nerve sheath tumours##334#</v>
      </c>
      <c r="M30"/>
      <c r="N30" s="12" t="str">
        <f t="shared" si="8"/>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9"/>
        <v/>
      </c>
      <c r="Q30"/>
      <c r="R30" s="12" t="str">
        <f t="shared" si="10"/>
        <v>* sarcomaClassification.peripheralNerveSheathTumours insert ObligationActorAndCode($actor-sarcoma-i4rc, #SHALL:handle)</v>
      </c>
    </row>
    <row r="31" spans="1:18" s="2" customFormat="1" ht="409.5" x14ac:dyDescent="0.75">
      <c r="A31" s="11">
        <v>22</v>
      </c>
      <c r="B31" s="11" t="s">
        <v>2089</v>
      </c>
      <c r="C31" s="11" t="s">
        <v>1988</v>
      </c>
      <c r="D31" s="11" t="s">
        <v>1988</v>
      </c>
      <c r="E31" s="11">
        <v>1</v>
      </c>
      <c r="F31" s="11">
        <v>1</v>
      </c>
      <c r="G31" s="12" t="s">
        <v>1465</v>
      </c>
      <c r="H31" s="12" t="s">
        <v>2045</v>
      </c>
      <c r="I31" s="12" t="b">
        <v>0</v>
      </c>
      <c r="J31" s="12" t="b">
        <v>1</v>
      </c>
      <c r="K31" s="11"/>
      <c r="L31" s="12" t="str">
        <f t="shared" si="7"/>
        <v>* sarcomaClassification.tumoursOfUncertainDifferentiation 1..1 CodeableConcept ##34#Tumours of uncertain differentiation##34# ##334#Tumours of uncertain differentiation##334#</v>
      </c>
      <c r="M31"/>
      <c r="N31" s="12" t="str">
        <f t="shared" si="8"/>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9"/>
        <v/>
      </c>
      <c r="Q31"/>
      <c r="R31" s="12" t="str">
        <f t="shared" si="10"/>
        <v>* sarcomaClassification.tumoursOfUncertainDifferentiation insert ObligationActorAndCode($actor-sarcoma-i4rc, #SHALL:handle)</v>
      </c>
    </row>
    <row r="32" spans="1:18" s="2" customFormat="1" ht="162.25" x14ac:dyDescent="0.75">
      <c r="A32" s="11">
        <v>23</v>
      </c>
      <c r="B32" s="11" t="s">
        <v>2090</v>
      </c>
      <c r="C32" s="11" t="s">
        <v>1989</v>
      </c>
      <c r="D32" s="11" t="s">
        <v>1989</v>
      </c>
      <c r="E32" s="11">
        <v>1</v>
      </c>
      <c r="F32" s="11">
        <v>1</v>
      </c>
      <c r="G32" s="12" t="s">
        <v>1465</v>
      </c>
      <c r="H32" s="12" t="s">
        <v>2046</v>
      </c>
      <c r="I32" s="12" t="b">
        <v>0</v>
      </c>
      <c r="J32" s="12" t="b">
        <v>1</v>
      </c>
      <c r="K32" s="11"/>
      <c r="L32" s="12" t="str">
        <f t="shared" si="7"/>
        <v>* sarcomaClassification.undifSmallRCelSarcBonAndSofTis 1..1 CodeableConcept ##34#Undifferentiated small round cell sarcomas of bone and soft tissue##34# ##334#Undifferentiated small round cell sarcomas of bone and soft tissue##334#</v>
      </c>
      <c r="M32"/>
      <c r="N32" s="12" t="str">
        <f t="shared" si="8"/>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9"/>
        <v/>
      </c>
      <c r="Q32"/>
      <c r="R32" s="12" t="str">
        <f t="shared" si="10"/>
        <v>* sarcomaClassification.undifSmallRCelSarcBonAndSofTis insert ObligationActorAndCode($actor-sarcoma-i4rc, #SHALL:handle)</v>
      </c>
    </row>
    <row r="33" spans="1:18" s="2" customFormat="1" ht="103.25" x14ac:dyDescent="0.75">
      <c r="A33" s="11">
        <v>24</v>
      </c>
      <c r="B33" s="11" t="s">
        <v>2527</v>
      </c>
      <c r="C33" s="11" t="s">
        <v>1990</v>
      </c>
      <c r="D33" s="11" t="s">
        <v>1990</v>
      </c>
      <c r="E33" s="11">
        <v>1</v>
      </c>
      <c r="F33" s="11">
        <v>1</v>
      </c>
      <c r="G33" s="12" t="s">
        <v>1465</v>
      </c>
      <c r="H33" s="12" t="s">
        <v>2047</v>
      </c>
      <c r="I33" s="12" t="b">
        <v>0</v>
      </c>
      <c r="J33" s="12" t="b">
        <v>1</v>
      </c>
      <c r="K33" s="11"/>
      <c r="L33" s="12" t="str">
        <f t="shared" si="7"/>
        <v>* sarcomaClassification.estAndRelatedTumours 1..1 CodeableConcept ##34#Endometrial stromal and related tumours##34# ##334#Endometrial stromal and related tumours##334#</v>
      </c>
      <c r="M33"/>
      <c r="N33" s="12" t="str">
        <f t="shared" si="8"/>
        <v>* sarcomaClassification.estAndRelatedTumours ^comment = ##334#Endometrial stromal sarcoma, high grade
Endometrial stromal sarcoma, low grade
Endometrial stromal sarcoma, high grade - 4290926
Endometrial stromal sarcoma, low grade - 4028557
##334#</v>
      </c>
      <c r="P33" s="12" t="str">
        <f t="shared" si="9"/>
        <v/>
      </c>
      <c r="Q33"/>
      <c r="R33" s="12" t="str">
        <f t="shared" si="10"/>
        <v>* sarcomaClassification.estAndRelatedTumours insert ObligationActorAndCode($actor-sarcoma-i4rc, #SHALL:handle)</v>
      </c>
    </row>
    <row r="34" spans="1:18" s="2" customFormat="1" ht="368.75" x14ac:dyDescent="0.75">
      <c r="A34" s="11">
        <v>25</v>
      </c>
      <c r="B34" s="11" t="s">
        <v>2091</v>
      </c>
      <c r="C34" s="11" t="s">
        <v>1991</v>
      </c>
      <c r="D34" s="11" t="s">
        <v>1991</v>
      </c>
      <c r="E34" s="11">
        <v>1</v>
      </c>
      <c r="F34" s="11">
        <v>1</v>
      </c>
      <c r="G34" s="12" t="s">
        <v>1465</v>
      </c>
      <c r="H34" s="12" t="s">
        <v>2048</v>
      </c>
      <c r="I34" s="12" t="b">
        <v>0</v>
      </c>
      <c r="J34" s="12" t="b">
        <v>1</v>
      </c>
      <c r="K34" s="11"/>
      <c r="L34" s="12" t="str">
        <f t="shared" si="7"/>
        <v>* sarcomaClassification.miscellaniousMesenchimalTumors 1..1 CodeableConcept ##34#Miscellanious mesenchimal tumors##34# ##334#Miscellanious mesenchimal tumors##334#</v>
      </c>
      <c r="M34"/>
      <c r="N34" s="12" t="str">
        <f t="shared" si="8"/>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9"/>
        <v/>
      </c>
      <c r="Q34"/>
      <c r="R34" s="12" t="str">
        <f t="shared" si="10"/>
        <v>* sarcomaClassification.miscellaniousMesenchimalTumors insert ObligationActorAndCode($actor-sarcoma-i4rc, #SHALL:handle)</v>
      </c>
    </row>
    <row r="35" spans="1:18" s="2" customFormat="1" ht="88.5" x14ac:dyDescent="0.75">
      <c r="A35" s="11">
        <v>26</v>
      </c>
      <c r="B35" s="11" t="s">
        <v>2092</v>
      </c>
      <c r="C35" s="11" t="s">
        <v>1992</v>
      </c>
      <c r="D35" s="11" t="s">
        <v>1992</v>
      </c>
      <c r="E35" s="11">
        <v>1</v>
      </c>
      <c r="F35" s="11">
        <v>1</v>
      </c>
      <c r="G35" s="12" t="s">
        <v>1465</v>
      </c>
      <c r="H35" s="12" t="s">
        <v>2049</v>
      </c>
      <c r="I35" s="12" t="b">
        <v>0</v>
      </c>
      <c r="J35" s="12" t="b">
        <v>1</v>
      </c>
      <c r="K35" s="11"/>
      <c r="L35" s="12" t="str">
        <f t="shared" si="7"/>
        <v>* sarcomaClassification.mixedEpithelialAndMesenchymalTumours 1..1 CodeableConcept ##34#Mixed epithelial and mesenchymal tumours##34# ##334#Mixed epithelial and mesenchymal tumours##334#</v>
      </c>
      <c r="M35"/>
      <c r="N35" s="12" t="str">
        <f t="shared" si="8"/>
        <v>* sarcomaClassification.mixedEpithelialAndMesenchymalTumours ^comment = ##334#Adenosarcoma; please clarify if adenosarcoma with sarcomatous overgrowth
Adenosarcoma - 4135215##334#</v>
      </c>
      <c r="P35" s="12" t="str">
        <f t="shared" si="9"/>
        <v/>
      </c>
      <c r="Q35"/>
      <c r="R35" s="12" t="str">
        <f t="shared" si="10"/>
        <v>* sarcomaClassification.mixedEpithelialAndMesenchymalTumours insert ObligationActorAndCode($actor-sarcoma-i4rc, #SHALL:handle)</v>
      </c>
    </row>
    <row r="36" spans="1:18" s="2" customFormat="1" ht="29.5" x14ac:dyDescent="0.75">
      <c r="A36" s="11"/>
      <c r="B36" s="11" t="s">
        <v>2009</v>
      </c>
      <c r="C36" s="11" t="s">
        <v>2009</v>
      </c>
      <c r="D36" s="11" t="s">
        <v>2009</v>
      </c>
      <c r="E36" s="11">
        <v>1</v>
      </c>
      <c r="F36" s="112">
        <v>1</v>
      </c>
      <c r="G36" s="12" t="s">
        <v>1</v>
      </c>
      <c r="H36" s="12"/>
      <c r="I36" s="12" t="b">
        <v>1</v>
      </c>
      <c r="J36" s="12" t="b">
        <v>0</v>
      </c>
      <c r="K36" s="122"/>
      <c r="L36" s="12" t="str">
        <f t="shared" si="7"/>
        <v>* subsites 1..1 BackboneElement ##34#subsites##34# ##334#subsites##334#</v>
      </c>
      <c r="M36"/>
      <c r="N36" s="12" t="str">
        <f t="shared" si="8"/>
        <v/>
      </c>
      <c r="P36" s="12" t="str">
        <f t="shared" si="9"/>
        <v>* subsites insert ObligationActorAndCode($actor-headneck, #SHALL:handle)</v>
      </c>
      <c r="Q36"/>
      <c r="R36" s="12" t="str">
        <f t="shared" si="10"/>
        <v/>
      </c>
    </row>
    <row r="37" spans="1:18" s="2" customFormat="1" ht="147.5" x14ac:dyDescent="0.75">
      <c r="A37" s="11">
        <v>27</v>
      </c>
      <c r="B37" s="11" t="s">
        <v>2094</v>
      </c>
      <c r="C37" s="12" t="s">
        <v>1363</v>
      </c>
      <c r="D37" s="12" t="s">
        <v>1364</v>
      </c>
      <c r="E37" s="11">
        <v>1</v>
      </c>
      <c r="F37" s="11">
        <v>1</v>
      </c>
      <c r="G37" s="12" t="s">
        <v>1465</v>
      </c>
      <c r="H37" s="12" t="s">
        <v>2015</v>
      </c>
      <c r="I37" s="12" t="b">
        <v>1</v>
      </c>
      <c r="J37" s="12" t="b">
        <v>0</v>
      </c>
      <c r="K37" s="11"/>
      <c r="L37" s="12" t="str">
        <f t="shared" si="7"/>
        <v>* subsites.nasalCavityAndParanasalSinuses 1..1 CodeableConcept ##34#Nasal cavity and paranasal sinuses subsite##34# ##334#Specifies the subsite for cancers occurred in nasal cavity and paranasal sinusess##334#</v>
      </c>
      <c r="M37"/>
      <c r="N37" s="12" t="str">
        <f t="shared" si="8"/>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9"/>
        <v>* subsites.nasalCavityAndParanasalSinuses insert ObligationActorAndCode($actor-headneck, #SHALL:handle)</v>
      </c>
      <c r="Q37"/>
      <c r="R37" s="12" t="str">
        <f t="shared" si="10"/>
        <v/>
      </c>
    </row>
    <row r="38" spans="1:18" s="2" customFormat="1" ht="147.5" x14ac:dyDescent="0.75">
      <c r="A38" s="11">
        <v>28</v>
      </c>
      <c r="B38" s="11" t="s">
        <v>2095</v>
      </c>
      <c r="C38" s="12" t="s">
        <v>1365</v>
      </c>
      <c r="D38" s="12" t="s">
        <v>1366</v>
      </c>
      <c r="E38" s="11">
        <v>1</v>
      </c>
      <c r="F38" s="11">
        <v>1</v>
      </c>
      <c r="G38" s="12" t="s">
        <v>1465</v>
      </c>
      <c r="H38" s="12" t="s">
        <v>2016</v>
      </c>
      <c r="I38" s="12" t="b">
        <v>1</v>
      </c>
      <c r="J38" s="12" t="b">
        <v>0</v>
      </c>
      <c r="K38" s="11"/>
      <c r="L38" s="12" t="str">
        <f t="shared" si="7"/>
        <v>* subsites.nasopharynx 1..1 CodeableConcept ##34#Nasopharynx  subsite##34# ##334#Specifies the subsite for cancers occurred in nasopharynx##334#</v>
      </c>
      <c r="M38"/>
      <c r="N38" s="12" t="str">
        <f t="shared" si="8"/>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9"/>
        <v>* subsites.nasopharynx insert ObligationActorAndCode($actor-headneck, #SHALL:handle)</v>
      </c>
      <c r="Q38"/>
      <c r="R38" s="12" t="str">
        <f t="shared" si="10"/>
        <v/>
      </c>
    </row>
    <row r="39" spans="1:18" s="2" customFormat="1" ht="162.25" x14ac:dyDescent="0.75">
      <c r="A39" s="46">
        <v>29</v>
      </c>
      <c r="B39" s="46" t="s">
        <v>2096</v>
      </c>
      <c r="C39" s="115" t="s">
        <v>1367</v>
      </c>
      <c r="D39" s="115" t="s">
        <v>1368</v>
      </c>
      <c r="E39" s="46">
        <v>1</v>
      </c>
      <c r="F39" s="46">
        <v>1</v>
      </c>
      <c r="G39" s="115" t="s">
        <v>1465</v>
      </c>
      <c r="H39" s="115" t="s">
        <v>2017</v>
      </c>
      <c r="I39" s="12" t="b">
        <v>1</v>
      </c>
      <c r="J39" s="12" t="b">
        <v>0</v>
      </c>
      <c r="K39" s="11"/>
      <c r="L39" s="12" t="str">
        <f t="shared" si="7"/>
        <v>* subsites.hypopharynx 1..1 CodeableConcept ##34#Hypopharynx subsite##34# ##334#Specifies the subsite for cancers occurred in hypopharynx##334#</v>
      </c>
      <c r="M39"/>
      <c r="N39" s="12" t="str">
        <f t="shared" si="8"/>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9"/>
        <v>* subsites.hypopharynx insert ObligationActorAndCode($actor-headneck, #SHALL:handle)</v>
      </c>
      <c r="Q39"/>
      <c r="R39" s="12" t="str">
        <f t="shared" si="10"/>
        <v/>
      </c>
    </row>
    <row r="40" spans="1:18" s="2" customFormat="1" ht="398.25" x14ac:dyDescent="0.75">
      <c r="A40" s="11">
        <v>30</v>
      </c>
      <c r="B40" s="11" t="s">
        <v>2097</v>
      </c>
      <c r="C40" s="12" t="s">
        <v>1369</v>
      </c>
      <c r="D40" s="12" t="s">
        <v>1370</v>
      </c>
      <c r="E40" s="11">
        <v>1</v>
      </c>
      <c r="F40" s="11">
        <v>1</v>
      </c>
      <c r="G40" s="12" t="s">
        <v>1465</v>
      </c>
      <c r="H40" s="12" t="s">
        <v>2018</v>
      </c>
      <c r="I40" s="12" t="b">
        <v>1</v>
      </c>
      <c r="J40" s="12" t="b">
        <v>0</v>
      </c>
      <c r="K40" s="11"/>
      <c r="L40" s="12" t="str">
        <f t="shared" si="7"/>
        <v>* subsites.oropharynx 1..1 CodeableConcept ##34#Oropharynx subsite##34# ##334#Specifies the subsite for cancers occurred in oropharynx##334#</v>
      </c>
      <c r="M40"/>
      <c r="N40" s="12" t="str">
        <f t="shared" si="8"/>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9"/>
        <v>* subsites.oropharynx insert ObligationActorAndCode($actor-headneck, #SHALL:handle)</v>
      </c>
      <c r="Q40"/>
      <c r="R40" s="12" t="str">
        <f t="shared" si="10"/>
        <v/>
      </c>
    </row>
    <row r="41" spans="1:18" s="2" customFormat="1" ht="132.75" x14ac:dyDescent="0.75">
      <c r="A41" s="11">
        <v>31</v>
      </c>
      <c r="B41" s="11" t="s">
        <v>2098</v>
      </c>
      <c r="C41" s="12" t="s">
        <v>1371</v>
      </c>
      <c r="D41" s="12" t="s">
        <v>1372</v>
      </c>
      <c r="E41" s="11">
        <v>1</v>
      </c>
      <c r="F41" s="11">
        <v>1</v>
      </c>
      <c r="G41" s="12" t="s">
        <v>1465</v>
      </c>
      <c r="H41" s="12" t="s">
        <v>2019</v>
      </c>
      <c r="I41" s="12" t="b">
        <v>1</v>
      </c>
      <c r="J41" s="12" t="b">
        <v>0</v>
      </c>
      <c r="K41" s="11"/>
      <c r="L41" s="12" t="str">
        <f t="shared" si="7"/>
        <v>* subsites.larynx 1..1 CodeableConcept ##34#Larynx subsite##34# ##334#Specifies the subsite for cancers occurred in larynx##334#</v>
      </c>
      <c r="M41"/>
      <c r="N41" s="12" t="str">
        <f t="shared" si="8"/>
        <v>* subsites.larynx ^comment = ##334#AJCC 8th Edition Cancer Staging Manual
Glottis;Supraglottis;Subglottis;Laryngeal cartilage
Glottis - 4047227
Supraglottis - 4001049
Subglottis - 4002724
Laryngeal cartilage - 4279711
##334#</v>
      </c>
      <c r="P41" s="12" t="str">
        <f t="shared" si="9"/>
        <v>* subsites.larynx insert ObligationActorAndCode($actor-headneck, #SHALL:handle)</v>
      </c>
      <c r="Q41"/>
      <c r="R41" s="12" t="str">
        <f t="shared" si="10"/>
        <v/>
      </c>
    </row>
    <row r="42" spans="1:18" s="2" customFormat="1" ht="409.5" x14ac:dyDescent="0.75">
      <c r="A42" s="11">
        <v>32</v>
      </c>
      <c r="B42" s="11" t="s">
        <v>2099</v>
      </c>
      <c r="C42" s="12" t="s">
        <v>1373</v>
      </c>
      <c r="D42" s="12" t="s">
        <v>1374</v>
      </c>
      <c r="E42" s="11">
        <v>1</v>
      </c>
      <c r="F42" s="11">
        <v>1</v>
      </c>
      <c r="G42" s="12" t="s">
        <v>1465</v>
      </c>
      <c r="H42" s="12" t="s">
        <v>2020</v>
      </c>
      <c r="I42" s="12" t="b">
        <v>1</v>
      </c>
      <c r="J42" s="12" t="b">
        <v>0</v>
      </c>
      <c r="K42" s="11"/>
      <c r="L42" s="12" t="str">
        <f t="shared" si="7"/>
        <v>* subsites.oralCavity 1..1 CodeableConcept ##34#Oral cavity subsite##34# ##334#Specifies the subsite for cancers occurred in oral cavity##334#</v>
      </c>
      <c r="M42"/>
      <c r="N42" s="12" t="str">
        <f t="shared" si="8"/>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9"/>
        <v>* subsites.oralCavity insert ObligationActorAndCode($actor-headneck, #SHALL:handle)</v>
      </c>
      <c r="Q42"/>
      <c r="R42" s="12" t="str">
        <f t="shared" si="10"/>
        <v/>
      </c>
    </row>
    <row r="43" spans="1:18" s="2" customFormat="1" ht="191.75" x14ac:dyDescent="0.75">
      <c r="A43" s="11">
        <v>33</v>
      </c>
      <c r="B43" s="11" t="s">
        <v>2100</v>
      </c>
      <c r="C43" s="12" t="s">
        <v>1375</v>
      </c>
      <c r="D43" s="12" t="s">
        <v>1376</v>
      </c>
      <c r="E43" s="11">
        <v>1</v>
      </c>
      <c r="F43" s="11">
        <v>1</v>
      </c>
      <c r="G43" s="12" t="s">
        <v>1465</v>
      </c>
      <c r="H43" s="12" t="s">
        <v>2021</v>
      </c>
      <c r="I43" s="12" t="b">
        <v>1</v>
      </c>
      <c r="J43" s="12" t="b">
        <v>0</v>
      </c>
      <c r="K43" s="11"/>
      <c r="L43" s="12" t="str">
        <f t="shared" si="7"/>
        <v>* subsites.lip 1..1 CodeableConcept ##34#Lip subsite##34# ##334#Specifies the subsite for cancers occurred in lip##334#</v>
      </c>
      <c r="M43"/>
      <c r="N43" s="12" t="str">
        <f t="shared" si="8"/>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9"/>
        <v>* subsites.lip insert ObligationActorAndCode($actor-headneck, #SHALL:handle)</v>
      </c>
      <c r="Q43"/>
      <c r="R43" s="12" t="str">
        <f t="shared" si="10"/>
        <v/>
      </c>
    </row>
    <row r="44" spans="1:18" s="2" customFormat="1" ht="409.5" x14ac:dyDescent="0.75">
      <c r="A44" s="11">
        <v>34</v>
      </c>
      <c r="B44" s="11" t="s">
        <v>2101</v>
      </c>
      <c r="C44" s="11" t="s">
        <v>1993</v>
      </c>
      <c r="D44" s="12" t="s">
        <v>1994</v>
      </c>
      <c r="E44" s="11">
        <v>1</v>
      </c>
      <c r="F44" s="11">
        <v>1</v>
      </c>
      <c r="G44" s="12" t="s">
        <v>1465</v>
      </c>
      <c r="H44" s="12" t="s">
        <v>2022</v>
      </c>
      <c r="I44" s="12" t="b">
        <v>0</v>
      </c>
      <c r="J44" s="12" t="b">
        <v>1</v>
      </c>
      <c r="K44" s="11"/>
      <c r="L44" s="12" t="str">
        <f t="shared" si="7"/>
        <v>* subsites.upperAndLowerLimbs 1..1 CodeableConcept ##34#Upper and Lower limbs subsite##34# ##334#Specifies the subsite for cancers occurred in##334#</v>
      </c>
      <c r="M44"/>
      <c r="N44" s="12" t="str">
        <f t="shared" si="8"/>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9"/>
        <v/>
      </c>
      <c r="Q44"/>
      <c r="R44" s="12" t="str">
        <f t="shared" si="10"/>
        <v>* subsites.upperAndLowerLimbs insert ObligationActorAndCode($actor-sarcoma-i4rc, #SHALL:handle)</v>
      </c>
    </row>
    <row r="45" spans="1:18" s="2" customFormat="1" ht="162.25" x14ac:dyDescent="0.75">
      <c r="A45" s="11">
        <v>35</v>
      </c>
      <c r="B45" s="11" t="s">
        <v>2010</v>
      </c>
      <c r="C45" s="11" t="s">
        <v>1995</v>
      </c>
      <c r="D45" s="12" t="s">
        <v>1994</v>
      </c>
      <c r="E45" s="11">
        <v>1</v>
      </c>
      <c r="F45" s="11">
        <v>1</v>
      </c>
      <c r="G45" s="12" t="s">
        <v>1465</v>
      </c>
      <c r="H45" s="12" t="s">
        <v>2023</v>
      </c>
      <c r="I45" s="12" t="b">
        <v>0</v>
      </c>
      <c r="J45" s="12" t="b">
        <v>1</v>
      </c>
      <c r="K45" s="11"/>
      <c r="L45" s="12" t="str">
        <f t="shared" si="7"/>
        <v>* subsites.trunkWallSubsite 1..1 CodeableConcept ##34#Trunk wall subsite##34# ##334#Specifies the subsite for cancers occurred in##334#</v>
      </c>
      <c r="M45"/>
      <c r="N45" s="12" t="str">
        <f t="shared" si="8"/>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9"/>
        <v/>
      </c>
      <c r="Q45"/>
      <c r="R45" s="12" t="str">
        <f t="shared" si="10"/>
        <v>* subsites.trunkWallSubsite insert ObligationActorAndCode($actor-sarcoma-i4rc, #SHALL:handle)</v>
      </c>
    </row>
    <row r="46" spans="1:18" s="2" customFormat="1" ht="409.5" x14ac:dyDescent="0.75">
      <c r="A46" s="11">
        <v>36</v>
      </c>
      <c r="B46" s="11" t="s">
        <v>2011</v>
      </c>
      <c r="C46" s="11" t="s">
        <v>1996</v>
      </c>
      <c r="D46" s="12" t="s">
        <v>1994</v>
      </c>
      <c r="E46" s="11">
        <v>1</v>
      </c>
      <c r="F46" s="11">
        <v>1</v>
      </c>
      <c r="G46" s="12" t="s">
        <v>1465</v>
      </c>
      <c r="H46" s="12" t="s">
        <v>2024</v>
      </c>
      <c r="I46" s="12" t="b">
        <v>0</v>
      </c>
      <c r="J46" s="12" t="b">
        <v>1</v>
      </c>
      <c r="K46" s="11"/>
      <c r="L46" s="12" t="str">
        <f t="shared" si="7"/>
        <v>* subsites.intraAbdominalSubsite 1..1 CodeableConcept ##34#Intra abdominal subsite##34# ##334#Specifies the subsite for cancers occurred in##334#</v>
      </c>
      <c r="M46"/>
      <c r="N46" s="12" t="str">
        <f t="shared" si="8"/>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9"/>
        <v/>
      </c>
      <c r="Q46"/>
      <c r="R46" s="12" t="str">
        <f t="shared" si="10"/>
        <v>* subsites.intraAbdominalSubsite insert ObligationActorAndCode($actor-sarcoma-i4rc, #SHALL:handle)</v>
      </c>
    </row>
    <row r="47" spans="1:18" s="2" customFormat="1" ht="265.5" x14ac:dyDescent="0.75">
      <c r="A47" s="11">
        <v>37</v>
      </c>
      <c r="B47" s="11" t="s">
        <v>2012</v>
      </c>
      <c r="C47" s="11" t="s">
        <v>1997</v>
      </c>
      <c r="D47" s="12" t="s">
        <v>1994</v>
      </c>
      <c r="E47" s="11">
        <v>1</v>
      </c>
      <c r="F47" s="11">
        <v>1</v>
      </c>
      <c r="G47" s="12" t="s">
        <v>1465</v>
      </c>
      <c r="H47" s="12" t="s">
        <v>2025</v>
      </c>
      <c r="I47" s="12" t="b">
        <v>0</v>
      </c>
      <c r="J47" s="12" t="b">
        <v>1</v>
      </c>
      <c r="K47" s="11"/>
      <c r="L47" s="12" t="str">
        <f t="shared" si="7"/>
        <v>* subsites.intraThoracicSubsite 1..1 CodeableConcept ##34#Intra thoracic subsite##34# ##334#Specifies the subsite for cancers occurred in##334#</v>
      </c>
      <c r="M47"/>
      <c r="N47" s="12" t="str">
        <f t="shared" si="8"/>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9"/>
        <v/>
      </c>
      <c r="Q47"/>
      <c r="R47" s="12" t="str">
        <f t="shared" si="10"/>
        <v>* subsites.intraThoracicSubsite insert ObligationActorAndCode($actor-sarcoma-i4rc, #SHALL:handle)</v>
      </c>
    </row>
    <row r="48" spans="1:18" s="2" customFormat="1" ht="409.5" x14ac:dyDescent="0.75">
      <c r="A48" s="11">
        <v>38</v>
      </c>
      <c r="B48" s="11" t="s">
        <v>2013</v>
      </c>
      <c r="C48" s="11" t="s">
        <v>1998</v>
      </c>
      <c r="D48" s="12" t="s">
        <v>1994</v>
      </c>
      <c r="E48" s="11">
        <v>1</v>
      </c>
      <c r="F48" s="11">
        <v>1</v>
      </c>
      <c r="G48" s="12" t="s">
        <v>1465</v>
      </c>
      <c r="H48" s="12" t="s">
        <v>2383</v>
      </c>
      <c r="I48" s="12" t="b">
        <v>0</v>
      </c>
      <c r="J48" s="12" t="b">
        <v>1</v>
      </c>
      <c r="K48" s="11"/>
      <c r="L48" s="12" t="str">
        <f t="shared" si="7"/>
        <v>* subsites.genitoUrinarySubsite 1..1 CodeableConcept ##34#Genito urinary subsite##34# ##334#Specifies the subsite for cancers occurred in##334#</v>
      </c>
      <c r="M48"/>
      <c r="N48" s="12" t="str">
        <f t="shared" si="8"/>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9"/>
        <v/>
      </c>
      <c r="Q48"/>
      <c r="R48" s="12" t="str">
        <f t="shared" si="10"/>
        <v>* subsites.genitoUrinarySubsite insert ObligationActorAndCode($actor-sarcoma-i4rc, #SHALL:handle)</v>
      </c>
    </row>
    <row r="49" spans="1:18" s="2" customFormat="1" ht="44.25" x14ac:dyDescent="0.75">
      <c r="A49" s="11">
        <v>39</v>
      </c>
      <c r="B49" s="11" t="s">
        <v>2014</v>
      </c>
      <c r="C49" s="11" t="s">
        <v>1999</v>
      </c>
      <c r="D49" s="12" t="s">
        <v>1994</v>
      </c>
      <c r="E49" s="11">
        <v>1</v>
      </c>
      <c r="F49" s="11">
        <v>1</v>
      </c>
      <c r="G49" s="12" t="s">
        <v>1465</v>
      </c>
      <c r="H49" s="12" t="s">
        <v>2026</v>
      </c>
      <c r="I49" s="12" t="b">
        <v>0</v>
      </c>
      <c r="J49" s="12" t="b">
        <v>1</v>
      </c>
      <c r="K49" s="11"/>
      <c r="L49" s="12" t="str">
        <f t="shared" si="7"/>
        <v>* subsites.headAndNeckSubsite 1..1 CodeableConcept ##34#Head and Neck subsite##34# ##334#Specifies the subsite for cancers occurred in##334#</v>
      </c>
      <c r="M49"/>
      <c r="N49" s="12" t="str">
        <f t="shared" si="8"/>
        <v>* subsites.headAndNeckSubsite ^comment = ##334#Head and neck
Face and/or neck structure - 4122633##334#</v>
      </c>
      <c r="P49" s="12" t="str">
        <f t="shared" si="9"/>
        <v/>
      </c>
      <c r="Q49"/>
      <c r="R49" s="12" t="str">
        <f t="shared" si="10"/>
        <v>* subsites.headAndNeckSubsite insert ObligationActorAndCode($actor-sarcoma-i4rc, #SHALL:handle)</v>
      </c>
    </row>
    <row r="50" spans="1:18" s="2" customFormat="1" ht="29.5" x14ac:dyDescent="0.75">
      <c r="A50" s="11">
        <v>40</v>
      </c>
      <c r="B50" s="11" t="s">
        <v>2258</v>
      </c>
      <c r="C50" s="11" t="s">
        <v>2000</v>
      </c>
      <c r="D50" s="12" t="s">
        <v>1994</v>
      </c>
      <c r="E50" s="11">
        <v>1</v>
      </c>
      <c r="F50" s="11">
        <v>1</v>
      </c>
      <c r="G50" s="12" t="s">
        <v>1465</v>
      </c>
      <c r="H50" s="12" t="s">
        <v>2027</v>
      </c>
      <c r="I50" s="12" t="b">
        <v>0</v>
      </c>
      <c r="J50" s="12" t="b">
        <v>1</v>
      </c>
      <c r="K50" s="11"/>
      <c r="L50" s="12" t="str">
        <f t="shared" si="7"/>
        <v>* subsites.breast 1..1 CodeableConcept ##34#Breast subsite##34# ##334#Specifies the subsite for cancers occurred in##334#</v>
      </c>
      <c r="M50"/>
      <c r="N50" s="12" t="str">
        <f t="shared" si="8"/>
        <v>* subsites.breast ^comment = ##334#Breast
Breast structure - 4298444##334#</v>
      </c>
      <c r="P50" s="12" t="str">
        <f t="shared" si="9"/>
        <v/>
      </c>
      <c r="Q50"/>
      <c r="R50" s="12" t="str">
        <f t="shared" si="10"/>
        <v>* subsites.breast insert ObligationActorAndCode($actor-sarcoma-i4rc, #SHALL:handle)</v>
      </c>
    </row>
    <row r="51" spans="1:18" s="2" customFormat="1" ht="29.5" x14ac:dyDescent="0.75">
      <c r="A51" s="11">
        <v>41</v>
      </c>
      <c r="B51" s="11" t="s">
        <v>2093</v>
      </c>
      <c r="C51" s="11" t="s">
        <v>2001</v>
      </c>
      <c r="D51" s="12" t="s">
        <v>1994</v>
      </c>
      <c r="E51" s="11">
        <v>1</v>
      </c>
      <c r="F51" s="11">
        <v>1</v>
      </c>
      <c r="G51" s="12" t="s">
        <v>1465</v>
      </c>
      <c r="H51" s="12"/>
      <c r="I51" s="12" t="b">
        <v>0</v>
      </c>
      <c r="J51" s="12" t="b">
        <v>1</v>
      </c>
      <c r="K51" s="11"/>
      <c r="L51" s="12" t="str">
        <f t="shared" si="7"/>
        <v>* subsites.others 1..1 CodeableConcept ##34#Other subsite##34# ##334#Specifies the subsite for cancers occurred in##334#</v>
      </c>
      <c r="M51"/>
      <c r="N51" s="12" t="str">
        <f t="shared" si="8"/>
        <v/>
      </c>
      <c r="P51" s="12" t="str">
        <f t="shared" si="9"/>
        <v/>
      </c>
      <c r="Q51"/>
      <c r="R51" s="12" t="str">
        <f t="shared" si="10"/>
        <v>* subsites.others insert ObligationActorAndCode($actor-sarcoma-i4rc, #SHALL:handle)</v>
      </c>
    </row>
    <row r="52" spans="1:18" s="2" customFormat="1" ht="44.25" x14ac:dyDescent="0.75">
      <c r="A52" s="11">
        <v>42</v>
      </c>
      <c r="B52" s="11" t="s">
        <v>2002</v>
      </c>
      <c r="C52" s="11" t="s">
        <v>2003</v>
      </c>
      <c r="D52" s="12" t="s">
        <v>2004</v>
      </c>
      <c r="E52" s="11">
        <v>1</v>
      </c>
      <c r="F52" s="11">
        <v>1</v>
      </c>
      <c r="G52" s="12" t="s">
        <v>1972</v>
      </c>
      <c r="H52" s="12"/>
      <c r="I52" s="12" t="b">
        <v>0</v>
      </c>
      <c r="J52" s="12" t="b">
        <v>1</v>
      </c>
      <c r="K52" s="11"/>
      <c r="L52" s="12" t="str">
        <f t="shared" si="7"/>
        <v>* tumorSize 1..1 Quantity ##34#Tumor Size##34# ##334#(the longest diameter; longest dimension between pre operatory imaging and pathological specimen) cm ##334#</v>
      </c>
      <c r="M52"/>
      <c r="N52" s="12" t="str">
        <f t="shared" si="8"/>
        <v/>
      </c>
      <c r="P52" s="12" t="str">
        <f t="shared" si="9"/>
        <v/>
      </c>
      <c r="Q52"/>
      <c r="R52" s="12" t="str">
        <f t="shared" si="10"/>
        <v>* tumorSize insert ObligationActorAndCode($actor-sarcoma-i4rc, #SHALL:handle)</v>
      </c>
    </row>
    <row r="53" spans="1:18" s="2" customFormat="1" ht="73.75" x14ac:dyDescent="0.75">
      <c r="A53" s="11">
        <v>43</v>
      </c>
      <c r="B53" s="11" t="s">
        <v>2005</v>
      </c>
      <c r="C53" s="11" t="s">
        <v>2432</v>
      </c>
      <c r="D53" s="12" t="s">
        <v>2006</v>
      </c>
      <c r="E53" s="11">
        <v>1</v>
      </c>
      <c r="F53" s="11">
        <v>1</v>
      </c>
      <c r="G53" s="12" t="s">
        <v>1465</v>
      </c>
      <c r="H53" s="12"/>
      <c r="I53" s="12" t="b">
        <v>0</v>
      </c>
      <c r="J53" s="12" t="b">
        <v>1</v>
      </c>
      <c r="K53" s="11"/>
      <c r="L53" s="12" t="str">
        <f t="shared" si="7"/>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8"/>
        <v/>
      </c>
      <c r="P53" s="12" t="str">
        <f t="shared" si="9"/>
        <v/>
      </c>
      <c r="Q53"/>
      <c r="R53" s="12" t="str">
        <f t="shared" si="10"/>
        <v>* depth insert ObligationActorAndCode($actor-sarcoma-i4rc, #SHALL:handle)</v>
      </c>
    </row>
    <row r="54" spans="1:18" s="2" customFormat="1" ht="29.5" x14ac:dyDescent="0.75">
      <c r="A54" s="11">
        <v>44</v>
      </c>
      <c r="B54" s="11" t="s">
        <v>2007</v>
      </c>
      <c r="C54" s="11" t="s">
        <v>2435</v>
      </c>
      <c r="D54" s="12" t="s">
        <v>2008</v>
      </c>
      <c r="E54" s="11">
        <v>1</v>
      </c>
      <c r="F54" s="11">
        <v>1</v>
      </c>
      <c r="G54" s="12" t="s">
        <v>1972</v>
      </c>
      <c r="H54" s="12"/>
      <c r="I54" s="12" t="b">
        <v>0</v>
      </c>
      <c r="J54" s="12" t="b">
        <v>1</v>
      </c>
      <c r="K54" s="11"/>
      <c r="L54" s="12" t="str">
        <f t="shared" si="7"/>
        <v>* biopsyMitoticCount 1..1 Quantity ##34#Biopsy Mitotic count##34# ##334#(Number/10HPF/1mm2, 50HPF/5mm2)##334#</v>
      </c>
      <c r="M54"/>
      <c r="N54" s="12" t="str">
        <f t="shared" si="8"/>
        <v/>
      </c>
      <c r="P54" s="12" t="str">
        <f t="shared" si="9"/>
        <v/>
      </c>
      <c r="Q54"/>
      <c r="R54" s="12" t="str">
        <f t="shared" si="10"/>
        <v>* biopsyMitoticCount insert ObligationActorAndCode($actor-sarcoma-i4rc, #SHALL:handle)</v>
      </c>
    </row>
    <row r="55" spans="1:18" s="2" customFormat="1" ht="73.75" x14ac:dyDescent="0.75">
      <c r="A55" s="11">
        <v>45</v>
      </c>
      <c r="B55" s="11" t="s">
        <v>1489</v>
      </c>
      <c r="C55" s="12" t="s">
        <v>1377</v>
      </c>
      <c r="D55" s="12" t="s">
        <v>1378</v>
      </c>
      <c r="E55" s="11">
        <v>0</v>
      </c>
      <c r="F55" s="11">
        <v>1</v>
      </c>
      <c r="G55" s="12" t="s">
        <v>1465</v>
      </c>
      <c r="H55" s="12" t="s">
        <v>2028</v>
      </c>
      <c r="I55" s="12" t="b">
        <v>1</v>
      </c>
      <c r="J55" s="12" t="b">
        <v>0</v>
      </c>
      <c r="K55" s="11"/>
      <c r="L55" s="12" t="str">
        <f t="shared" si="7"/>
        <v>* plasmaticEbvDnaAtBaseline 0..1 CodeableConcept ##34#Plasmatic EBV DNA at baseline##34# ##334#Describes the result of EBV DNA plasma testing before treatment in NPC type II and III (WHO) ##334#</v>
      </c>
      <c r="M55"/>
      <c r="N55" s="12" t="str">
        <f t="shared" si="8"/>
        <v>* plasmaticEbvDnaAtBaseline ^comment = ##334# Positive; Negative; not tested;
 Positive - 9191
 Negative - 9189
not tested - 45878602##334#</v>
      </c>
      <c r="P55" s="12" t="str">
        <f t="shared" si="9"/>
        <v>* plasmaticEbvDnaAtBaseline insert ObligationActorAndCode($actor-headneck, #SHALL:handle)</v>
      </c>
      <c r="Q55"/>
      <c r="R55" s="12" t="str">
        <f t="shared" si="10"/>
        <v/>
      </c>
    </row>
    <row r="56" spans="1:18" s="2" customFormat="1" ht="59" x14ac:dyDescent="0.75">
      <c r="A56" s="11">
        <v>46</v>
      </c>
      <c r="B56" s="11" t="s">
        <v>1490</v>
      </c>
      <c r="C56" s="12" t="s">
        <v>1379</v>
      </c>
      <c r="D56" s="12" t="s">
        <v>1380</v>
      </c>
      <c r="E56" s="11">
        <v>0</v>
      </c>
      <c r="F56" s="11">
        <v>1</v>
      </c>
      <c r="G56" s="12" t="s">
        <v>1465</v>
      </c>
      <c r="H56" s="12" t="s">
        <v>2029</v>
      </c>
      <c r="I56" s="12" t="b">
        <v>1</v>
      </c>
      <c r="J56" s="12" t="b">
        <v>0</v>
      </c>
      <c r="K56" s="11"/>
      <c r="L56" s="12" t="str">
        <f t="shared" si="7"/>
        <v>* hpvStatus 0..1 CodeableConcept ##34#HPV status##34# ##334#Describes the result of HPV tumor testing in oral carcinoma ##334#</v>
      </c>
      <c r="M56"/>
      <c r="N56" s="12" t="str">
        <f t="shared" si="8"/>
        <v>* hpvStatus ^comment = ##334# Positive; Negative; Not tested;
 Positive - 9191
 Negative - 9189
not tested - 45878602##334#</v>
      </c>
      <c r="P56" s="12" t="str">
        <f t="shared" si="9"/>
        <v>* hpvStatus insert ObligationActorAndCode($actor-headneck, #SHALL:handle)</v>
      </c>
      <c r="Q56"/>
      <c r="R56" s="12" t="str">
        <f t="shared" si="10"/>
        <v/>
      </c>
    </row>
    <row r="57" spans="1:18" s="2" customFormat="1" ht="73.75" x14ac:dyDescent="0.75">
      <c r="A57" s="11">
        <v>47</v>
      </c>
      <c r="B57" s="11" t="s">
        <v>1491</v>
      </c>
      <c r="C57" s="12" t="s">
        <v>1792</v>
      </c>
      <c r="D57" s="12" t="s">
        <v>1381</v>
      </c>
      <c r="E57" s="11">
        <v>0</v>
      </c>
      <c r="F57" s="11">
        <v>1</v>
      </c>
      <c r="G57" s="12" t="s">
        <v>1465</v>
      </c>
      <c r="H57" s="12" t="s">
        <v>2030</v>
      </c>
      <c r="I57" s="12" t="b">
        <v>1</v>
      </c>
      <c r="J57" s="12" t="b">
        <v>0</v>
      </c>
      <c r="K57" s="11"/>
      <c r="L57" s="12" t="str">
        <f t="shared" si="7"/>
        <v>* crpCReactiveProteinTested 0..1 CodeableConcept ##34#CRP - C reactive protein tested##34# ##334#Describes the result of C reactive protein testing##334#</v>
      </c>
      <c r="M57"/>
      <c r="N57" s="12" t="str">
        <f t="shared" si="8"/>
        <v>* crpCReactiveProteinTested ^comment = ##334#Positive; Negative; Not tested;
 Positive - 9191
 Negative - 9189
not tested - 45878602##334#</v>
      </c>
      <c r="P57" s="12" t="str">
        <f t="shared" si="9"/>
        <v>* crpCReactiveProteinTested insert ObligationActorAndCode($actor-headneck, #SHALL:handle)</v>
      </c>
      <c r="Q57"/>
      <c r="R57" s="12" t="str">
        <f t="shared" si="10"/>
        <v/>
      </c>
    </row>
    <row r="58" spans="1:18" s="2" customFormat="1" x14ac:dyDescent="0.75">
      <c r="A58" s="11"/>
      <c r="B58" s="11"/>
      <c r="C58" s="12"/>
      <c r="D58" s="12"/>
      <c r="E58" s="11"/>
      <c r="F58" s="11"/>
      <c r="G58" s="12"/>
      <c r="H58" s="12"/>
      <c r="I58" s="12"/>
      <c r="J58" s="12"/>
      <c r="K58" s="25"/>
      <c r="L58" s="12" t="str">
        <f t="shared" si="7"/>
        <v>*  ..  ##34###34# ##334###334#</v>
      </c>
      <c r="M58"/>
      <c r="N58" s="12" t="str">
        <f t="shared" si="8"/>
        <v>*  ..  ##34###34# ##334###334#</v>
      </c>
      <c r="P58" s="12" t="str">
        <f t="shared" si="9"/>
        <v>*  ..  ##34###34# ##334###334#</v>
      </c>
      <c r="Q58"/>
      <c r="R58" s="12" t="str">
        <f t="shared" si="10"/>
        <v>*  ..  ##34###34# ##334###334#</v>
      </c>
    </row>
    <row r="59" spans="1:18" s="2" customFormat="1" x14ac:dyDescent="0.75">
      <c r="A59" s="11"/>
      <c r="B59" s="11"/>
      <c r="C59" s="12"/>
      <c r="D59" s="12"/>
      <c r="E59" s="11"/>
      <c r="F59" s="11"/>
      <c r="G59" s="12"/>
      <c r="H59" s="12"/>
      <c r="K59" s="25"/>
      <c r="L59" s="12" t="str">
        <f t="shared" si="7"/>
        <v>*  ..  ##34###34# ##334###334#</v>
      </c>
      <c r="M59"/>
      <c r="N59" s="12" t="str">
        <f t="shared" si="8"/>
        <v>*  ..  ##34###34# ##334###334#</v>
      </c>
      <c r="P59" s="12" t="str">
        <f t="shared" si="9"/>
        <v>*  ..  ##34###34# ##334###334#</v>
      </c>
      <c r="Q59"/>
      <c r="R59" s="12" t="str">
        <f t="shared" si="10"/>
        <v>*  ..  ##34###34# ##334###334#</v>
      </c>
    </row>
    <row r="60" spans="1:18" s="2" customFormat="1" x14ac:dyDescent="0.75">
      <c r="A60" s="11"/>
      <c r="B60" s="11"/>
      <c r="C60" s="12"/>
      <c r="D60" s="12"/>
      <c r="E60" s="11"/>
      <c r="F60" s="11"/>
      <c r="G60" s="12"/>
      <c r="H60" s="12"/>
      <c r="K60" s="25"/>
      <c r="L60" s="12" t="str">
        <f t="shared" si="7"/>
        <v>*  ..  ##34###34# ##334###334#</v>
      </c>
      <c r="M60"/>
      <c r="N60" s="12" t="str">
        <f t="shared" si="8"/>
        <v>*  ..  ##34###34# ##334###334#</v>
      </c>
      <c r="P60" s="12" t="str">
        <f t="shared" si="9"/>
        <v>*  ..  ##34###34# ##334###334#</v>
      </c>
      <c r="Q60"/>
      <c r="R60" s="12" t="str">
        <f t="shared" si="10"/>
        <v>*  ..  ##34###34# ##334###334#</v>
      </c>
    </row>
    <row r="61" spans="1:18" s="2" customFormat="1" x14ac:dyDescent="0.75">
      <c r="A61" s="11"/>
      <c r="B61" s="11"/>
      <c r="C61" s="12"/>
      <c r="D61" s="12"/>
      <c r="E61" s="11"/>
      <c r="F61" s="11"/>
      <c r="G61" s="12"/>
      <c r="H61" s="12"/>
      <c r="K61" s="25"/>
      <c r="L61" s="12" t="str">
        <f t="shared" si="7"/>
        <v>*  ..  ##34###34# ##334###334#</v>
      </c>
      <c r="M61"/>
      <c r="N61" s="12" t="str">
        <f t="shared" si="8"/>
        <v>*  ..  ##34###34# ##334###334#</v>
      </c>
      <c r="P61" s="12" t="str">
        <f t="shared" si="9"/>
        <v>*  ..  ##34###34# ##334###334#</v>
      </c>
      <c r="Q61"/>
      <c r="R61" s="12" t="str">
        <f t="shared" si="10"/>
        <v>*  ..  ##34###34# ##334###334#</v>
      </c>
    </row>
    <row r="62" spans="1:18" s="2" customFormat="1" x14ac:dyDescent="0.75">
      <c r="A62" s="11"/>
      <c r="B62" s="11"/>
      <c r="C62" s="12"/>
      <c r="D62" s="12"/>
      <c r="E62" s="11"/>
      <c r="F62" s="11"/>
      <c r="G62" s="12"/>
      <c r="H62" s="12"/>
      <c r="K62" s="25"/>
      <c r="L62" s="12" t="str">
        <f t="shared" si="7"/>
        <v>*  ..  ##34###34# ##334###334#</v>
      </c>
      <c r="M62"/>
      <c r="N62" s="12" t="str">
        <f t="shared" si="8"/>
        <v>*  ..  ##34###34# ##334###334#</v>
      </c>
      <c r="P62" s="12" t="str">
        <f t="shared" si="9"/>
        <v>*  ..  ##34###34# ##334###334#</v>
      </c>
      <c r="Q62"/>
      <c r="R62" s="12" t="str">
        <f t="shared" si="10"/>
        <v>*  ..  ##34###34# ##334###334#</v>
      </c>
    </row>
    <row r="63" spans="1:18" s="2" customFormat="1" x14ac:dyDescent="0.75">
      <c r="A63" s="11"/>
      <c r="B63" s="11"/>
      <c r="C63" s="12"/>
      <c r="D63" s="12"/>
      <c r="E63" s="11"/>
      <c r="F63" s="11"/>
      <c r="G63" s="12"/>
      <c r="H63" s="12"/>
      <c r="K63" s="25"/>
      <c r="L63" s="12" t="str">
        <f t="shared" si="7"/>
        <v>*  ..  ##34###34# ##334###334#</v>
      </c>
      <c r="M63"/>
      <c r="N63" s="12" t="str">
        <f t="shared" si="8"/>
        <v>*  ..  ##34###34# ##334###334#</v>
      </c>
      <c r="P63" s="12" t="str">
        <f t="shared" si="9"/>
        <v>*  ..  ##34###34# ##334###334#</v>
      </c>
      <c r="Q63"/>
      <c r="R63" s="12" t="str">
        <f t="shared" si="10"/>
        <v>*  ..  ##34###34# ##334###334#</v>
      </c>
    </row>
    <row r="64" spans="1:18" s="2" customFormat="1" x14ac:dyDescent="0.75">
      <c r="A64" s="11"/>
      <c r="B64" s="11"/>
      <c r="C64" s="12"/>
      <c r="D64" s="12"/>
      <c r="E64" s="11"/>
      <c r="F64" s="11"/>
      <c r="G64" s="12"/>
      <c r="H64" s="12"/>
      <c r="K64" s="25"/>
      <c r="L64" s="12"/>
      <c r="M64"/>
      <c r="N64" s="12"/>
      <c r="P64" s="12" t="str">
        <f t="shared" ref="P64:P65" si="11">IF(I64,IF(L64="*  ..  ##34###34# ##334###334#",L64,CONCATENATE("* ",B64," insert ObligationActorAndCode($actor-headneck, #SHALL:handle)")),IF(L64="*  ..  ##34###34# ##334###334#",L64,""))</f>
        <v/>
      </c>
      <c r="Q64"/>
      <c r="R64" s="12" t="str">
        <f t="shared" ref="R64:R65" si="12">IF(J64,IF(L64="*  ..  ##34###34# ##334###334#",L64,CONCATENATE("* ",B64," insert ObligationActorAndCode($actor-sarcoma-i4rc, #SHALL:handle)")),IF(L64="*  ..  ##34###34# ##334###334#",L64,""))</f>
        <v/>
      </c>
    </row>
    <row r="65" spans="1:18" s="2" customFormat="1" x14ac:dyDescent="0.75">
      <c r="A65" s="11"/>
      <c r="B65" s="11"/>
      <c r="C65" s="12"/>
      <c r="D65" s="12"/>
      <c r="E65" s="11"/>
      <c r="F65" s="11"/>
      <c r="G65" s="12"/>
      <c r="H65" s="12"/>
      <c r="K65" s="25"/>
      <c r="L65" s="12"/>
      <c r="M65"/>
      <c r="N65" s="12"/>
      <c r="P65" s="12" t="str">
        <f t="shared" si="11"/>
        <v/>
      </c>
      <c r="Q65"/>
      <c r="R65" s="12" t="str">
        <f t="shared" si="12"/>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string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x14ac:dyDescent="0.75">
      <c r="C21" s="12" t="str">
        <f>IF(CancerEpisode!L21="*  ..  ##34###34# ##334###334#","//--- END",CancerEpisode!L21)</f>
        <v>* sarcomaClassification 1..1 BackboneElement ##34#Sarcoma classification##34# ##334#Sarcoma classification##334#</v>
      </c>
    </row>
    <row r="22" spans="3:3" ht="29.5" x14ac:dyDescent="0.75">
      <c r="C22" s="12" t="str">
        <f>IF(CancerEpisode!L22="*  ..  ##34###34# ##334###334#","//--- END",CancerEpisode!L22)</f>
        <v>* sarcomaClassification.adipocyticTumours 1..1 CodeableConcept ##34#Histology subgroup Adipocytic tumours##34# ##334#Specifies the histological subgroup for adipocytic tumours##334#</v>
      </c>
    </row>
    <row r="23" spans="3:3" ht="29.5" x14ac:dyDescent="0.75">
      <c r="C23" s="12" t="str">
        <f>IF(CancerEpisode!L23="*  ..  ##34###34# ##334###334#","//--- END",CancerEpisode!L23)</f>
        <v>* sarcomaClassification.fmtTumours 1..1 CodeableConcept ##34#Histology subgroup Fibroblastic and myofibroblastic tumours##34# ##334#Histology subgroup Fibroblastic and myofibroblastic tumours##334#</v>
      </c>
    </row>
    <row r="24" spans="3:3" ht="29.5" x14ac:dyDescent="0.75">
      <c r="C24" s="12" t="str">
        <f>IF(CancerEpisode!L24="*  ..  ##34###34# ##334###334#","//--- END",CancerEpisode!L24)</f>
        <v>* sarcomaClassification.socalledFibrohistiocyticTumours 1..1 CodeableConcept ##34#Histology subgroup So-called fibrohistiocytic tumours##34# ##334#Histology subgroup So-called fibrohistiocytic tumours##334#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sarcomaClassification.estAndRelatedTumours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1386</v>
      </c>
    </row>
    <row r="67" spans="3:3" x14ac:dyDescent="0.75">
      <c r="C67" s="24" t="s">
        <v>1458</v>
      </c>
    </row>
    <row r="68" spans="3:3" x14ac:dyDescent="0.75">
      <c r="C68" s="24" t="s">
        <v>1386</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x14ac:dyDescent="0.75">
      <c r="C82" s="12" t="str">
        <f>IF(CancerEpisode!N21="*  ..  ##34###34# ##334###334#","//--- END",CancerEpisode!N21)</f>
        <v/>
      </c>
    </row>
    <row r="83" spans="3:3" ht="191.75" x14ac:dyDescent="0.75">
      <c r="C83" s="12" t="str">
        <f>IF(CancerEpisode!N22="*  ..  ##34###34# ##334###334#","//--- END",CancerEpisode!N22)</f>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4" spans="3:3" ht="409.5" x14ac:dyDescent="0.75">
      <c r="C84" s="12" t="str">
        <f>IF(CancerEpisode!N23="*  ..  ##34###34# ##334###334#","//--- END",CancerEpisode!N23)</f>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5" spans="3:3" ht="147.5" x14ac:dyDescent="0.75">
      <c r="C85" s="12" t="str">
        <f>IF(CancerEpisode!N24="*  ..  ##34###34# ##334###334#","//--- END",CancerEpisode!N24)</f>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sarcomaClassification.estAndRelatedTumours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sarcomaClassification insert ObligationActorAndCode($actor-sarcoma-i4rc, #SHALL:handle)</v>
      </c>
    </row>
    <row r="201" spans="3:3" x14ac:dyDescent="0.75">
      <c r="C201" s="12" t="str">
        <f>IF(CancerEpisode!R22="*  ..  ##34###34# ##334###334#","//--- END",CancerEpisode!R22)</f>
        <v>* sarcomaClassification.adipocyticTumours insert ObligationActorAndCode($actor-sarcoma-i4rc, #SHALL:handle)</v>
      </c>
    </row>
    <row r="202" spans="3:3" x14ac:dyDescent="0.75">
      <c r="C202" s="12" t="str">
        <f>IF(CancerEpisode!R23="*  ..  ##34###34# ##334###334#","//--- END",CancerEpisode!R23)</f>
        <v>* sarcomaClassification.fmtTumours insert ObligationActorAndCode($actor-sarcoma-i4rc, #SHALL:handle)</v>
      </c>
    </row>
    <row r="203" spans="3:3" x14ac:dyDescent="0.75">
      <c r="C203" s="12" t="str">
        <f>IF(CancerEpisode!R24="*  ..  ##34###34# ##334###334#","//--- END",CancerEpisode!R24)</f>
        <v>* sarcomaClassification.socalledFibrohistiocyticTumours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sarcomaClassification.estAndRelatedTumours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60" zoomScale="115" zoomScaleNormal="115" workbookViewId="0">
      <selection activeCell="F64" sqref="F64"/>
    </sheetView>
  </sheetViews>
  <sheetFormatPr defaultRowHeight="14.75" x14ac:dyDescent="0.75"/>
  <cols>
    <col min="1" max="1" width="42.6328125" style="2" customWidth="1"/>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156" t="s">
        <v>1483</v>
      </c>
      <c r="F4" s="157"/>
      <c r="G4" s="157"/>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1483</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119"/>
      <c r="B14" s="4" t="str">
        <f>CancerEpisode!B5</f>
        <v>CancerEpisode</v>
      </c>
      <c r="C14" s="11"/>
      <c r="D14" s="4" t="s">
        <v>1492</v>
      </c>
      <c r="E14" s="6"/>
      <c r="F14" s="49"/>
      <c r="G14" s="49"/>
      <c r="I14" s="12"/>
      <c r="J14" s="11"/>
      <c r="K14" s="11"/>
      <c r="L14" s="11"/>
      <c r="M14" s="48"/>
      <c r="N14" s="51"/>
    </row>
    <row r="15" spans="1:19" ht="44.25" x14ac:dyDescent="0.7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2261</v>
      </c>
      <c r="E16" s="11"/>
      <c r="F16" s="49" t="s">
        <v>1293</v>
      </c>
      <c r="G16" s="74" t="s">
        <v>2356</v>
      </c>
      <c r="H16" s="43"/>
      <c r="I16" s="12" t="str">
        <f t="shared" ref="I16:I65" si="7">"* group[=].element[+].code = #"&amp;$B$14&amp;"."&amp;B16</f>
        <v>* group[=].element[+].code = #CancerEpisode.dateOfDiagnosis</v>
      </c>
      <c r="J16" s="12" t="str">
        <f t="shared" ref="J16:J65" si="8">"* group[=].element[=].display = ##34#"&amp;C16&amp;"##34#"</f>
        <v>* group[=].element[=].display = ##34#Date of diagnosis (biopsy or surgical piece)##34#</v>
      </c>
      <c r="K16" s="12" t="str">
        <f t="shared" ref="K16:K65" si="9">IF(F16="unmatched","//-- unmatched","* group[=].element[=].target.code = #"&amp;$D$14&amp;"."&amp;D16)</f>
        <v>* group[=].element[=].target.code = #Condition.onsetDateTime</v>
      </c>
      <c r="L16" s="12" t="str">
        <f t="shared" ref="L16:L65" si="10">IF(F16="unmatched","//-- unmatched","* group[=].element[=].target.display = ##34#"&amp;E16&amp;"##34#")</f>
        <v>* group[=].element[=].target.display = ##34###34#</v>
      </c>
      <c r="M16" s="12" t="str">
        <f t="shared" ref="M16:M65" si="11">"* group[=].element[=].target.equivalence = #"&amp;F16</f>
        <v>* group[=].element[=].target.equivalence = #relatedto</v>
      </c>
      <c r="N16" s="12" t="str">
        <f t="shared" ref="N16:N65"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2352</v>
      </c>
      <c r="E17" s="11"/>
      <c r="F17" s="49" t="s">
        <v>1293</v>
      </c>
      <c r="G17" s="74" t="s">
        <v>2260</v>
      </c>
      <c r="H17" s="43"/>
      <c r="I17" s="12" t="str">
        <f t="shared" si="7"/>
        <v>* group[=].element[+].code = #CancerEpisode.dateOfDiagnosis</v>
      </c>
      <c r="J17" s="12" t="str">
        <f t="shared" si="8"/>
        <v>* group[=].element[=].display = ##34#Date of diagnosis (biopsy or surgical piece)##34#</v>
      </c>
      <c r="K17" s="12" t="str">
        <f t="shared" si="9"/>
        <v>* group[=].element[=].target.code = #Condition.evidence:diagnosisDetails.detail</v>
      </c>
      <c r="L17" s="12" t="str">
        <f t="shared" si="10"/>
        <v>* group[=].element[=].target.display = ##34###34#</v>
      </c>
      <c r="M17" s="12" t="str">
        <f t="shared" si="11"/>
        <v>* group[=].element[=].target.equivalence = #relatedto</v>
      </c>
      <c r="N17" s="12" t="str">
        <f t="shared" si="12"/>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2352</v>
      </c>
      <c r="E18" s="11"/>
      <c r="F18" s="49" t="s">
        <v>1293</v>
      </c>
      <c r="G18" s="74" t="s">
        <v>2260</v>
      </c>
      <c r="H18" s="43"/>
      <c r="I18" s="12" t="str">
        <f t="shared" si="7"/>
        <v>* group[=].element[+].code = #CancerEpisode.typeOfBiopsy</v>
      </c>
      <c r="J18" s="12" t="str">
        <f t="shared" si="8"/>
        <v>* group[=].element[=].display = ##34#Type of biopsy##34#</v>
      </c>
      <c r="K18" s="12" t="str">
        <f t="shared" si="9"/>
        <v>* group[=].element[=].target.code = #Condition.evidence:diagnosisDetails.detail</v>
      </c>
      <c r="L18" s="12" t="str">
        <f t="shared" si="10"/>
        <v>* group[=].element[=].target.display = ##34###34#</v>
      </c>
      <c r="M18" s="12" t="str">
        <f t="shared" si="11"/>
        <v>* group[=].element[=].target.equivalence = #relatedto</v>
      </c>
      <c r="N18" s="12" t="str">
        <f t="shared" si="12"/>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2352</v>
      </c>
      <c r="E19" s="11"/>
      <c r="F19" s="49" t="s">
        <v>1293</v>
      </c>
      <c r="G19" s="74" t="s">
        <v>2260</v>
      </c>
      <c r="H19" s="43"/>
      <c r="I19" s="12" t="str">
        <f t="shared" si="7"/>
        <v>* group[=].element[+].code = #CancerEpisode.biopsyDoneBy</v>
      </c>
      <c r="J19" s="12" t="str">
        <f t="shared" si="8"/>
        <v>* group[=].element[=].display = ##34#Biopsy done by##34#</v>
      </c>
      <c r="K19" s="12" t="str">
        <f t="shared" si="9"/>
        <v>* group[=].element[=].target.code = #Condition.evidence:diagnosisDetails.detail</v>
      </c>
      <c r="L19" s="12" t="str">
        <f t="shared" si="10"/>
        <v>* group[=].element[=].target.display = ##34###34#</v>
      </c>
      <c r="M19" s="12" t="str">
        <f t="shared" si="11"/>
        <v>* group[=].element[=].target.equivalence = #relatedto</v>
      </c>
      <c r="N19" s="12" t="str">
        <f t="shared" si="12"/>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1495</v>
      </c>
      <c r="E20" s="11"/>
      <c r="F20" s="49" t="s">
        <v>1316</v>
      </c>
      <c r="G20" s="76" t="s">
        <v>2353</v>
      </c>
      <c r="H20" s="43"/>
      <c r="I20" s="12" t="str">
        <f t="shared" si="7"/>
        <v>* group[=].element[+].code = #CancerEpisode.ageAtDiagnosis</v>
      </c>
      <c r="J20" s="12" t="str">
        <f t="shared" si="8"/>
        <v>* group[=].element[=].display = ##34#Age at diagnosis##34#</v>
      </c>
      <c r="K20" s="12" t="str">
        <f t="shared" si="9"/>
        <v>* group[=].element[=].target.code = #Condition.onsetAge</v>
      </c>
      <c r="L20" s="12" t="str">
        <f t="shared" si="10"/>
        <v>* group[=].element[=].target.display = ##34###34#</v>
      </c>
      <c r="M20" s="12" t="str">
        <f t="shared" si="11"/>
        <v>* group[=].element[=].target.equivalence = #equal</v>
      </c>
      <c r="N20" s="12" t="str">
        <f t="shared" si="12"/>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2259</v>
      </c>
      <c r="E21" s="11"/>
      <c r="F21" s="49" t="s">
        <v>1315</v>
      </c>
      <c r="G21" s="143" t="s">
        <v>2354</v>
      </c>
      <c r="H21" s="43"/>
      <c r="I21" s="12" t="str">
        <f t="shared" si="7"/>
        <v>* group[=].element[+].code = #CancerEpisode.radiotherapyInducedSarcoma</v>
      </c>
      <c r="J21" s="12" t="str">
        <f t="shared" si="8"/>
        <v>* group[=].element[=].display = ##34#Radiotherapy induced sarcoma##34#</v>
      </c>
      <c r="K21" s="12" t="str">
        <f t="shared" si="9"/>
        <v>* group[=].element[=].target.code = #Condition.extension:condition-dueTo</v>
      </c>
      <c r="L21" s="12" t="str">
        <f t="shared" si="10"/>
        <v>* group[=].element[=].target.display = ##34###34#</v>
      </c>
      <c r="M21" s="12" t="str">
        <f t="shared" si="11"/>
        <v>* group[=].element[=].target.equivalence = #equivalent</v>
      </c>
      <c r="N21" s="12" t="str">
        <f t="shared" si="12"/>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1496</v>
      </c>
      <c r="E22" s="11"/>
      <c r="F22" s="49" t="s">
        <v>1293</v>
      </c>
      <c r="G22" s="49"/>
      <c r="H22" s="43"/>
      <c r="I22" s="12" t="str">
        <f t="shared" si="7"/>
        <v>* group[=].element[+].code = #CancerEpisode.grading</v>
      </c>
      <c r="J22" s="12" t="str">
        <f t="shared" si="8"/>
        <v>* group[=].element[=].display = ##34#Grading##34#</v>
      </c>
      <c r="K22" s="12" t="str">
        <f t="shared" si="9"/>
        <v>* group[=].element[=].target.code = #Condition.stage.summary</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1328</v>
      </c>
      <c r="E23" s="11"/>
      <c r="F23" s="49" t="s">
        <v>1293</v>
      </c>
      <c r="G23" s="76" t="s">
        <v>2355</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1328</v>
      </c>
      <c r="E24" s="11"/>
      <c r="F24" s="49" t="s">
        <v>1293</v>
      </c>
      <c r="G24" s="137"/>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1328</v>
      </c>
      <c r="E25" s="11"/>
      <c r="F25" s="49" t="s">
        <v>1293</v>
      </c>
      <c r="G25" s="137"/>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1328</v>
      </c>
      <c r="E26" s="11"/>
      <c r="F26" s="49" t="s">
        <v>1293</v>
      </c>
      <c r="G26" s="137"/>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INDEX('CancerEpisode-ConceptMap-1'!$I$15:$N$152,Q28+1,R28)</f>
        <v>* group[=].element[=].display = ##34#Date of diagnosis (biopsy or surgical piece)##34#</v>
      </c>
    </row>
    <row r="29" spans="1:19" ht="132.75" x14ac:dyDescent="0.75">
      <c r="A29" s="12" t="str">
        <f>CancerEpisode!B21</f>
        <v>sarcomaClassification</v>
      </c>
      <c r="B29" s="11" t="str">
        <f>CancerEpisode!B21</f>
        <v>sarcomaClassification</v>
      </c>
      <c r="C29" s="11" t="str">
        <f>CancerEpisode!C21</f>
        <v>Sarcoma classification</v>
      </c>
      <c r="D29" s="12" t="s">
        <v>1328</v>
      </c>
      <c r="E29" s="12"/>
      <c r="F29" s="49" t="s">
        <v>1293</v>
      </c>
      <c r="G29" s="76" t="s">
        <v>2355</v>
      </c>
      <c r="H29" s="43"/>
      <c r="I29" s="12" t="str">
        <f t="shared" si="7"/>
        <v>* group[=].element[+].code = #CancerEpisode.sarcomaClassification</v>
      </c>
      <c r="J29" s="12" t="str">
        <f t="shared" si="8"/>
        <v>* group[=].element[=].display = ##34#Sarcoma classification##34#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##34#At this stage represented as condition.code.
Evaluate if it represents a morphology/hystology classification.
This comment applies to all the inlcuded elements.##34#</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sarcomaClassification.adipocyticTumours</v>
      </c>
      <c r="B30" s="11" t="str">
        <f>CancerEpisode!B22</f>
        <v>sarcomaClassification.adipocyticTumours</v>
      </c>
      <c r="C30" s="11" t="str">
        <f>CancerEpisode!C22</f>
        <v>Histology subgroup Adipocytic tumours</v>
      </c>
      <c r="D30" s="12" t="s">
        <v>1328</v>
      </c>
      <c r="E30" s="12"/>
      <c r="F30" s="49" t="s">
        <v>1293</v>
      </c>
      <c r="G30" s="137"/>
      <c r="H30" s="43"/>
      <c r="I30" s="12" t="str">
        <f t="shared" si="7"/>
        <v>* group[=].element[+].code = #CancerEpisode.sarcomaClassification.adipocyticTumours</v>
      </c>
      <c r="J30" s="12" t="str">
        <f t="shared" si="8"/>
        <v>* group[=].element[=].display = ##34#Histology subgroup Adipocytic tumours##34#</v>
      </c>
      <c r="K30" s="12" t="str">
        <f t="shared" si="9"/>
        <v>* group[=].element[=].target.code = #Condition.code</v>
      </c>
      <c r="L30" s="12" t="str">
        <f t="shared" si="10"/>
        <v>* group[=].element[=].target.display = ##34###34#</v>
      </c>
      <c r="M30" s="12" t="str">
        <f t="shared" si="11"/>
        <v>* group[=].element[=].target.equivalence = #relatedto</v>
      </c>
      <c r="N30" s="12" t="str">
        <f t="shared" si="12"/>
        <v/>
      </c>
      <c r="P30" s="11">
        <v>16</v>
      </c>
      <c r="Q30" s="11">
        <f t="shared" si="13"/>
        <v>2</v>
      </c>
      <c r="R30" s="11">
        <f t="shared" si="14"/>
        <v>4</v>
      </c>
      <c r="S30" s="12" t="str" cm="1">
        <f t="array" ref="S30">INDEX('CancerEpisode-ConceptMap-1'!$I$15:$N$152,Q30+1,R30)</f>
        <v>* group[=].element[=].target.display = ##34###34#</v>
      </c>
    </row>
    <row r="31" spans="1:19" ht="44.25" x14ac:dyDescent="0.75">
      <c r="A31" s="12" t="str">
        <f>CancerEpisode!B23</f>
        <v>sarcomaClassification.fmtTumours</v>
      </c>
      <c r="B31" s="11" t="str">
        <f>CancerEpisode!B23</f>
        <v>sarcomaClassification.fmtTumours</v>
      </c>
      <c r="C31" s="11" t="str">
        <f>CancerEpisode!C23</f>
        <v>Histology subgroup Fibroblastic and myofibroblastic tumours</v>
      </c>
      <c r="D31" s="12" t="s">
        <v>1328</v>
      </c>
      <c r="E31" s="12"/>
      <c r="F31" s="49" t="s">
        <v>1293</v>
      </c>
      <c r="G31" s="137"/>
      <c r="H31" s="43"/>
      <c r="I31" s="12" t="str">
        <f t="shared" si="7"/>
        <v>* group[=].element[+].code = #CancerEpisode.sarcomaClassification.fmtTumours</v>
      </c>
      <c r="J31" s="12" t="str">
        <f t="shared" si="8"/>
        <v>* group[=].element[=].display = ##34#Histology subgroup Fibroblastic and myofibroblastic tumours##34#</v>
      </c>
      <c r="K31" s="12" t="str">
        <f t="shared" si="9"/>
        <v>* group[=].element[=].target.code = #Condition.code</v>
      </c>
      <c r="L31" s="12" t="str">
        <f t="shared" si="10"/>
        <v>* group[=].element[=].target.display = ##34###34#</v>
      </c>
      <c r="M31" s="12" t="str">
        <f t="shared" si="11"/>
        <v>* group[=].element[=].target.equivalence = #relatedto</v>
      </c>
      <c r="N31" s="12" t="str">
        <f t="shared" si="12"/>
        <v/>
      </c>
      <c r="P31" s="11">
        <v>17</v>
      </c>
      <c r="Q31" s="11">
        <f t="shared" si="13"/>
        <v>2</v>
      </c>
      <c r="R31" s="11">
        <f t="shared" si="14"/>
        <v>5</v>
      </c>
      <c r="S31" s="12" t="str" cm="1">
        <f t="array" ref="S31">INDEX('CancerEpisode-ConceptMap-1'!$I$15:$N$152,Q31+1,R31)</f>
        <v>* group[=].element[=].target.equivalence = #relatedto</v>
      </c>
    </row>
    <row r="32" spans="1:19" ht="44.25" x14ac:dyDescent="0.75">
      <c r="A32" s="12" t="str">
        <f>CancerEpisode!B24</f>
        <v>sarcomaClassification.socalledFibrohistiocyticTumours</v>
      </c>
      <c r="B32" s="11" t="str">
        <f>CancerEpisode!B24</f>
        <v>sarcomaClassification.socalledFibrohistiocyticTumours</v>
      </c>
      <c r="C32" s="11" t="str">
        <f>CancerEpisode!C24</f>
        <v>Histology subgroup So-called fibrohistiocytic tumours</v>
      </c>
      <c r="D32" s="12" t="s">
        <v>1328</v>
      </c>
      <c r="E32" s="12"/>
      <c r="F32" s="49" t="s">
        <v>1293</v>
      </c>
      <c r="G32" s="137"/>
      <c r="H32" s="43"/>
      <c r="I32" s="12" t="str">
        <f t="shared" si="7"/>
        <v>* group[=].element[+].code = #CancerEpisode.sarcomaClassification.socalledFibrohistiocyticTumours</v>
      </c>
      <c r="J32" s="12" t="str">
        <f t="shared" si="8"/>
        <v>* group[=].element[=].display = ##34#Histology subgroup So-called fibrohistiocytic tumours##34#</v>
      </c>
      <c r="K32" s="12" t="str">
        <f t="shared" si="9"/>
        <v>* group[=].element[=].target.code = #Condition.code</v>
      </c>
      <c r="L32" s="12" t="str">
        <f t="shared" si="10"/>
        <v>* group[=].element[=].target.display = ##34###34#</v>
      </c>
      <c r="M32" s="12" t="str">
        <f t="shared" si="11"/>
        <v>* group[=].element[=].target.equivalence = #relatedto</v>
      </c>
      <c r="N32" s="12" t="str">
        <f t="shared" si="12"/>
        <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7"/>
        <v>* group[=].element[+].code = #CancerEpisode.sarcomaClassification.vascularTumours</v>
      </c>
      <c r="J33" s="12" t="str">
        <f t="shared" si="8"/>
        <v>* group[=].element[=].display = ##34#Vascular tumours##34#</v>
      </c>
      <c r="K33" s="12" t="str">
        <f t="shared" si="9"/>
        <v>* group[=].element[=].target.code = #Condition.code</v>
      </c>
      <c r="L33" s="12" t="str">
        <f t="shared" si="10"/>
        <v>* group[=].element[=].target.display = ##34###34#</v>
      </c>
      <c r="M33" s="12" t="str">
        <f t="shared" si="11"/>
        <v>* group[=].element[=].target.equivalence = #relatedto</v>
      </c>
      <c r="N33" s="12" t="str">
        <f t="shared" si="12"/>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7"/>
        <v>* group[=].element[+].code = #CancerEpisode.sarcomaClassification.pericyticPerivascularTumours</v>
      </c>
      <c r="J34" s="12" t="str">
        <f t="shared" si="8"/>
        <v>* group[=].element[=].display = ##34#Pericytic (perivascular) tumours##34#</v>
      </c>
      <c r="K34" s="12" t="str">
        <f t="shared" si="9"/>
        <v>* group[=].element[=].target.code = #Condition.code</v>
      </c>
      <c r="L34" s="12" t="str">
        <f t="shared" si="10"/>
        <v>* group[=].element[=].target.display = ##34###34#</v>
      </c>
      <c r="M34" s="12" t="str">
        <f t="shared" si="11"/>
        <v>* group[=].element[=].target.equivalence = #relatedto</v>
      </c>
      <c r="N34" s="12" t="str">
        <f t="shared" si="12"/>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7"/>
        <v>* group[=].element[+].code = #CancerEpisode.sarcomaClassification.smoothMuscleTumours</v>
      </c>
      <c r="J35" s="12" t="str">
        <f t="shared" si="8"/>
        <v>* group[=].element[=].display = ##34#Smooth muscle tumours##34#</v>
      </c>
      <c r="K35" s="12" t="str">
        <f t="shared" si="9"/>
        <v>* group[=].element[=].target.code = #Condition.code</v>
      </c>
      <c r="L35" s="12" t="str">
        <f t="shared" si="10"/>
        <v>* group[=].element[=].target.display = ##34###34#</v>
      </c>
      <c r="M35" s="12" t="str">
        <f t="shared" si="11"/>
        <v>* group[=].element[=].target.equivalence = #relatedto</v>
      </c>
      <c r="N35" s="12" t="str">
        <f t="shared" si="12"/>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7"/>
        <v>* group[=].element[+].code = #CancerEpisode.sarcomaClassification.skeletalMuscleTumours</v>
      </c>
      <c r="J36" s="12" t="str">
        <f t="shared" si="8"/>
        <v>* group[=].element[=].display = ##34#Skeletal muscle tumours##34#</v>
      </c>
      <c r="K36" s="12" t="str">
        <f t="shared" si="9"/>
        <v>* group[=].element[=].target.code = #Condition.code</v>
      </c>
      <c r="L36" s="12" t="str">
        <f t="shared" si="10"/>
        <v>* group[=].element[=].target.display = ##34###34#</v>
      </c>
      <c r="M36" s="12" t="str">
        <f t="shared" si="11"/>
        <v>* group[=].element[=].target.equivalence = #relatedto</v>
      </c>
      <c r="N36" s="12" t="str">
        <f t="shared" si="12"/>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7"/>
        <v>* group[=].element[+].code = #CancerEpisode.sarcomaClassification.chondroOsseousTumours</v>
      </c>
      <c r="J37" s="12" t="str">
        <f t="shared" si="8"/>
        <v>* group[=].element[=].display = ##34#Chondro-osseous tumours##34#</v>
      </c>
      <c r="K37" s="12" t="str">
        <f t="shared" si="9"/>
        <v>* group[=].element[=].target.code = #Condition.code</v>
      </c>
      <c r="L37" s="12" t="str">
        <f t="shared" si="10"/>
        <v>* group[=].element[=].target.display = ##34###34#</v>
      </c>
      <c r="M37" s="12" t="str">
        <f t="shared" si="11"/>
        <v>* group[=].element[=].target.equivalence = #relatedto</v>
      </c>
      <c r="N37" s="12" t="str">
        <f t="shared" si="12"/>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7"/>
        <v>* group[=].element[+].code = #CancerEpisode.sarcomaClassification.peripheralNerveSheathTumours</v>
      </c>
      <c r="J38" s="12" t="str">
        <f t="shared" si="8"/>
        <v>* group[=].element[=].display = ##34#Peripheral nerve sheath tumours##34#</v>
      </c>
      <c r="K38" s="12" t="str">
        <f t="shared" si="9"/>
        <v>* group[=].element[=].target.code = #Condition.code</v>
      </c>
      <c r="L38" s="12" t="str">
        <f t="shared" si="10"/>
        <v>* group[=].element[=].target.display = ##34###34#</v>
      </c>
      <c r="M38" s="12" t="str">
        <f t="shared" si="11"/>
        <v>* group[=].element[=].target.equivalence = #relatedto</v>
      </c>
      <c r="N38" s="12" t="str">
        <f t="shared" si="12"/>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7"/>
        <v>* group[=].element[+].code = #CancerEpisode.sarcomaClassification.tumoursOfUncertainDifferentiation</v>
      </c>
      <c r="J39" s="12" t="str">
        <f t="shared" si="8"/>
        <v>* group[=].element[=].display = ##34#Tumours of uncertain differentiation##34#</v>
      </c>
      <c r="K39" s="12" t="str">
        <f t="shared" si="9"/>
        <v>* group[=].element[=].target.code = #Condition.code</v>
      </c>
      <c r="L39" s="12" t="str">
        <f t="shared" si="10"/>
        <v>* group[=].element[=].target.display = ##34###34#</v>
      </c>
      <c r="M39" s="12" t="str">
        <f t="shared" si="11"/>
        <v>* group[=].element[=].target.equivalence = #relatedto</v>
      </c>
      <c r="N39" s="12" t="str">
        <f t="shared" si="12"/>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7"/>
        <v>* group[=].element[+].code = #CancerEpisode.sarcomaClassification.undifSmallRCelSarcBonAndSofTis</v>
      </c>
      <c r="J40" s="12" t="str">
        <f t="shared" si="8"/>
        <v>* group[=].element[=].display = ##34#Undifferentiated small round cell sarcomas of bone and soft tissue##34#</v>
      </c>
      <c r="K40" s="12" t="str">
        <f t="shared" si="9"/>
        <v>* group[=].element[=].target.code = #Condition.code</v>
      </c>
      <c r="L40" s="12" t="str">
        <f t="shared" si="10"/>
        <v>* group[=].element[=].target.display = ##34###34#</v>
      </c>
      <c r="M40" s="12" t="str">
        <f t="shared" si="11"/>
        <v>* group[=].element[=].target.equivalence = #relatedto</v>
      </c>
      <c r="N40" s="12" t="str">
        <f t="shared" si="12"/>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sarcomaClassification.estAndRelatedTumours</v>
      </c>
      <c r="B41" s="11" t="str">
        <f>CancerEpisode!B33</f>
        <v>sarcomaClassification.estAndRelatedTumours</v>
      </c>
      <c r="C41" s="11" t="str">
        <f>CancerEpisode!C33</f>
        <v>Endometrial stromal and related tumours</v>
      </c>
      <c r="D41" s="12" t="s">
        <v>1328</v>
      </c>
      <c r="E41" s="12"/>
      <c r="F41" s="49" t="s">
        <v>1293</v>
      </c>
      <c r="G41" s="137"/>
      <c r="H41" s="43"/>
      <c r="I41" s="12" t="str">
        <f t="shared" si="7"/>
        <v>* group[=].element[+].code = #CancerEpisode.sarcomaClassification.estAndRelatedTumours</v>
      </c>
      <c r="J41" s="12" t="str">
        <f t="shared" si="8"/>
        <v>* group[=].element[=].display = ##34#Endometrial stromal and related tumours##34#</v>
      </c>
      <c r="K41" s="12" t="str">
        <f t="shared" si="9"/>
        <v>* group[=].element[=].target.code = #Condition.code</v>
      </c>
      <c r="L41" s="12" t="str">
        <f t="shared" si="10"/>
        <v>* group[=].element[=].target.display = ##34###34#</v>
      </c>
      <c r="M41" s="12" t="str">
        <f t="shared" si="11"/>
        <v>* group[=].element[=].target.equivalence = #relatedto</v>
      </c>
      <c r="N41" s="12" t="str">
        <f t="shared" si="12"/>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7"/>
        <v>* group[=].element[+].code = #CancerEpisode.sarcomaClassification.miscellaniousMesenchimalTumors</v>
      </c>
      <c r="J42" s="12" t="str">
        <f t="shared" si="8"/>
        <v>* group[=].element[=].display = ##34#Miscellanious mesenchimal tumors##34#</v>
      </c>
      <c r="K42" s="12" t="str">
        <f t="shared" si="9"/>
        <v>* group[=].element[=].target.code = #Condition.code</v>
      </c>
      <c r="L42" s="12" t="str">
        <f t="shared" si="10"/>
        <v>* group[=].element[=].target.display = ##34###34#</v>
      </c>
      <c r="M42" s="12" t="str">
        <f t="shared" si="11"/>
        <v>* group[=].element[=].target.equivalence = #relatedto</v>
      </c>
      <c r="N42" s="12" t="str">
        <f t="shared" si="12"/>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7"/>
        <v>* group[=].element[+].code = #CancerEpisode.sarcomaClassification.mixedEpithelialAndMesenchymalTumours</v>
      </c>
      <c r="J43" s="12" t="str">
        <f t="shared" si="8"/>
        <v>* group[=].element[=].display = ##34#Mixed epithelial and mesenchymal tumours##34#</v>
      </c>
      <c r="K43" s="12" t="str">
        <f t="shared" si="9"/>
        <v>* group[=].element[=].target.code = #Condition.code</v>
      </c>
      <c r="L43" s="12" t="str">
        <f t="shared" si="10"/>
        <v>* group[=].element[=].target.display = ##34###34#</v>
      </c>
      <c r="M43" s="12" t="str">
        <f t="shared" si="11"/>
        <v>* group[=].element[=].target.equivalence = #relatedto</v>
      </c>
      <c r="N43" s="12" t="str">
        <f t="shared" si="12"/>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1607</v>
      </c>
      <c r="E44" s="12"/>
      <c r="F44" s="49" t="s">
        <v>1315</v>
      </c>
      <c r="G44" s="137"/>
      <c r="H44" s="43"/>
      <c r="I44" s="12" t="str">
        <f t="shared" si="7"/>
        <v>* group[=].element[+].code = #CancerEpisode.subsites</v>
      </c>
      <c r="J44" s="12" t="str">
        <f t="shared" si="8"/>
        <v>* group[=].element[=].display = ##34#subsites##34#</v>
      </c>
      <c r="K44" s="12" t="str">
        <f t="shared" si="9"/>
        <v>* group[=].element[=].target.code = #Condition.bodySite</v>
      </c>
      <c r="L44" s="12" t="str">
        <f t="shared" si="10"/>
        <v>* group[=].element[=].target.display = ##34###34#</v>
      </c>
      <c r="M44" s="12" t="str">
        <f t="shared" si="11"/>
        <v>* group[=].element[=].target.equivalence = #equivalent</v>
      </c>
      <c r="N44" s="12" t="str">
        <f t="shared" si="12"/>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7"/>
        <v>* group[=].element[+].code = #CancerEpisode.subsites.nasalCavityAndParanasalSinuses</v>
      </c>
      <c r="J45" s="12" t="str">
        <f t="shared" si="8"/>
        <v>* group[=].element[=].display = ##34#Nasal cavity and paranasal sinuses subsite##34#</v>
      </c>
      <c r="K45" s="12" t="str">
        <f t="shared" si="9"/>
        <v>* group[=].element[=].target.code = #Condition.bodySite</v>
      </c>
      <c r="L45" s="12" t="str">
        <f t="shared" si="10"/>
        <v>* group[=].element[=].target.display = ##34###34#</v>
      </c>
      <c r="M45" s="12" t="str">
        <f t="shared" si="11"/>
        <v>* group[=].element[=].target.equivalence = #equivalent</v>
      </c>
      <c r="N45" s="12" t="str">
        <f t="shared" si="12"/>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7"/>
        <v>* group[=].element[+].code = #CancerEpisode.subsites.nasopharynx</v>
      </c>
      <c r="J46" s="12" t="str">
        <f t="shared" si="8"/>
        <v>* group[=].element[=].display = ##34#Nasopharynx  subsite##34#</v>
      </c>
      <c r="K46" s="12" t="str">
        <f t="shared" si="9"/>
        <v>* group[=].element[=].target.code = #Condition.bodySite</v>
      </c>
      <c r="L46" s="12" t="str">
        <f t="shared" si="10"/>
        <v>* group[=].element[=].target.display = ##34###34#</v>
      </c>
      <c r="M46" s="12" t="str">
        <f t="shared" si="11"/>
        <v>* group[=].element[=].target.equivalence = #equivalent</v>
      </c>
      <c r="N46" s="12" t="str">
        <f t="shared" si="12"/>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7"/>
        <v>* group[=].element[+].code = #CancerEpisode.subsites.hypopharynx</v>
      </c>
      <c r="J47" s="12" t="str">
        <f t="shared" si="8"/>
        <v>* group[=].element[=].display = ##34#Hypopharynx subsite##34#</v>
      </c>
      <c r="K47" s="12" t="str">
        <f t="shared" si="9"/>
        <v>* group[=].element[=].target.code = #Condition.bodySite</v>
      </c>
      <c r="L47" s="12" t="str">
        <f t="shared" si="10"/>
        <v>* group[=].element[=].target.display = ##34###34#</v>
      </c>
      <c r="M47" s="12" t="str">
        <f t="shared" si="11"/>
        <v>* group[=].element[=].target.equivalence = #equivalent</v>
      </c>
      <c r="N47" s="12" t="str">
        <f t="shared" si="12"/>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7"/>
        <v>* group[=].element[+].code = #CancerEpisode.subsites.oropharynx</v>
      </c>
      <c r="J48" s="12" t="str">
        <f t="shared" si="8"/>
        <v>* group[=].element[=].display = ##34#Oropharynx subsite##34#</v>
      </c>
      <c r="K48" s="12" t="str">
        <f t="shared" si="9"/>
        <v>* group[=].element[=].target.code = #Condition.bodySite</v>
      </c>
      <c r="L48" s="12" t="str">
        <f t="shared" si="10"/>
        <v>* group[=].element[=].target.display = ##34###34#</v>
      </c>
      <c r="M48" s="12" t="str">
        <f t="shared" si="11"/>
        <v>* group[=].element[=].target.equivalence = #equivalent</v>
      </c>
      <c r="N48" s="12" t="str">
        <f t="shared" si="12"/>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1607</v>
      </c>
      <c r="E49" s="12"/>
      <c r="F49" s="49" t="s">
        <v>1315</v>
      </c>
      <c r="G49" s="137"/>
      <c r="H49" s="43"/>
      <c r="I49" s="12" t="str">
        <f t="shared" si="7"/>
        <v>* group[=].element[+].code = #CancerEpisode.subsites.larynx</v>
      </c>
      <c r="J49" s="12" t="str">
        <f t="shared" si="8"/>
        <v>* group[=].element[=].display = ##34#Larynx subsite##34#</v>
      </c>
      <c r="K49" s="12" t="str">
        <f t="shared" si="9"/>
        <v>* group[=].element[=].target.code = #Condition.bodySite</v>
      </c>
      <c r="L49" s="12" t="str">
        <f t="shared" si="10"/>
        <v>* group[=].element[=].target.display = ##34###34#</v>
      </c>
      <c r="M49" s="12" t="str">
        <f t="shared" si="11"/>
        <v>* group[=].element[=].target.equivalence = #equivalent</v>
      </c>
      <c r="N49" s="12" t="str">
        <f t="shared" si="12"/>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7"/>
        <v>* group[=].element[+].code = #CancerEpisode.subsites.oralCavity</v>
      </c>
      <c r="J50" s="12" t="str">
        <f t="shared" si="8"/>
        <v>* group[=].element[=].display = ##34#Oral cavity subsite##34#</v>
      </c>
      <c r="K50" s="12" t="str">
        <f t="shared" si="9"/>
        <v>* group[=].element[=].target.code = #Condition.bodySite</v>
      </c>
      <c r="L50" s="12" t="str">
        <f t="shared" si="10"/>
        <v>* group[=].element[=].target.display = ##34###34#</v>
      </c>
      <c r="M50" s="12" t="str">
        <f t="shared" si="11"/>
        <v>* group[=].element[=].target.equivalence = #equivalent</v>
      </c>
      <c r="N50" s="12" t="str">
        <f t="shared" si="12"/>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1607</v>
      </c>
      <c r="E51" s="12"/>
      <c r="F51" s="49" t="s">
        <v>1315</v>
      </c>
      <c r="G51" s="137"/>
      <c r="H51" s="43"/>
      <c r="I51" s="12" t="str">
        <f t="shared" si="7"/>
        <v>* group[=].element[+].code = #CancerEpisode.subsites.lip</v>
      </c>
      <c r="J51" s="12" t="str">
        <f t="shared" si="8"/>
        <v>* group[=].element[=].display = ##34#Lip subsite##34#</v>
      </c>
      <c r="K51" s="12" t="str">
        <f t="shared" si="9"/>
        <v>* group[=].element[=].target.code = #Condition.bodySite</v>
      </c>
      <c r="L51" s="12" t="str">
        <f t="shared" si="10"/>
        <v>* group[=].element[=].target.display = ##34###34#</v>
      </c>
      <c r="M51" s="12" t="str">
        <f t="shared" si="11"/>
        <v>* group[=].element[=].target.equivalence = #equivalent</v>
      </c>
      <c r="N51" s="12" t="str">
        <f t="shared" si="12"/>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7"/>
        <v>* group[=].element[+].code = #CancerEpisode.subsites.upperAndLowerLimbs</v>
      </c>
      <c r="J52" s="12" t="str">
        <f t="shared" si="8"/>
        <v>* group[=].element[=].display = ##34#Upper and Lower limbs subsite##34#</v>
      </c>
      <c r="K52" s="12" t="str">
        <f t="shared" si="9"/>
        <v>* group[=].element[=].target.code = #Condition.bodySite</v>
      </c>
      <c r="L52" s="12" t="str">
        <f t="shared" si="10"/>
        <v>* group[=].element[=].target.display = ##34###34#</v>
      </c>
      <c r="M52" s="12" t="str">
        <f t="shared" si="11"/>
        <v>* group[=].element[=].target.equivalence = #equivalent</v>
      </c>
      <c r="N52" s="12" t="str">
        <f t="shared" si="12"/>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7"/>
        <v>* group[=].element[+].code = #CancerEpisode.subsites.trunkWallSubsite</v>
      </c>
      <c r="J53" s="12" t="str">
        <f t="shared" si="8"/>
        <v>* group[=].element[=].display = ##34#Trunk wall subsite##34#</v>
      </c>
      <c r="K53" s="12" t="str">
        <f t="shared" si="9"/>
        <v>* group[=].element[=].target.code = #Condition.bodySite</v>
      </c>
      <c r="L53" s="12" t="str">
        <f t="shared" si="10"/>
        <v>* group[=].element[=].target.display = ##34###34#</v>
      </c>
      <c r="M53" s="12" t="str">
        <f t="shared" si="11"/>
        <v>* group[=].element[=].target.equivalence = #equivalent</v>
      </c>
      <c r="N53" s="12" t="str">
        <f t="shared" si="12"/>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7"/>
        <v>* group[=].element[+].code = #CancerEpisode.subsites.intraAbdominalSubsite</v>
      </c>
      <c r="J54" s="12" t="str">
        <f t="shared" si="8"/>
        <v>* group[=].element[=].display = ##34#Intra abdominal subsite##34#</v>
      </c>
      <c r="K54" s="12" t="str">
        <f t="shared" si="9"/>
        <v>* group[=].element[=].target.code = #Condition.bodySite</v>
      </c>
      <c r="L54" s="12" t="str">
        <f t="shared" si="10"/>
        <v>* group[=].element[=].target.display = ##34###34#</v>
      </c>
      <c r="M54" s="12" t="str">
        <f t="shared" si="11"/>
        <v>* group[=].element[=].target.equivalence = #equivalent</v>
      </c>
      <c r="N54" s="12" t="str">
        <f t="shared" si="12"/>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7"/>
        <v>* group[=].element[+].code = #CancerEpisode.subsites.intraThoracicSubsite</v>
      </c>
      <c r="J55" s="12" t="str">
        <f t="shared" si="8"/>
        <v>* group[=].element[=].display = ##34#Intra thoracic subsite##34#</v>
      </c>
      <c r="K55" s="12" t="str">
        <f t="shared" si="9"/>
        <v>* group[=].element[=].target.code = #Condition.bodySite</v>
      </c>
      <c r="L55" s="12" t="str">
        <f t="shared" si="10"/>
        <v>* group[=].element[=].target.display = ##34###34#</v>
      </c>
      <c r="M55" s="12" t="str">
        <f t="shared" si="11"/>
        <v>* group[=].element[=].target.equivalence = #equivalent</v>
      </c>
      <c r="N55" s="12" t="str">
        <f t="shared" si="12"/>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7"/>
        <v>* group[=].element[+].code = #CancerEpisode.subsites.genitoUrinarySubsite</v>
      </c>
      <c r="J56" s="12" t="str">
        <f t="shared" si="8"/>
        <v>* group[=].element[=].display = ##34#Genito urinary subsite##34#</v>
      </c>
      <c r="K56" s="12" t="str">
        <f t="shared" si="9"/>
        <v>* group[=].element[=].target.code = #Condition.bodySite</v>
      </c>
      <c r="L56" s="12" t="str">
        <f t="shared" si="10"/>
        <v>* group[=].element[=].target.display = ##34###34#</v>
      </c>
      <c r="M56" s="12" t="str">
        <f t="shared" si="11"/>
        <v>* group[=].element[=].target.equivalence = #equivalent</v>
      </c>
      <c r="N56" s="12" t="str">
        <f t="shared" si="12"/>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7"/>
        <v>* group[=].element[+].code = #CancerEpisode.subsites.headAndNeckSubsite</v>
      </c>
      <c r="J57" s="12" t="str">
        <f t="shared" si="8"/>
        <v>* group[=].element[=].display = ##34#Head and Neck subsite##34#</v>
      </c>
      <c r="K57" s="12" t="str">
        <f t="shared" si="9"/>
        <v>* group[=].element[=].target.code = #Condition.bodySite</v>
      </c>
      <c r="L57" s="12" t="str">
        <f t="shared" si="10"/>
        <v>* group[=].element[=].target.display = ##34###34#</v>
      </c>
      <c r="M57" s="12" t="str">
        <f t="shared" si="11"/>
        <v>* group[=].element[=].target.equivalence = #equivalent</v>
      </c>
      <c r="N57" s="12" t="str">
        <f t="shared" si="12"/>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1607</v>
      </c>
      <c r="E58" s="12"/>
      <c r="F58" s="49" t="s">
        <v>1315</v>
      </c>
      <c r="G58" s="137"/>
      <c r="H58" s="43"/>
      <c r="I58" s="12" t="str">
        <f t="shared" si="7"/>
        <v>* group[=].element[+].code = #CancerEpisode.subsites.breast</v>
      </c>
      <c r="J58" s="12" t="str">
        <f t="shared" si="8"/>
        <v>* group[=].element[=].display = ##34#Breast subsite##34#</v>
      </c>
      <c r="K58" s="12" t="str">
        <f t="shared" si="9"/>
        <v>* group[=].element[=].target.code = #Condition.bodySite</v>
      </c>
      <c r="L58" s="12" t="str">
        <f t="shared" si="10"/>
        <v>* group[=].element[=].target.display = ##34###34#</v>
      </c>
      <c r="M58" s="12" t="str">
        <f t="shared" si="11"/>
        <v>* group[=].element[=].target.equivalence = #equivalent</v>
      </c>
      <c r="N58" s="12" t="str">
        <f t="shared" si="12"/>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1607</v>
      </c>
      <c r="E59" s="12"/>
      <c r="F59" s="49" t="s">
        <v>1315</v>
      </c>
      <c r="G59" s="137"/>
      <c r="H59" s="43"/>
      <c r="I59" s="12" t="str">
        <f t="shared" si="7"/>
        <v>* group[=].element[+].code = #CancerEpisode.subsites.others</v>
      </c>
      <c r="J59" s="12" t="str">
        <f t="shared" si="8"/>
        <v>* group[=].element[=].display = ##34#Other subsite##34#</v>
      </c>
      <c r="K59" s="12" t="str">
        <f t="shared" si="9"/>
        <v>* group[=].element[=].target.code = #Condition.bodySite</v>
      </c>
      <c r="L59" s="12" t="str">
        <f t="shared" si="10"/>
        <v>* group[=].element[=].target.display = ##34###34#</v>
      </c>
      <c r="M59" s="12" t="str">
        <f t="shared" si="11"/>
        <v>* group[=].element[=].target.equivalence = #equivalent</v>
      </c>
      <c r="N59" s="12" t="str">
        <f t="shared" si="12"/>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2528</v>
      </c>
      <c r="E60" s="12"/>
      <c r="F60" s="49" t="s">
        <v>1315</v>
      </c>
      <c r="G60" s="144" t="s">
        <v>2530</v>
      </c>
      <c r="H60" s="43"/>
      <c r="I60" s="12" t="str">
        <f t="shared" si="7"/>
        <v>* group[=].element[+].code = #CancerEpisode.tumorSize</v>
      </c>
      <c r="J60" s="12" t="str">
        <f t="shared" si="8"/>
        <v>* group[=].element[=].display = ##34#Tumor Size##34#</v>
      </c>
      <c r="K60" s="12" t="str">
        <f t="shared" si="9"/>
        <v>* group[=].element[=].target.code = #Condition.evidence:simpleResult.detail.valueQuantity</v>
      </c>
      <c r="L60" s="12" t="str">
        <f t="shared" si="10"/>
        <v>* group[=].element[=].target.display = ##34###34#</v>
      </c>
      <c r="M60" s="12" t="str">
        <f t="shared" si="11"/>
        <v>* group[=].element[=].target.equivalence = #equivalent</v>
      </c>
      <c r="N60" s="12" t="str">
        <f t="shared" si="12"/>
        <v>* group[=].element[=].target.comment = ##34#Where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2535</v>
      </c>
      <c r="E61" s="12"/>
      <c r="F61" s="49" t="s">
        <v>1315</v>
      </c>
      <c r="G61" s="77"/>
      <c r="H61" s="43"/>
      <c r="I61" s="12" t="str">
        <f t="shared" si="7"/>
        <v>* group[=].element[+].code = #CancerEpisode.depth</v>
      </c>
      <c r="J61" s="12" t="str">
        <f t="shared" si="8"/>
        <v>* group[=].element[=].display = ##34#Depth##34#</v>
      </c>
      <c r="K61" s="12" t="str">
        <f t="shared" si="9"/>
        <v>* group[=].element[=].target.code = #Condition.bodySite.extension:qualifier.value[x]</v>
      </c>
      <c r="L61" s="12" t="str">
        <f t="shared" si="10"/>
        <v>* group[=].element[=].target.display = ##34###34#</v>
      </c>
      <c r="M61" s="12" t="str">
        <f t="shared" si="11"/>
        <v>* group[=].element[=].target.equivalence = #equivalent</v>
      </c>
      <c r="N61" s="12" t="str">
        <f t="shared" si="12"/>
        <v/>
      </c>
      <c r="P61" s="11">
        <v>47</v>
      </c>
      <c r="Q61" s="11">
        <f t="shared" si="13"/>
        <v>7</v>
      </c>
      <c r="R61" s="11">
        <f t="shared" si="14"/>
        <v>5</v>
      </c>
      <c r="S61" s="12" t="str" cm="1">
        <f t="array" ref="S61">INDEX('CancerEpisode-ConceptMap-1'!$I$15:$N$152,Q61+1,R61)</f>
        <v>* group[=].element[=].target.equivalence = #relatedto</v>
      </c>
    </row>
    <row r="62" spans="1:19" ht="88.5" x14ac:dyDescent="0.75">
      <c r="A62" s="12" t="str">
        <f>CancerEpisode!B54</f>
        <v>biopsyMitoticCount</v>
      </c>
      <c r="B62" s="11" t="str">
        <f>CancerEpisode!B54</f>
        <v>biopsyMitoticCount</v>
      </c>
      <c r="C62" s="11" t="str">
        <f>CancerEpisode!C54</f>
        <v>Biopsy Mitotic count</v>
      </c>
      <c r="D62" s="12" t="s">
        <v>2529</v>
      </c>
      <c r="E62" s="12"/>
      <c r="F62" s="49" t="s">
        <v>1293</v>
      </c>
      <c r="G62" s="77" t="s">
        <v>2531</v>
      </c>
      <c r="H62" s="43"/>
      <c r="I62" s="12" t="str">
        <f t="shared" si="7"/>
        <v>* group[=].element[+].code = #CancerEpisode.biopsyMitoticCount</v>
      </c>
      <c r="J62" s="12" t="str">
        <f t="shared" si="8"/>
        <v>* group[=].element[=].display = ##34#Biopsy Mitotic count##34#</v>
      </c>
      <c r="K62" s="12" t="str">
        <f t="shared" si="9"/>
        <v>* group[=].element[=].target.code = #Condition.evidence:simpleResult.detail.valueCodeableConcept</v>
      </c>
      <c r="L62" s="12" t="str">
        <f t="shared" si="10"/>
        <v>* group[=].element[=].target.display = ##34###34#</v>
      </c>
      <c r="M62" s="12" t="str">
        <f t="shared" si="11"/>
        <v>* group[=].element[=].target.equivalence = #relatedto</v>
      </c>
      <c r="N62" s="12" t="str">
        <f t="shared" si="12"/>
        <v>* group[=].element[=].target.comment = ##34#Where detail.resolve().ofType(Observation).code is $athena#4227243##34#</v>
      </c>
      <c r="P62" s="11">
        <v>48</v>
      </c>
      <c r="Q62" s="11">
        <f t="shared" si="13"/>
        <v>7</v>
      </c>
      <c r="R62" s="11">
        <f t="shared" si="14"/>
        <v>6</v>
      </c>
      <c r="S62" s="12" t="str" cm="1">
        <f t="array" ref="S62">INDEX('CancerEpisode-ConceptMap-1'!$I$15:$N$152,Q62+1,R62)</f>
        <v/>
      </c>
    </row>
    <row r="63" spans="1:19" ht="88.5" x14ac:dyDescent="0.75">
      <c r="A63" s="12" t="str">
        <f>CancerEpisode!B55</f>
        <v>plasmaticEbvDnaAtBaseline</v>
      </c>
      <c r="B63" s="11" t="str">
        <f>CancerEpisode!B55</f>
        <v>plasmaticEbvDnaAtBaseline</v>
      </c>
      <c r="C63" s="11" t="str">
        <f>CancerEpisode!C55</f>
        <v>Plasmatic EBV DNA at baseline</v>
      </c>
      <c r="D63" s="12" t="s">
        <v>2529</v>
      </c>
      <c r="E63" s="12"/>
      <c r="F63" s="49" t="s">
        <v>1293</v>
      </c>
      <c r="G63" s="77" t="s">
        <v>2532</v>
      </c>
      <c r="H63" s="43"/>
      <c r="I63" s="12" t="str">
        <f t="shared" si="7"/>
        <v>* group[=].element[+].code = #CancerEpisode.plasmaticEbvDnaAtBaseline</v>
      </c>
      <c r="J63" s="12" t="str">
        <f t="shared" si="8"/>
        <v>* group[=].element[=].display = ##34#Plasmatic EBV DNA at baseline##34#</v>
      </c>
      <c r="K63" s="12" t="str">
        <f t="shared" si="9"/>
        <v>* group[=].element[=].target.code = #Condition.evidence:simpleResult.detail.valueCodeableConcept</v>
      </c>
      <c r="L63" s="12" t="str">
        <f t="shared" si="10"/>
        <v>* group[=].element[=].target.display = ##34###34#</v>
      </c>
      <c r="M63" s="12" t="str">
        <f t="shared" si="11"/>
        <v>* group[=].element[=].target.equivalence = #relatedto</v>
      </c>
      <c r="N63" s="12" t="str">
        <f t="shared" si="12"/>
        <v>* group[=].element[=].target.comment = ##34#Where detail.resolve().ofType(Observation).code is $athena#4047317##34#</v>
      </c>
      <c r="P63" s="11">
        <v>49</v>
      </c>
      <c r="Q63" s="11">
        <f t="shared" si="13"/>
        <v>8</v>
      </c>
      <c r="R63" s="11">
        <f t="shared" si="14"/>
        <v>1</v>
      </c>
      <c r="S63" s="12" t="str" cm="1">
        <f t="array" ref="S63">INDEX('CancerEpisode-ConceptMap-1'!$I$15:$N$152,Q63+1,R63)</f>
        <v>* group[=].element[+].code = #CancerEpisode.hnClassification</v>
      </c>
    </row>
    <row r="64" spans="1:19" ht="88.5" x14ac:dyDescent="0.75">
      <c r="A64" s="12" t="str">
        <f>CancerEpisode!B56</f>
        <v>hpvStatus</v>
      </c>
      <c r="B64" s="11" t="str">
        <f>CancerEpisode!B56</f>
        <v>hpvStatus</v>
      </c>
      <c r="C64" s="11" t="str">
        <f>CancerEpisode!C56</f>
        <v>HPV status</v>
      </c>
      <c r="D64" s="12" t="s">
        <v>2529</v>
      </c>
      <c r="E64" s="12"/>
      <c r="F64" s="49" t="s">
        <v>1293</v>
      </c>
      <c r="G64" s="77" t="s">
        <v>2533</v>
      </c>
      <c r="H64" s="43"/>
      <c r="I64" s="12" t="str">
        <f t="shared" si="7"/>
        <v>* group[=].element[+].code = #CancerEpisode.hpvStatus</v>
      </c>
      <c r="J64" s="12" t="str">
        <f t="shared" si="8"/>
        <v>* group[=].element[=].display = ##34#HPV status##34#</v>
      </c>
      <c r="K64" s="12" t="str">
        <f t="shared" si="9"/>
        <v>* group[=].element[=].target.code = #Condition.evidence:simpleResult.detail.valueCodeableConcept</v>
      </c>
      <c r="L64" s="12" t="str">
        <f t="shared" si="10"/>
        <v>* group[=].element[=].target.display = ##34###34#</v>
      </c>
      <c r="M64" s="12" t="str">
        <f t="shared" si="11"/>
        <v>* group[=].element[=].target.equivalence = #relatedto</v>
      </c>
      <c r="N64" s="12" t="str">
        <f t="shared" si="12"/>
        <v>* group[=].element[=].target.comment = ##34#Where detail.resolve().ofType(Observation).code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88.5" x14ac:dyDescent="0.75">
      <c r="A65" s="12" t="str">
        <f>CancerEpisode!B57</f>
        <v>crpCReactiveProteinTested</v>
      </c>
      <c r="B65" s="11" t="str">
        <f>CancerEpisode!B57</f>
        <v>crpCReactiveProteinTested</v>
      </c>
      <c r="C65" s="11" t="str">
        <f>CancerEpisode!C57</f>
        <v>CRP - C reactive protein tested</v>
      </c>
      <c r="D65" s="12" t="s">
        <v>2529</v>
      </c>
      <c r="E65" s="12"/>
      <c r="F65" s="49" t="s">
        <v>1293</v>
      </c>
      <c r="G65" s="77" t="s">
        <v>2534</v>
      </c>
      <c r="H65" s="43"/>
      <c r="I65" s="12" t="str">
        <f t="shared" si="7"/>
        <v>* group[=].element[+].code = #CancerEpisode.crpCReactiveProteinTested</v>
      </c>
      <c r="J65" s="12" t="str">
        <f t="shared" si="8"/>
        <v>* group[=].element[=].display = ##34#CRP - C reactive protein tested##34#</v>
      </c>
      <c r="K65" s="12" t="str">
        <f t="shared" si="9"/>
        <v>* group[=].element[=].target.code = #Condition.evidence:simpleResult.detail.valueCodeableConcept</v>
      </c>
      <c r="L65" s="12" t="str">
        <f t="shared" si="10"/>
        <v>* group[=].element[=].target.display = ##34###34#</v>
      </c>
      <c r="M65" s="12" t="str">
        <f t="shared" si="11"/>
        <v>* group[=].element[=].target.equivalence = #relatedto</v>
      </c>
      <c r="N65" s="12" t="str">
        <f t="shared" si="12"/>
        <v>* group[=].element[=].target.comment = ##34#Where detail.resolve().ofType(Observation).code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15">IF(MOD(P80,$Q$8)=0,P80/$Q$8-1,INT(P80/$Q$8))</f>
        <v>10</v>
      </c>
      <c r="R80" s="11">
        <f t="shared" ref="R80:R143" si="16">IF(MOD(P80,$Q$8)=0,$Q$8,MOD(P80,$Q$8))</f>
        <v>6</v>
      </c>
      <c r="S80" s="12" t="str" cm="1">
        <f t="array" ref="S80">INDEX('CancerEpisode-ConceptMap-1'!$I$15:$N$152,Q80+1,R80)</f>
        <v/>
      </c>
    </row>
    <row r="81" spans="16:19" ht="29.5" x14ac:dyDescent="0.75">
      <c r="P81" s="11">
        <v>67</v>
      </c>
      <c r="Q81" s="11">
        <f t="shared" si="15"/>
        <v>11</v>
      </c>
      <c r="R81" s="11">
        <f t="shared" si="16"/>
        <v>1</v>
      </c>
      <c r="S81" s="12" t="str" cm="1">
        <f t="array" ref="S81">INDEX('CancerEpisode-ConceptMap-1'!$I$15:$N$152,Q81+1,R81)</f>
        <v>* group[=].element[+].code = #CancerEpisode.hnClassification.histologyNeuroendocrine</v>
      </c>
    </row>
    <row r="82" spans="16:19" x14ac:dyDescent="0.75">
      <c r="P82" s="11">
        <v>68</v>
      </c>
      <c r="Q82" s="11">
        <f t="shared" si="15"/>
        <v>11</v>
      </c>
      <c r="R82" s="11">
        <f t="shared" si="16"/>
        <v>2</v>
      </c>
      <c r="S82" s="12" t="str" cm="1">
        <f t="array" ref="S82">INDEX('CancerEpisode-ConceptMap-1'!$I$15:$N$152,Q82+1,R82)</f>
        <v>* group[=].element[=].display = ##34#Histology Neuroendocrine##34#</v>
      </c>
    </row>
    <row r="83" spans="16:19" x14ac:dyDescent="0.75">
      <c r="P83" s="11">
        <v>69</v>
      </c>
      <c r="Q83" s="11">
        <f t="shared" si="15"/>
        <v>11</v>
      </c>
      <c r="R83" s="11">
        <f t="shared" si="16"/>
        <v>3</v>
      </c>
      <c r="S83" s="12" t="str" cm="1">
        <f t="array" ref="S83">INDEX('CancerEpisode-ConceptMap-1'!$I$15:$N$152,Q83+1,R83)</f>
        <v>* group[=].element[=].target.code = #Condition.code</v>
      </c>
    </row>
    <row r="84" spans="16:19" x14ac:dyDescent="0.75">
      <c r="P84" s="11">
        <v>70</v>
      </c>
      <c r="Q84" s="11">
        <f t="shared" si="15"/>
        <v>11</v>
      </c>
      <c r="R84" s="11">
        <f t="shared" si="16"/>
        <v>4</v>
      </c>
      <c r="S84" s="12" t="str" cm="1">
        <f t="array" ref="S84">INDEX('CancerEpisode-ConceptMap-1'!$I$15:$N$152,Q84+1,R84)</f>
        <v>* group[=].element[=].target.display = ##34###34#</v>
      </c>
    </row>
    <row r="85" spans="16:19" x14ac:dyDescent="0.75">
      <c r="P85" s="11">
        <v>71</v>
      </c>
      <c r="Q85" s="11">
        <f t="shared" si="15"/>
        <v>11</v>
      </c>
      <c r="R85" s="11">
        <f t="shared" si="16"/>
        <v>5</v>
      </c>
      <c r="S85" s="12" t="str" cm="1">
        <f t="array" ref="S85">INDEX('CancerEpisode-ConceptMap-1'!$I$15:$N$152,Q85+1,R85)</f>
        <v>* group[=].element[=].target.equivalence = #relatedto</v>
      </c>
    </row>
    <row r="86" spans="16:19" x14ac:dyDescent="0.75">
      <c r="P86" s="11">
        <v>72</v>
      </c>
      <c r="Q86" s="11">
        <f t="shared" si="15"/>
        <v>11</v>
      </c>
      <c r="R86" s="11">
        <f t="shared" si="16"/>
        <v>6</v>
      </c>
      <c r="S86" s="12" t="str" cm="1">
        <f t="array" ref="S86">INDEX('CancerEpisode-ConceptMap-1'!$I$15:$N$152,Q86+1,R86)</f>
        <v/>
      </c>
    </row>
    <row r="87" spans="16:19" ht="29.5" x14ac:dyDescent="0.75">
      <c r="P87" s="11">
        <v>73</v>
      </c>
      <c r="Q87" s="11">
        <f t="shared" si="15"/>
        <v>12</v>
      </c>
      <c r="R87" s="11">
        <f t="shared" si="16"/>
        <v>1</v>
      </c>
      <c r="S87" s="12" t="str" cm="1">
        <f t="array" ref="S87">INDEX('CancerEpisode-ConceptMap-1'!$I$15:$N$152,Q87+1,R87)</f>
        <v>* group[=].element[+].code = #CancerEpisode.hnClassification.histologyOdontogenicCarcinoma</v>
      </c>
    </row>
    <row r="88" spans="16:19" x14ac:dyDescent="0.75">
      <c r="P88" s="11">
        <v>74</v>
      </c>
      <c r="Q88" s="11">
        <f t="shared" si="15"/>
        <v>12</v>
      </c>
      <c r="R88" s="11">
        <f t="shared" si="16"/>
        <v>2</v>
      </c>
      <c r="S88" s="12" t="str" cm="1">
        <f t="array" ref="S88">INDEX('CancerEpisode-ConceptMap-1'!$I$15:$N$152,Q88+1,R88)</f>
        <v>* group[=].element[=].display = ##34#Histology Odontogenic Carcinoma##34#</v>
      </c>
    </row>
    <row r="89" spans="16:19" x14ac:dyDescent="0.75">
      <c r="P89" s="11">
        <v>75</v>
      </c>
      <c r="Q89" s="11">
        <f t="shared" si="15"/>
        <v>12</v>
      </c>
      <c r="R89" s="11">
        <f t="shared" si="16"/>
        <v>3</v>
      </c>
      <c r="S89" s="12" t="str" cm="1">
        <f t="array" ref="S89">INDEX('CancerEpisode-ConceptMap-1'!$I$15:$N$152,Q89+1,R89)</f>
        <v>* group[=].element[=].target.code = #Condition.code</v>
      </c>
    </row>
    <row r="90" spans="16:19" x14ac:dyDescent="0.75">
      <c r="P90" s="11">
        <v>76</v>
      </c>
      <c r="Q90" s="11">
        <f t="shared" si="15"/>
        <v>12</v>
      </c>
      <c r="R90" s="11">
        <f t="shared" si="16"/>
        <v>4</v>
      </c>
      <c r="S90" s="12" t="str" cm="1">
        <f t="array" ref="S90">INDEX('CancerEpisode-ConceptMap-1'!$I$15:$N$152,Q90+1,R90)</f>
        <v>* group[=].element[=].target.display = ##34###34#</v>
      </c>
    </row>
    <row r="91" spans="16:19" x14ac:dyDescent="0.75">
      <c r="P91" s="11">
        <v>77</v>
      </c>
      <c r="Q91" s="11">
        <f t="shared" si="15"/>
        <v>12</v>
      </c>
      <c r="R91" s="11">
        <f t="shared" si="16"/>
        <v>5</v>
      </c>
      <c r="S91" s="12" t="str" cm="1">
        <f t="array" ref="S91">INDEX('CancerEpisode-ConceptMap-1'!$I$15:$N$152,Q91+1,R91)</f>
        <v>* group[=].element[=].target.equivalence = #relatedto</v>
      </c>
    </row>
    <row r="92" spans="16:19" x14ac:dyDescent="0.75">
      <c r="P92" s="11">
        <v>78</v>
      </c>
      <c r="Q92" s="11">
        <f t="shared" si="15"/>
        <v>12</v>
      </c>
      <c r="R92" s="11">
        <f t="shared" si="16"/>
        <v>6</v>
      </c>
      <c r="S92" s="12" t="str" cm="1">
        <f t="array" ref="S92">INDEX('CancerEpisode-ConceptMap-1'!$I$15:$N$152,Q92+1,R92)</f>
        <v/>
      </c>
    </row>
    <row r="93" spans="16:19" x14ac:dyDescent="0.75">
      <c r="P93" s="11">
        <v>79</v>
      </c>
      <c r="Q93" s="11">
        <f t="shared" si="15"/>
        <v>13</v>
      </c>
      <c r="R93" s="11">
        <f t="shared" si="16"/>
        <v>1</v>
      </c>
      <c r="S93" s="12" t="str" cm="1">
        <f t="array" ref="S93">INDEX('CancerEpisode-ConceptMap-1'!$I$15:$N$152,Q93+1,R93)</f>
        <v>* group[=].element[+].code = #CancerEpisode.hnClassification.histologySNUC</v>
      </c>
    </row>
    <row r="94" spans="16:19" ht="29.5" x14ac:dyDescent="0.75">
      <c r="P94" s="11">
        <v>80</v>
      </c>
      <c r="Q94" s="11">
        <f t="shared" si="15"/>
        <v>13</v>
      </c>
      <c r="R94" s="11">
        <f t="shared" si="16"/>
        <v>2</v>
      </c>
      <c r="S94" s="12" t="str" cm="1">
        <f t="array" ref="S94">INDEX('CancerEpisode-ConceptMap-1'!$I$15:$N$152,Q94+1,R94)</f>
        <v>* group[=].element[=].display = ##34#Histology Sinonasal undifferentiated carcinoma##34#</v>
      </c>
    </row>
    <row r="95" spans="16:19" x14ac:dyDescent="0.75">
      <c r="P95" s="11">
        <v>81</v>
      </c>
      <c r="Q95" s="11">
        <f t="shared" si="15"/>
        <v>13</v>
      </c>
      <c r="R95" s="11">
        <f t="shared" si="16"/>
        <v>3</v>
      </c>
      <c r="S95" s="12" t="str" cm="1">
        <f t="array" ref="S95">INDEX('CancerEpisode-ConceptMap-1'!$I$15:$N$152,Q95+1,R95)</f>
        <v>* group[=].element[=].target.code = #Condition.code</v>
      </c>
    </row>
    <row r="96" spans="16:19" x14ac:dyDescent="0.75">
      <c r="P96" s="11">
        <v>82</v>
      </c>
      <c r="Q96" s="11">
        <f t="shared" si="15"/>
        <v>13</v>
      </c>
      <c r="R96" s="11">
        <f t="shared" si="16"/>
        <v>4</v>
      </c>
      <c r="S96" s="12" t="str" cm="1">
        <f t="array" ref="S96">INDEX('CancerEpisode-ConceptMap-1'!$I$15:$N$152,Q96+1,R96)</f>
        <v>* group[=].element[=].target.display = ##34###34#</v>
      </c>
    </row>
    <row r="97" spans="16:19" x14ac:dyDescent="0.75">
      <c r="P97" s="11">
        <v>83</v>
      </c>
      <c r="Q97" s="11">
        <f t="shared" si="15"/>
        <v>13</v>
      </c>
      <c r="R97" s="11">
        <f t="shared" si="16"/>
        <v>5</v>
      </c>
      <c r="S97" s="12" t="str" cm="1">
        <f t="array" ref="S97">INDEX('CancerEpisode-ConceptMap-1'!$I$15:$N$152,Q97+1,R97)</f>
        <v>* group[=].element[=].target.equivalence = #relatedto</v>
      </c>
    </row>
    <row r="98" spans="16:19" x14ac:dyDescent="0.75">
      <c r="P98" s="11">
        <v>84</v>
      </c>
      <c r="Q98" s="11">
        <f t="shared" si="15"/>
        <v>13</v>
      </c>
      <c r="R98" s="11">
        <f t="shared" si="16"/>
        <v>6</v>
      </c>
      <c r="S98" s="12" t="str" cm="1">
        <f t="array" ref="S98">INDEX('CancerEpisode-ConceptMap-1'!$I$15:$N$152,Q98+1,R98)</f>
        <v/>
      </c>
    </row>
    <row r="99" spans="16:19" x14ac:dyDescent="0.75">
      <c r="P99" s="11">
        <v>85</v>
      </c>
      <c r="Q99" s="11">
        <f t="shared" si="15"/>
        <v>14</v>
      </c>
      <c r="R99" s="11">
        <f t="shared" si="16"/>
        <v>1</v>
      </c>
      <c r="S99" s="12" t="str" cm="1">
        <f t="array" ref="S99">INDEX('CancerEpisode-ConceptMap-1'!$I$15:$N$152,Q99+1,R99)</f>
        <v>* group[=].element[+].code = #CancerEpisode.sarcomaClassification</v>
      </c>
    </row>
    <row r="100" spans="16:19" x14ac:dyDescent="0.75">
      <c r="P100" s="11">
        <v>86</v>
      </c>
      <c r="Q100" s="11">
        <f t="shared" si="15"/>
        <v>14</v>
      </c>
      <c r="R100" s="11">
        <f t="shared" si="16"/>
        <v>2</v>
      </c>
      <c r="S100" s="12" t="str" cm="1">
        <f t="array" ref="S100">INDEX('CancerEpisode-ConceptMap-1'!$I$15:$N$152,Q100+1,R100)</f>
        <v>* group[=].element[=].display = ##34#Sarcoma classification##34#</v>
      </c>
    </row>
    <row r="101" spans="16:19" x14ac:dyDescent="0.75">
      <c r="P101" s="11">
        <v>87</v>
      </c>
      <c r="Q101" s="11">
        <f t="shared" si="15"/>
        <v>14</v>
      </c>
      <c r="R101" s="11">
        <f t="shared" si="16"/>
        <v>3</v>
      </c>
      <c r="S101" s="12" t="str" cm="1">
        <f t="array" ref="S101">INDEX('CancerEpisode-ConceptMap-1'!$I$15:$N$152,Q101+1,R101)</f>
        <v>* group[=].element[=].target.code = #Condition.code</v>
      </c>
    </row>
    <row r="102" spans="16:19" x14ac:dyDescent="0.75">
      <c r="P102" s="11">
        <v>88</v>
      </c>
      <c r="Q102" s="11">
        <f t="shared" si="15"/>
        <v>14</v>
      </c>
      <c r="R102" s="11">
        <f t="shared" si="16"/>
        <v>4</v>
      </c>
      <c r="S102" s="12" t="str" cm="1">
        <f t="array" ref="S102">INDEX('CancerEpisode-ConceptMap-1'!$I$15:$N$152,Q102+1,R102)</f>
        <v>* group[=].element[=].target.display = ##34###34#</v>
      </c>
    </row>
    <row r="103" spans="16:19" x14ac:dyDescent="0.75">
      <c r="P103" s="11">
        <v>89</v>
      </c>
      <c r="Q103" s="11">
        <f t="shared" si="15"/>
        <v>14</v>
      </c>
      <c r="R103" s="11">
        <f t="shared" si="16"/>
        <v>5</v>
      </c>
      <c r="S103" s="12" t="str" cm="1">
        <f t="array" ref="S103">INDEX('CancerEpisode-ConceptMap-1'!$I$15:$N$152,Q103+1,R103)</f>
        <v>* group[=].element[=].target.equivalence = #relatedto</v>
      </c>
    </row>
    <row r="104" spans="16:19" ht="59" x14ac:dyDescent="0.75">
      <c r="P104" s="11">
        <v>90</v>
      </c>
      <c r="Q104" s="11">
        <f t="shared" si="15"/>
        <v>14</v>
      </c>
      <c r="R104" s="11">
        <f t="shared" si="16"/>
        <v>6</v>
      </c>
      <c r="S104" s="12" t="str" cm="1">
        <f t="array" ref="S104">INDEX('CancerEpisode-ConceptMap-1'!$I$15:$N$152,Q104+1,R104)</f>
        <v>* group[=].element[=].target.comment = ##34#At this stage represented as condition.code.
Evaluate if it represents a morphology/hystology classification.
This comment applies to all the inlcuded elements.##34#</v>
      </c>
    </row>
    <row r="105" spans="16:19" ht="29.5" x14ac:dyDescent="0.75">
      <c r="P105" s="11">
        <v>91</v>
      </c>
      <c r="Q105" s="11">
        <f t="shared" si="15"/>
        <v>15</v>
      </c>
      <c r="R105" s="11">
        <f t="shared" si="16"/>
        <v>1</v>
      </c>
      <c r="S105" s="12" t="str" cm="1">
        <f t="array" ref="S105">INDEX('CancerEpisode-ConceptMap-1'!$I$15:$N$152,Q105+1,R105)</f>
        <v>* group[=].element[+].code = #CancerEpisode.sarcomaClassification.adipocyticTumours</v>
      </c>
    </row>
    <row r="106" spans="16:19" x14ac:dyDescent="0.75">
      <c r="P106" s="11">
        <v>92</v>
      </c>
      <c r="Q106" s="11">
        <f t="shared" si="15"/>
        <v>15</v>
      </c>
      <c r="R106" s="11">
        <f t="shared" si="16"/>
        <v>2</v>
      </c>
      <c r="S106" s="12" t="str" cm="1">
        <f t="array" ref="S106">INDEX('CancerEpisode-ConceptMap-1'!$I$15:$N$152,Q106+1,R106)</f>
        <v>* group[=].element[=].display = ##34#Histology subgroup Adipocytic tumours##34#</v>
      </c>
    </row>
    <row r="107" spans="16:19" x14ac:dyDescent="0.75">
      <c r="P107" s="11">
        <v>93</v>
      </c>
      <c r="Q107" s="11">
        <f t="shared" si="15"/>
        <v>15</v>
      </c>
      <c r="R107" s="11">
        <f t="shared" si="16"/>
        <v>3</v>
      </c>
      <c r="S107" s="12" t="str" cm="1">
        <f t="array" ref="S107">INDEX('CancerEpisode-ConceptMap-1'!$I$15:$N$152,Q107+1,R107)</f>
        <v>* group[=].element[=].target.code = #Condition.code</v>
      </c>
    </row>
    <row r="108" spans="16:19" x14ac:dyDescent="0.75">
      <c r="P108" s="11">
        <v>94</v>
      </c>
      <c r="Q108" s="11">
        <f t="shared" si="15"/>
        <v>15</v>
      </c>
      <c r="R108" s="11">
        <f t="shared" si="16"/>
        <v>4</v>
      </c>
      <c r="S108" s="12" t="str" cm="1">
        <f t="array" ref="S108">INDEX('CancerEpisode-ConceptMap-1'!$I$15:$N$152,Q108+1,R108)</f>
        <v>* group[=].element[=].target.display = ##34###34#</v>
      </c>
    </row>
    <row r="109" spans="16:19" x14ac:dyDescent="0.75">
      <c r="P109" s="11">
        <v>95</v>
      </c>
      <c r="Q109" s="11">
        <f t="shared" si="15"/>
        <v>15</v>
      </c>
      <c r="R109" s="11">
        <f t="shared" si="16"/>
        <v>5</v>
      </c>
      <c r="S109" s="12" t="str" cm="1">
        <f t="array" ref="S109">INDEX('CancerEpisode-ConceptMap-1'!$I$15:$N$152,Q109+1,R109)</f>
        <v>* group[=].element[=].target.equivalence = #relatedto</v>
      </c>
    </row>
    <row r="110" spans="16:19" x14ac:dyDescent="0.75">
      <c r="P110" s="11">
        <v>96</v>
      </c>
      <c r="Q110" s="11">
        <f t="shared" si="15"/>
        <v>15</v>
      </c>
      <c r="R110" s="11">
        <f t="shared" si="16"/>
        <v>6</v>
      </c>
      <c r="S110" s="12" t="str" cm="1">
        <f t="array" ref="S110">INDEX('CancerEpisode-ConceptMap-1'!$I$15:$N$152,Q110+1,R110)</f>
        <v/>
      </c>
    </row>
    <row r="111" spans="16:19" x14ac:dyDescent="0.75">
      <c r="P111" s="11">
        <v>97</v>
      </c>
      <c r="Q111" s="11">
        <f t="shared" si="15"/>
        <v>16</v>
      </c>
      <c r="R111" s="11">
        <f t="shared" si="16"/>
        <v>1</v>
      </c>
      <c r="S111" s="12" t="str" cm="1">
        <f t="array" ref="S111">INDEX('CancerEpisode-ConceptMap-1'!$I$15:$N$152,Q111+1,R111)</f>
        <v>* group[=].element[+].code = #CancerEpisode.sarcomaClassification.fmtTumours</v>
      </c>
    </row>
    <row r="112" spans="16:19" ht="29.5" x14ac:dyDescent="0.75">
      <c r="P112" s="11">
        <v>98</v>
      </c>
      <c r="Q112" s="11">
        <f t="shared" si="15"/>
        <v>16</v>
      </c>
      <c r="R112" s="11">
        <f t="shared" si="16"/>
        <v>2</v>
      </c>
      <c r="S112" s="12" t="str" cm="1">
        <f t="array" ref="S112">INDEX('CancerEpisode-ConceptMap-1'!$I$15:$N$152,Q112+1,R112)</f>
        <v>* group[=].element[=].display = ##34#Histology subgroup Fibroblastic and myofibroblastic tumours##34#</v>
      </c>
    </row>
    <row r="113" spans="16:19" x14ac:dyDescent="0.75">
      <c r="P113" s="11">
        <v>99</v>
      </c>
      <c r="Q113" s="11">
        <f t="shared" si="15"/>
        <v>16</v>
      </c>
      <c r="R113" s="11">
        <f t="shared" si="16"/>
        <v>3</v>
      </c>
      <c r="S113" s="12" t="str" cm="1">
        <f t="array" ref="S113">INDEX('CancerEpisode-ConceptMap-1'!$I$15:$N$152,Q113+1,R113)</f>
        <v>* group[=].element[=].target.code = #Condition.code</v>
      </c>
    </row>
    <row r="114" spans="16:19" x14ac:dyDescent="0.75">
      <c r="P114" s="11">
        <v>100</v>
      </c>
      <c r="Q114" s="11">
        <f t="shared" si="15"/>
        <v>16</v>
      </c>
      <c r="R114" s="11">
        <f t="shared" si="16"/>
        <v>4</v>
      </c>
      <c r="S114" s="12" t="str" cm="1">
        <f t="array" ref="S114">INDEX('CancerEpisode-ConceptMap-1'!$I$15:$N$152,Q114+1,R114)</f>
        <v>* group[=].element[=].target.display = ##34###34#</v>
      </c>
    </row>
    <row r="115" spans="16:19" x14ac:dyDescent="0.75">
      <c r="P115" s="11">
        <v>101</v>
      </c>
      <c r="Q115" s="11">
        <f t="shared" si="15"/>
        <v>16</v>
      </c>
      <c r="R115" s="11">
        <f t="shared" si="16"/>
        <v>5</v>
      </c>
      <c r="S115" s="12" t="str" cm="1">
        <f t="array" ref="S115">INDEX('CancerEpisode-ConceptMap-1'!$I$15:$N$152,Q115+1,R115)</f>
        <v>* group[=].element[=].target.equivalence = #relatedto</v>
      </c>
    </row>
    <row r="116" spans="16:19" x14ac:dyDescent="0.75">
      <c r="P116" s="11">
        <v>102</v>
      </c>
      <c r="Q116" s="11">
        <f t="shared" si="15"/>
        <v>16</v>
      </c>
      <c r="R116" s="11">
        <f t="shared" si="16"/>
        <v>6</v>
      </c>
      <c r="S116" s="12" t="str" cm="1">
        <f t="array" ref="S116">INDEX('CancerEpisode-ConceptMap-1'!$I$15:$N$152,Q116+1,R116)</f>
        <v/>
      </c>
    </row>
    <row r="117" spans="16:19" ht="29.5" x14ac:dyDescent="0.75">
      <c r="P117" s="11">
        <v>103</v>
      </c>
      <c r="Q117" s="11">
        <f t="shared" si="15"/>
        <v>17</v>
      </c>
      <c r="R117" s="11">
        <f t="shared" si="16"/>
        <v>1</v>
      </c>
      <c r="S117" s="12" t="str" cm="1">
        <f t="array" ref="S117">INDEX('CancerEpisode-ConceptMap-1'!$I$15:$N$152,Q117+1,R117)</f>
        <v>* group[=].element[+].code = #CancerEpisode.sarcomaClassification.socalledFibrohistiocyticTumours</v>
      </c>
    </row>
    <row r="118" spans="16:19" ht="29.5" x14ac:dyDescent="0.75">
      <c r="P118" s="11">
        <v>104</v>
      </c>
      <c r="Q118" s="11">
        <f t="shared" si="15"/>
        <v>17</v>
      </c>
      <c r="R118" s="11">
        <f t="shared" si="16"/>
        <v>2</v>
      </c>
      <c r="S118" s="12" t="str" cm="1">
        <f t="array" ref="S118">INDEX('CancerEpisode-ConceptMap-1'!$I$15:$N$152,Q118+1,R118)</f>
        <v>* group[=].element[=].display = ##34#Histology subgroup So-called fibrohistiocytic tumours##34#</v>
      </c>
    </row>
    <row r="119" spans="16:19" x14ac:dyDescent="0.75">
      <c r="P119" s="11">
        <v>105</v>
      </c>
      <c r="Q119" s="11">
        <f t="shared" si="15"/>
        <v>17</v>
      </c>
      <c r="R119" s="11">
        <f t="shared" si="16"/>
        <v>3</v>
      </c>
      <c r="S119" s="12" t="str" cm="1">
        <f t="array" ref="S119">INDEX('CancerEpisode-ConceptMap-1'!$I$15:$N$152,Q119+1,R119)</f>
        <v>* group[=].element[=].target.code = #Condition.code</v>
      </c>
    </row>
    <row r="120" spans="16:19" x14ac:dyDescent="0.75">
      <c r="P120" s="11">
        <v>106</v>
      </c>
      <c r="Q120" s="11">
        <f t="shared" si="15"/>
        <v>17</v>
      </c>
      <c r="R120" s="11">
        <f t="shared" si="16"/>
        <v>4</v>
      </c>
      <c r="S120" s="12" t="str" cm="1">
        <f t="array" ref="S120">INDEX('CancerEpisode-ConceptMap-1'!$I$15:$N$152,Q120+1,R120)</f>
        <v>* group[=].element[=].target.display = ##34###34#</v>
      </c>
    </row>
    <row r="121" spans="16:19" x14ac:dyDescent="0.75">
      <c r="P121" s="11">
        <v>107</v>
      </c>
      <c r="Q121" s="11">
        <f t="shared" si="15"/>
        <v>17</v>
      </c>
      <c r="R121" s="11">
        <f t="shared" si="16"/>
        <v>5</v>
      </c>
      <c r="S121" s="12" t="str" cm="1">
        <f t="array" ref="S121">INDEX('CancerEpisode-ConceptMap-1'!$I$15:$N$152,Q121+1,R121)</f>
        <v>* group[=].element[=].target.equivalence = #relatedto</v>
      </c>
    </row>
    <row r="122" spans="16:19" x14ac:dyDescent="0.75">
      <c r="P122" s="11">
        <v>108</v>
      </c>
      <c r="Q122" s="11">
        <f t="shared" si="15"/>
        <v>17</v>
      </c>
      <c r="R122" s="11">
        <f t="shared" si="16"/>
        <v>6</v>
      </c>
      <c r="S122" s="12" t="str" cm="1">
        <f t="array" ref="S122">INDEX('CancerEpisode-ConceptMap-1'!$I$15:$N$152,Q122+1,R122)</f>
        <v/>
      </c>
    </row>
    <row r="123" spans="16:19" x14ac:dyDescent="0.75">
      <c r="P123" s="11">
        <v>109</v>
      </c>
      <c r="Q123" s="11">
        <f t="shared" si="15"/>
        <v>18</v>
      </c>
      <c r="R123" s="11">
        <f t="shared" si="16"/>
        <v>1</v>
      </c>
      <c r="S123" s="12" t="str" cm="1">
        <f t="array" ref="S123">INDEX('CancerEpisode-ConceptMap-1'!$I$15:$N$152,Q123+1,R123)</f>
        <v>* group[=].element[+].code = #CancerEpisode.sarcomaClassification.vascularTumours</v>
      </c>
    </row>
    <row r="124" spans="16:19" x14ac:dyDescent="0.75">
      <c r="P124" s="11">
        <v>110</v>
      </c>
      <c r="Q124" s="11">
        <f t="shared" si="15"/>
        <v>18</v>
      </c>
      <c r="R124" s="11">
        <f t="shared" si="16"/>
        <v>2</v>
      </c>
      <c r="S124" s="12" t="str" cm="1">
        <f t="array" ref="S124">INDEX('CancerEpisode-ConceptMap-1'!$I$15:$N$152,Q124+1,R124)</f>
        <v>* group[=].element[=].display = ##34#Vascular tumours##34#</v>
      </c>
    </row>
    <row r="125" spans="16:19" x14ac:dyDescent="0.75">
      <c r="P125" s="11">
        <v>111</v>
      </c>
      <c r="Q125" s="11">
        <f t="shared" si="15"/>
        <v>18</v>
      </c>
      <c r="R125" s="11">
        <f t="shared" si="16"/>
        <v>3</v>
      </c>
      <c r="S125" s="12" t="str" cm="1">
        <f t="array" ref="S125">INDEX('CancerEpisode-ConceptMap-1'!$I$15:$N$152,Q125+1,R125)</f>
        <v>* group[=].element[=].target.code = #Condition.code</v>
      </c>
    </row>
    <row r="126" spans="16:19" x14ac:dyDescent="0.75">
      <c r="P126" s="11">
        <v>112</v>
      </c>
      <c r="Q126" s="11">
        <f t="shared" si="15"/>
        <v>18</v>
      </c>
      <c r="R126" s="11">
        <f t="shared" si="16"/>
        <v>4</v>
      </c>
      <c r="S126" s="12" t="str" cm="1">
        <f t="array" ref="S126">INDEX('CancerEpisode-ConceptMap-1'!$I$15:$N$152,Q126+1,R126)</f>
        <v>* group[=].element[=].target.display = ##34###34#</v>
      </c>
    </row>
    <row r="127" spans="16:19" x14ac:dyDescent="0.75">
      <c r="P127" s="11">
        <v>113</v>
      </c>
      <c r="Q127" s="11">
        <f t="shared" si="15"/>
        <v>18</v>
      </c>
      <c r="R127" s="11">
        <f t="shared" si="16"/>
        <v>5</v>
      </c>
      <c r="S127" s="12" t="str" cm="1">
        <f t="array" ref="S127">INDEX('CancerEpisode-ConceptMap-1'!$I$15:$N$152,Q127+1,R127)</f>
        <v>* group[=].element[=].target.equivalence = #relatedto</v>
      </c>
    </row>
    <row r="128" spans="16:19" x14ac:dyDescent="0.75">
      <c r="P128" s="11">
        <v>114</v>
      </c>
      <c r="Q128" s="11">
        <f t="shared" si="15"/>
        <v>18</v>
      </c>
      <c r="R128" s="11">
        <f t="shared" si="16"/>
        <v>6</v>
      </c>
      <c r="S128" s="12" t="str" cm="1">
        <f t="array" ref="S128">INDEX('CancerEpisode-ConceptMap-1'!$I$15:$N$152,Q128+1,R128)</f>
        <v/>
      </c>
    </row>
    <row r="129" spans="16:19" ht="29.5" x14ac:dyDescent="0.75">
      <c r="P129" s="11">
        <v>115</v>
      </c>
      <c r="Q129" s="11">
        <f t="shared" si="15"/>
        <v>19</v>
      </c>
      <c r="R129" s="11">
        <f t="shared" si="16"/>
        <v>1</v>
      </c>
      <c r="S129" s="12" t="str" cm="1">
        <f t="array" ref="S129">INDEX('CancerEpisode-ConceptMap-1'!$I$15:$N$152,Q129+1,R129)</f>
        <v>* group[=].element[+].code = #CancerEpisode.sarcomaClassification.pericyticPerivascularTumours</v>
      </c>
    </row>
    <row r="130" spans="16:19" x14ac:dyDescent="0.75">
      <c r="P130" s="11">
        <v>116</v>
      </c>
      <c r="Q130" s="11">
        <f t="shared" si="15"/>
        <v>19</v>
      </c>
      <c r="R130" s="11">
        <f t="shared" si="16"/>
        <v>2</v>
      </c>
      <c r="S130" s="12" t="str" cm="1">
        <f t="array" ref="S130">INDEX('CancerEpisode-ConceptMap-1'!$I$15:$N$152,Q130+1,R130)</f>
        <v>* group[=].element[=].display = ##34#Pericytic (perivascular) tumours##34#</v>
      </c>
    </row>
    <row r="131" spans="16:19" x14ac:dyDescent="0.75">
      <c r="P131" s="11">
        <v>117</v>
      </c>
      <c r="Q131" s="11">
        <f t="shared" si="15"/>
        <v>19</v>
      </c>
      <c r="R131" s="11">
        <f t="shared" si="16"/>
        <v>3</v>
      </c>
      <c r="S131" s="12" t="str" cm="1">
        <f t="array" ref="S131">INDEX('CancerEpisode-ConceptMap-1'!$I$15:$N$152,Q131+1,R131)</f>
        <v>* group[=].element[=].target.code = #Condition.code</v>
      </c>
    </row>
    <row r="132" spans="16:19" x14ac:dyDescent="0.75">
      <c r="P132" s="11">
        <v>118</v>
      </c>
      <c r="Q132" s="11">
        <f t="shared" si="15"/>
        <v>19</v>
      </c>
      <c r="R132" s="11">
        <f t="shared" si="16"/>
        <v>4</v>
      </c>
      <c r="S132" s="12" t="str" cm="1">
        <f t="array" ref="S132">INDEX('CancerEpisode-ConceptMap-1'!$I$15:$N$152,Q132+1,R132)</f>
        <v>* group[=].element[=].target.display = ##34###34#</v>
      </c>
    </row>
    <row r="133" spans="16:19" x14ac:dyDescent="0.75">
      <c r="P133" s="11">
        <v>119</v>
      </c>
      <c r="Q133" s="11">
        <f t="shared" si="15"/>
        <v>19</v>
      </c>
      <c r="R133" s="11">
        <f t="shared" si="16"/>
        <v>5</v>
      </c>
      <c r="S133" s="12" t="str" cm="1">
        <f t="array" ref="S133">INDEX('CancerEpisode-ConceptMap-1'!$I$15:$N$152,Q133+1,R133)</f>
        <v>* group[=].element[=].target.equivalence = #relatedto</v>
      </c>
    </row>
    <row r="134" spans="16:19" x14ac:dyDescent="0.75">
      <c r="P134" s="11">
        <v>120</v>
      </c>
      <c r="Q134" s="11">
        <f t="shared" si="15"/>
        <v>19</v>
      </c>
      <c r="R134" s="11">
        <f t="shared" si="16"/>
        <v>6</v>
      </c>
      <c r="S134" s="12" t="str" cm="1">
        <f t="array" ref="S134">INDEX('CancerEpisode-ConceptMap-1'!$I$15:$N$152,Q134+1,R134)</f>
        <v/>
      </c>
    </row>
    <row r="135" spans="16:19" ht="29.5" x14ac:dyDescent="0.75">
      <c r="P135" s="11">
        <v>121</v>
      </c>
      <c r="Q135" s="11">
        <f t="shared" si="15"/>
        <v>20</v>
      </c>
      <c r="R135" s="11">
        <f t="shared" si="16"/>
        <v>1</v>
      </c>
      <c r="S135" s="12" t="str" cm="1">
        <f t="array" ref="S135">INDEX('CancerEpisode-ConceptMap-1'!$I$15:$N$152,Q135+1,R135)</f>
        <v>* group[=].element[+].code = #CancerEpisode.sarcomaClassification.smoothMuscleTumours</v>
      </c>
    </row>
    <row r="136" spans="16:19" x14ac:dyDescent="0.75">
      <c r="P136" s="11">
        <v>122</v>
      </c>
      <c r="Q136" s="11">
        <f t="shared" si="15"/>
        <v>20</v>
      </c>
      <c r="R136" s="11">
        <f t="shared" si="16"/>
        <v>2</v>
      </c>
      <c r="S136" s="12" t="str" cm="1">
        <f t="array" ref="S136">INDEX('CancerEpisode-ConceptMap-1'!$I$15:$N$152,Q136+1,R136)</f>
        <v>* group[=].element[=].display = ##34#Smooth muscle tumours##34#</v>
      </c>
    </row>
    <row r="137" spans="16:19" x14ac:dyDescent="0.75">
      <c r="P137" s="11">
        <v>123</v>
      </c>
      <c r="Q137" s="11">
        <f t="shared" si="15"/>
        <v>20</v>
      </c>
      <c r="R137" s="11">
        <f t="shared" si="16"/>
        <v>3</v>
      </c>
      <c r="S137" s="12" t="str" cm="1">
        <f t="array" ref="S137">INDEX('CancerEpisode-ConceptMap-1'!$I$15:$N$152,Q137+1,R137)</f>
        <v>* group[=].element[=].target.code = #Condition.code</v>
      </c>
    </row>
    <row r="138" spans="16:19" x14ac:dyDescent="0.75">
      <c r="P138" s="11">
        <v>124</v>
      </c>
      <c r="Q138" s="11">
        <f t="shared" si="15"/>
        <v>20</v>
      </c>
      <c r="R138" s="11">
        <f t="shared" si="16"/>
        <v>4</v>
      </c>
      <c r="S138" s="12" t="str" cm="1">
        <f t="array" ref="S138">INDEX('CancerEpisode-ConceptMap-1'!$I$15:$N$152,Q138+1,R138)</f>
        <v>* group[=].element[=].target.display = ##34###34#</v>
      </c>
    </row>
    <row r="139" spans="16:19" x14ac:dyDescent="0.75">
      <c r="P139" s="11">
        <v>125</v>
      </c>
      <c r="Q139" s="11">
        <f t="shared" si="15"/>
        <v>20</v>
      </c>
      <c r="R139" s="11">
        <f t="shared" si="16"/>
        <v>5</v>
      </c>
      <c r="S139" s="12" t="str" cm="1">
        <f t="array" ref="S139">INDEX('CancerEpisode-ConceptMap-1'!$I$15:$N$152,Q139+1,R139)</f>
        <v>* group[=].element[=].target.equivalence = #relatedto</v>
      </c>
    </row>
    <row r="140" spans="16:19" x14ac:dyDescent="0.75">
      <c r="P140" s="11">
        <v>126</v>
      </c>
      <c r="Q140" s="11">
        <f t="shared" si="15"/>
        <v>20</v>
      </c>
      <c r="R140" s="11">
        <f t="shared" si="16"/>
        <v>6</v>
      </c>
      <c r="S140" s="12" t="str" cm="1">
        <f t="array" ref="S140">INDEX('CancerEpisode-ConceptMap-1'!$I$15:$N$152,Q140+1,R140)</f>
        <v/>
      </c>
    </row>
    <row r="141" spans="16:19" ht="29.5" x14ac:dyDescent="0.75">
      <c r="P141" s="11">
        <v>127</v>
      </c>
      <c r="Q141" s="11">
        <f t="shared" si="15"/>
        <v>21</v>
      </c>
      <c r="R141" s="11">
        <f t="shared" si="16"/>
        <v>1</v>
      </c>
      <c r="S141" s="12" t="str" cm="1">
        <f t="array" ref="S141">INDEX('CancerEpisode-ConceptMap-1'!$I$15:$N$152,Q141+1,R141)</f>
        <v>* group[=].element[+].code = #CancerEpisode.sarcomaClassification.skeletalMuscleTumours</v>
      </c>
    </row>
    <row r="142" spans="16:19" x14ac:dyDescent="0.75">
      <c r="P142" s="11">
        <v>128</v>
      </c>
      <c r="Q142" s="11">
        <f t="shared" si="15"/>
        <v>21</v>
      </c>
      <c r="R142" s="11">
        <f t="shared" si="16"/>
        <v>2</v>
      </c>
      <c r="S142" s="12" t="str" cm="1">
        <f t="array" ref="S142">INDEX('CancerEpisode-ConceptMap-1'!$I$15:$N$152,Q142+1,R142)</f>
        <v>* group[=].element[=].display = ##34#Skeletal muscle tumours##34#</v>
      </c>
    </row>
    <row r="143" spans="16:19" x14ac:dyDescent="0.75">
      <c r="P143" s="11">
        <v>129</v>
      </c>
      <c r="Q143" s="11">
        <f t="shared" si="15"/>
        <v>21</v>
      </c>
      <c r="R143" s="11">
        <f t="shared" si="16"/>
        <v>3</v>
      </c>
      <c r="S143" s="12" t="str" cm="1">
        <f t="array" ref="S143">INDEX('CancerEpisode-ConceptMap-1'!$I$15:$N$152,Q143+1,R143)</f>
        <v>* group[=].element[=].target.code = #Condition.code</v>
      </c>
    </row>
    <row r="144" spans="16:19" x14ac:dyDescent="0.75">
      <c r="P144" s="11">
        <v>130</v>
      </c>
      <c r="Q144" s="11">
        <f t="shared" ref="Q144:Q207" si="17">IF(MOD(P144,$Q$8)=0,P144/$Q$8-1,INT(P144/$Q$8))</f>
        <v>21</v>
      </c>
      <c r="R144" s="11">
        <f t="shared" ref="R144:R207" si="18">IF(MOD(P144,$Q$8)=0,$Q$8,MOD(P144,$Q$8))</f>
        <v>4</v>
      </c>
      <c r="S144" s="12" t="str" cm="1">
        <f t="array" ref="S144">INDEX('CancerEpisode-ConceptMap-1'!$I$15:$N$152,Q144+1,R144)</f>
        <v>* group[=].element[=].target.display = ##34###34#</v>
      </c>
    </row>
    <row r="145" spans="16:19" x14ac:dyDescent="0.75">
      <c r="P145" s="11">
        <v>131</v>
      </c>
      <c r="Q145" s="11">
        <f t="shared" si="17"/>
        <v>21</v>
      </c>
      <c r="R145" s="11">
        <f t="shared" si="18"/>
        <v>5</v>
      </c>
      <c r="S145" s="12" t="str" cm="1">
        <f t="array" ref="S145">INDEX('CancerEpisode-ConceptMap-1'!$I$15:$N$152,Q145+1,R145)</f>
        <v>* group[=].element[=].target.equivalence = #relatedto</v>
      </c>
    </row>
    <row r="146" spans="16:19" x14ac:dyDescent="0.75">
      <c r="P146" s="11">
        <v>132</v>
      </c>
      <c r="Q146" s="11">
        <f t="shared" si="17"/>
        <v>21</v>
      </c>
      <c r="R146" s="11">
        <f t="shared" si="18"/>
        <v>6</v>
      </c>
      <c r="S146" s="12" t="str" cm="1">
        <f t="array" ref="S146">INDEX('CancerEpisode-ConceptMap-1'!$I$15:$N$152,Q146+1,R146)</f>
        <v/>
      </c>
    </row>
    <row r="147" spans="16:19" ht="29.5" x14ac:dyDescent="0.75">
      <c r="P147" s="11">
        <v>133</v>
      </c>
      <c r="Q147" s="11">
        <f t="shared" si="17"/>
        <v>22</v>
      </c>
      <c r="R147" s="11">
        <f t="shared" si="18"/>
        <v>1</v>
      </c>
      <c r="S147" s="12" t="str" cm="1">
        <f t="array" ref="S147">INDEX('CancerEpisode-ConceptMap-1'!$I$15:$N$152,Q147+1,R147)</f>
        <v>* group[=].element[+].code = #CancerEpisode.sarcomaClassification.chondroOsseousTumours</v>
      </c>
    </row>
    <row r="148" spans="16:19" x14ac:dyDescent="0.75">
      <c r="P148" s="11">
        <v>134</v>
      </c>
      <c r="Q148" s="11">
        <f t="shared" si="17"/>
        <v>22</v>
      </c>
      <c r="R148" s="11">
        <f t="shared" si="18"/>
        <v>2</v>
      </c>
      <c r="S148" s="12" t="str" cm="1">
        <f t="array" ref="S148">INDEX('CancerEpisode-ConceptMap-1'!$I$15:$N$152,Q148+1,R148)</f>
        <v>* group[=].element[=].display = ##34#Chondro-osseous tumours##34#</v>
      </c>
    </row>
    <row r="149" spans="16:19" x14ac:dyDescent="0.75">
      <c r="P149" s="11">
        <v>135</v>
      </c>
      <c r="Q149" s="11">
        <f t="shared" si="17"/>
        <v>22</v>
      </c>
      <c r="R149" s="11">
        <f t="shared" si="18"/>
        <v>3</v>
      </c>
      <c r="S149" s="12" t="str" cm="1">
        <f t="array" ref="S149">INDEX('CancerEpisode-ConceptMap-1'!$I$15:$N$152,Q149+1,R149)</f>
        <v>* group[=].element[=].target.code = #Condition.code</v>
      </c>
    </row>
    <row r="150" spans="16:19" x14ac:dyDescent="0.75">
      <c r="P150" s="11">
        <v>136</v>
      </c>
      <c r="Q150" s="11">
        <f t="shared" si="17"/>
        <v>22</v>
      </c>
      <c r="R150" s="11">
        <f t="shared" si="18"/>
        <v>4</v>
      </c>
      <c r="S150" s="12" t="str" cm="1">
        <f t="array" ref="S150">INDEX('CancerEpisode-ConceptMap-1'!$I$15:$N$152,Q150+1,R150)</f>
        <v>* group[=].element[=].target.display = ##34###34#</v>
      </c>
    </row>
    <row r="151" spans="16:19" x14ac:dyDescent="0.75">
      <c r="P151" s="11">
        <v>137</v>
      </c>
      <c r="Q151" s="11">
        <f t="shared" si="17"/>
        <v>22</v>
      </c>
      <c r="R151" s="11">
        <f t="shared" si="18"/>
        <v>5</v>
      </c>
      <c r="S151" s="12" t="str" cm="1">
        <f t="array" ref="S151">INDEX('CancerEpisode-ConceptMap-1'!$I$15:$N$152,Q151+1,R151)</f>
        <v>* group[=].element[=].target.equivalence = #relatedto</v>
      </c>
    </row>
    <row r="152" spans="16:19" x14ac:dyDescent="0.75">
      <c r="P152" s="11">
        <v>138</v>
      </c>
      <c r="Q152" s="11">
        <f t="shared" si="17"/>
        <v>22</v>
      </c>
      <c r="R152" s="11">
        <f t="shared" si="18"/>
        <v>6</v>
      </c>
      <c r="S152" s="12" t="str" cm="1">
        <f t="array" ref="S152">INDEX('CancerEpisode-ConceptMap-1'!$I$15:$N$152,Q152+1,R152)</f>
        <v/>
      </c>
    </row>
    <row r="153" spans="16:19" ht="29.5" x14ac:dyDescent="0.75">
      <c r="P153" s="11">
        <v>139</v>
      </c>
      <c r="Q153" s="11">
        <f t="shared" si="17"/>
        <v>23</v>
      </c>
      <c r="R153" s="11">
        <f t="shared" si="18"/>
        <v>1</v>
      </c>
      <c r="S153" s="12" t="str" cm="1">
        <f t="array" ref="S153">INDEX('CancerEpisode-ConceptMap-1'!$I$15:$N$152,Q153+1,R153)</f>
        <v>* group[=].element[+].code = #CancerEpisode.sarcomaClassification.peripheralNerveSheathTumours</v>
      </c>
    </row>
    <row r="154" spans="16:19" x14ac:dyDescent="0.75">
      <c r="P154" s="11">
        <v>140</v>
      </c>
      <c r="Q154" s="11">
        <f t="shared" si="17"/>
        <v>23</v>
      </c>
      <c r="R154" s="11">
        <f t="shared" si="18"/>
        <v>2</v>
      </c>
      <c r="S154" s="12" t="str" cm="1">
        <f t="array" ref="S154">INDEX('CancerEpisode-ConceptMap-1'!$I$15:$N$152,Q154+1,R154)</f>
        <v>* group[=].element[=].display = ##34#Peripheral nerve sheath tumours##34#</v>
      </c>
    </row>
    <row r="155" spans="16:19" x14ac:dyDescent="0.75">
      <c r="P155" s="11">
        <v>141</v>
      </c>
      <c r="Q155" s="11">
        <f t="shared" si="17"/>
        <v>23</v>
      </c>
      <c r="R155" s="11">
        <f t="shared" si="18"/>
        <v>3</v>
      </c>
      <c r="S155" s="12" t="str" cm="1">
        <f t="array" ref="S155">INDEX('CancerEpisode-ConceptMap-1'!$I$15:$N$152,Q155+1,R155)</f>
        <v>* group[=].element[=].target.code = #Condition.code</v>
      </c>
    </row>
    <row r="156" spans="16:19" x14ac:dyDescent="0.75">
      <c r="P156" s="11">
        <v>142</v>
      </c>
      <c r="Q156" s="11">
        <f t="shared" si="17"/>
        <v>23</v>
      </c>
      <c r="R156" s="11">
        <f t="shared" si="18"/>
        <v>4</v>
      </c>
      <c r="S156" s="12" t="str" cm="1">
        <f t="array" ref="S156">INDEX('CancerEpisode-ConceptMap-1'!$I$15:$N$152,Q156+1,R156)</f>
        <v>* group[=].element[=].target.display = ##34###34#</v>
      </c>
    </row>
    <row r="157" spans="16:19" x14ac:dyDescent="0.75">
      <c r="P157" s="11">
        <v>143</v>
      </c>
      <c r="Q157" s="11">
        <f t="shared" si="17"/>
        <v>23</v>
      </c>
      <c r="R157" s="11">
        <f t="shared" si="18"/>
        <v>5</v>
      </c>
      <c r="S157" s="12" t="str" cm="1">
        <f t="array" ref="S157">INDEX('CancerEpisode-ConceptMap-1'!$I$15:$N$152,Q157+1,R157)</f>
        <v>* group[=].element[=].target.equivalence = #relatedto</v>
      </c>
    </row>
    <row r="158" spans="16:19" x14ac:dyDescent="0.75">
      <c r="P158" s="11">
        <v>144</v>
      </c>
      <c r="Q158" s="11">
        <f t="shared" si="17"/>
        <v>23</v>
      </c>
      <c r="R158" s="11">
        <f t="shared" si="18"/>
        <v>6</v>
      </c>
      <c r="S158" s="12" t="str" cm="1">
        <f t="array" ref="S158">INDEX('CancerEpisode-ConceptMap-1'!$I$15:$N$152,Q158+1,R158)</f>
        <v/>
      </c>
    </row>
    <row r="159" spans="16:19" ht="29.5" x14ac:dyDescent="0.75">
      <c r="P159" s="11">
        <v>145</v>
      </c>
      <c r="Q159" s="11">
        <f t="shared" si="17"/>
        <v>24</v>
      </c>
      <c r="R159" s="11">
        <f t="shared" si="18"/>
        <v>1</v>
      </c>
      <c r="S159" s="12" t="str" cm="1">
        <f t="array" ref="S159">INDEX('CancerEpisode-ConceptMap-1'!$I$15:$N$152,Q159+1,R159)</f>
        <v>* group[=].element[+].code = #CancerEpisode.sarcomaClassification.tumoursOfUncertainDifferentiation</v>
      </c>
    </row>
    <row r="160" spans="16:19" x14ac:dyDescent="0.75">
      <c r="P160" s="11">
        <v>146</v>
      </c>
      <c r="Q160" s="11">
        <f t="shared" si="17"/>
        <v>24</v>
      </c>
      <c r="R160" s="11">
        <f t="shared" si="18"/>
        <v>2</v>
      </c>
      <c r="S160" s="12" t="str" cm="1">
        <f t="array" ref="S160">INDEX('CancerEpisode-ConceptMap-1'!$I$15:$N$152,Q160+1,R160)</f>
        <v>* group[=].element[=].display = ##34#Tumours of uncertain differentiation##34#</v>
      </c>
    </row>
    <row r="161" spans="16:19" x14ac:dyDescent="0.75">
      <c r="P161" s="11">
        <v>147</v>
      </c>
      <c r="Q161" s="11">
        <f t="shared" si="17"/>
        <v>24</v>
      </c>
      <c r="R161" s="11">
        <f t="shared" si="18"/>
        <v>3</v>
      </c>
      <c r="S161" s="12" t="str" cm="1">
        <f t="array" ref="S161">INDEX('CancerEpisode-ConceptMap-1'!$I$15:$N$152,Q161+1,R161)</f>
        <v>* group[=].element[=].target.code = #Condition.code</v>
      </c>
    </row>
    <row r="162" spans="16:19" x14ac:dyDescent="0.75">
      <c r="P162" s="11">
        <v>148</v>
      </c>
      <c r="Q162" s="11">
        <f t="shared" si="17"/>
        <v>24</v>
      </c>
      <c r="R162" s="11">
        <f t="shared" si="18"/>
        <v>4</v>
      </c>
      <c r="S162" s="12" t="str" cm="1">
        <f t="array" ref="S162">INDEX('CancerEpisode-ConceptMap-1'!$I$15:$N$152,Q162+1,R162)</f>
        <v>* group[=].element[=].target.display = ##34###34#</v>
      </c>
    </row>
    <row r="163" spans="16:19" x14ac:dyDescent="0.75">
      <c r="P163" s="11">
        <v>149</v>
      </c>
      <c r="Q163" s="11">
        <f t="shared" si="17"/>
        <v>24</v>
      </c>
      <c r="R163" s="11">
        <f t="shared" si="18"/>
        <v>5</v>
      </c>
      <c r="S163" s="12" t="str" cm="1">
        <f t="array" ref="S163">INDEX('CancerEpisode-ConceptMap-1'!$I$15:$N$152,Q163+1,R163)</f>
        <v>* group[=].element[=].target.equivalence = #relatedto</v>
      </c>
    </row>
    <row r="164" spans="16:19" x14ac:dyDescent="0.75">
      <c r="P164" s="11">
        <v>150</v>
      </c>
      <c r="Q164" s="11">
        <f t="shared" si="17"/>
        <v>24</v>
      </c>
      <c r="R164" s="11">
        <f t="shared" si="18"/>
        <v>6</v>
      </c>
      <c r="S164" s="12" t="str" cm="1">
        <f t="array" ref="S164">INDEX('CancerEpisode-ConceptMap-1'!$I$15:$N$152,Q164+1,R164)</f>
        <v/>
      </c>
    </row>
    <row r="165" spans="16:19" ht="29.5" x14ac:dyDescent="0.75">
      <c r="P165" s="11">
        <v>151</v>
      </c>
      <c r="Q165" s="11">
        <f t="shared" si="17"/>
        <v>25</v>
      </c>
      <c r="R165" s="11">
        <f t="shared" si="18"/>
        <v>1</v>
      </c>
      <c r="S165" s="12" t="str" cm="1">
        <f t="array" ref="S165">INDEX('CancerEpisode-ConceptMap-1'!$I$15:$N$152,Q165+1,R165)</f>
        <v>* group[=].element[+].code = #CancerEpisode.sarcomaClassification.undifSmallRCelSarcBonAndSofTis</v>
      </c>
    </row>
    <row r="166" spans="16:19" ht="29.5" x14ac:dyDescent="0.75">
      <c r="P166" s="11">
        <v>152</v>
      </c>
      <c r="Q166" s="11">
        <f t="shared" si="17"/>
        <v>25</v>
      </c>
      <c r="R166" s="11">
        <f t="shared" si="18"/>
        <v>2</v>
      </c>
      <c r="S166" s="12" t="str" cm="1">
        <f t="array" ref="S166">INDEX('CancerEpisode-ConceptMap-1'!$I$15:$N$152,Q166+1,R166)</f>
        <v>* group[=].element[=].display = ##34#Undifferentiated small round cell sarcomas of bone and soft tissue##34#</v>
      </c>
    </row>
    <row r="167" spans="16:19" x14ac:dyDescent="0.75">
      <c r="P167" s="11">
        <v>153</v>
      </c>
      <c r="Q167" s="11">
        <f t="shared" si="17"/>
        <v>25</v>
      </c>
      <c r="R167" s="11">
        <f t="shared" si="18"/>
        <v>3</v>
      </c>
      <c r="S167" s="12" t="str" cm="1">
        <f t="array" ref="S167">INDEX('CancerEpisode-ConceptMap-1'!$I$15:$N$152,Q167+1,R167)</f>
        <v>* group[=].element[=].target.code = #Condition.code</v>
      </c>
    </row>
    <row r="168" spans="16:19" x14ac:dyDescent="0.75">
      <c r="P168" s="11">
        <v>154</v>
      </c>
      <c r="Q168" s="11">
        <f t="shared" si="17"/>
        <v>25</v>
      </c>
      <c r="R168" s="11">
        <f t="shared" si="18"/>
        <v>4</v>
      </c>
      <c r="S168" s="12" t="str" cm="1">
        <f t="array" ref="S168">INDEX('CancerEpisode-ConceptMap-1'!$I$15:$N$152,Q168+1,R168)</f>
        <v>* group[=].element[=].target.display = ##34###34#</v>
      </c>
    </row>
    <row r="169" spans="16:19" x14ac:dyDescent="0.75">
      <c r="P169" s="11">
        <v>155</v>
      </c>
      <c r="Q169" s="11">
        <f t="shared" si="17"/>
        <v>25</v>
      </c>
      <c r="R169" s="11">
        <f t="shared" si="18"/>
        <v>5</v>
      </c>
      <c r="S169" s="12" t="str" cm="1">
        <f t="array" ref="S169">INDEX('CancerEpisode-ConceptMap-1'!$I$15:$N$152,Q169+1,R169)</f>
        <v>* group[=].element[=].target.equivalence = #relatedto</v>
      </c>
    </row>
    <row r="170" spans="16:19" x14ac:dyDescent="0.75">
      <c r="P170" s="11">
        <v>156</v>
      </c>
      <c r="Q170" s="11">
        <f t="shared" si="17"/>
        <v>25</v>
      </c>
      <c r="R170" s="11">
        <f t="shared" si="18"/>
        <v>6</v>
      </c>
      <c r="S170" s="12" t="str" cm="1">
        <f t="array" ref="S170">INDEX('CancerEpisode-ConceptMap-1'!$I$15:$N$152,Q170+1,R170)</f>
        <v/>
      </c>
    </row>
    <row r="171" spans="16:19" ht="29.5" x14ac:dyDescent="0.75">
      <c r="P171" s="11">
        <v>157</v>
      </c>
      <c r="Q171" s="11">
        <f t="shared" si="17"/>
        <v>26</v>
      </c>
      <c r="R171" s="11">
        <f t="shared" si="18"/>
        <v>1</v>
      </c>
      <c r="S171" s="12" t="str" cm="1">
        <f t="array" ref="S171">INDEX('CancerEpisode-ConceptMap-1'!$I$15:$N$152,Q171+1,R171)</f>
        <v>* group[=].element[+].code = #CancerEpisode.sarcomaClassification.estAndRelatedTumours</v>
      </c>
    </row>
    <row r="172" spans="16:19" x14ac:dyDescent="0.75">
      <c r="P172" s="11">
        <v>158</v>
      </c>
      <c r="Q172" s="11">
        <f t="shared" si="17"/>
        <v>26</v>
      </c>
      <c r="R172" s="11">
        <f t="shared" si="18"/>
        <v>2</v>
      </c>
      <c r="S172" s="12" t="str" cm="1">
        <f t="array" ref="S172">INDEX('CancerEpisode-ConceptMap-1'!$I$15:$N$152,Q172+1,R172)</f>
        <v>* group[=].element[=].display = ##34#Endometrial stromal and related tumours##34#</v>
      </c>
    </row>
    <row r="173" spans="16:19" x14ac:dyDescent="0.75">
      <c r="P173" s="11">
        <v>159</v>
      </c>
      <c r="Q173" s="11">
        <f t="shared" si="17"/>
        <v>26</v>
      </c>
      <c r="R173" s="11">
        <f t="shared" si="18"/>
        <v>3</v>
      </c>
      <c r="S173" s="12" t="str" cm="1">
        <f t="array" ref="S173">INDEX('CancerEpisode-ConceptMap-1'!$I$15:$N$152,Q173+1,R173)</f>
        <v>* group[=].element[=].target.code = #Condition.code</v>
      </c>
    </row>
    <row r="174" spans="16:19" x14ac:dyDescent="0.75">
      <c r="P174" s="11">
        <v>160</v>
      </c>
      <c r="Q174" s="11">
        <f t="shared" si="17"/>
        <v>26</v>
      </c>
      <c r="R174" s="11">
        <f t="shared" si="18"/>
        <v>4</v>
      </c>
      <c r="S174" s="12" t="str" cm="1">
        <f t="array" ref="S174">INDEX('CancerEpisode-ConceptMap-1'!$I$15:$N$152,Q174+1,R174)</f>
        <v>* group[=].element[=].target.display = ##34###34#</v>
      </c>
    </row>
    <row r="175" spans="16:19" x14ac:dyDescent="0.75">
      <c r="P175" s="11">
        <v>161</v>
      </c>
      <c r="Q175" s="11">
        <f t="shared" si="17"/>
        <v>26</v>
      </c>
      <c r="R175" s="11">
        <f t="shared" si="18"/>
        <v>5</v>
      </c>
      <c r="S175" s="12" t="str" cm="1">
        <f t="array" ref="S175">INDEX('CancerEpisode-ConceptMap-1'!$I$15:$N$152,Q175+1,R175)</f>
        <v>* group[=].element[=].target.equivalence = #relatedto</v>
      </c>
    </row>
    <row r="176" spans="16:19" x14ac:dyDescent="0.75">
      <c r="P176" s="11">
        <v>162</v>
      </c>
      <c r="Q176" s="11">
        <f t="shared" si="17"/>
        <v>26</v>
      </c>
      <c r="R176" s="11">
        <f t="shared" si="18"/>
        <v>6</v>
      </c>
      <c r="S176" s="12" t="str" cm="1">
        <f t="array" ref="S176">INDEX('CancerEpisode-ConceptMap-1'!$I$15:$N$152,Q176+1,R176)</f>
        <v/>
      </c>
    </row>
    <row r="177" spans="16:19" ht="29.5" x14ac:dyDescent="0.75">
      <c r="P177" s="11">
        <v>163</v>
      </c>
      <c r="Q177" s="11">
        <f t="shared" si="17"/>
        <v>27</v>
      </c>
      <c r="R177" s="11">
        <f t="shared" si="18"/>
        <v>1</v>
      </c>
      <c r="S177" s="12" t="str" cm="1">
        <f t="array" ref="S177">INDEX('CancerEpisode-ConceptMap-1'!$I$15:$N$152,Q177+1,R177)</f>
        <v>* group[=].element[+].code = #CancerEpisode.sarcomaClassification.miscellaniousMesenchimalTumors</v>
      </c>
    </row>
    <row r="178" spans="16:19" x14ac:dyDescent="0.75">
      <c r="P178" s="11">
        <v>164</v>
      </c>
      <c r="Q178" s="11">
        <f t="shared" si="17"/>
        <v>27</v>
      </c>
      <c r="R178" s="11">
        <f t="shared" si="18"/>
        <v>2</v>
      </c>
      <c r="S178" s="12" t="str" cm="1">
        <f t="array" ref="S178">INDEX('CancerEpisode-ConceptMap-1'!$I$15:$N$152,Q178+1,R178)</f>
        <v>* group[=].element[=].display = ##34#Miscellanious mesenchimal tumors##34#</v>
      </c>
    </row>
    <row r="179" spans="16:19" x14ac:dyDescent="0.75">
      <c r="P179" s="11">
        <v>165</v>
      </c>
      <c r="Q179" s="11">
        <f t="shared" si="17"/>
        <v>27</v>
      </c>
      <c r="R179" s="11">
        <f t="shared" si="18"/>
        <v>3</v>
      </c>
      <c r="S179" s="12" t="str" cm="1">
        <f t="array" ref="S179">INDEX('CancerEpisode-ConceptMap-1'!$I$15:$N$152,Q179+1,R179)</f>
        <v>* group[=].element[=].target.code = #Condition.code</v>
      </c>
    </row>
    <row r="180" spans="16:19" x14ac:dyDescent="0.75">
      <c r="P180" s="11">
        <v>166</v>
      </c>
      <c r="Q180" s="11">
        <f t="shared" si="17"/>
        <v>27</v>
      </c>
      <c r="R180" s="11">
        <f t="shared" si="18"/>
        <v>4</v>
      </c>
      <c r="S180" s="12" t="str" cm="1">
        <f t="array" ref="S180">INDEX('CancerEpisode-ConceptMap-1'!$I$15:$N$152,Q180+1,R180)</f>
        <v>* group[=].element[=].target.display = ##34###34#</v>
      </c>
    </row>
    <row r="181" spans="16:19" x14ac:dyDescent="0.75">
      <c r="P181" s="11">
        <v>167</v>
      </c>
      <c r="Q181" s="11">
        <f t="shared" si="17"/>
        <v>27</v>
      </c>
      <c r="R181" s="11">
        <f t="shared" si="18"/>
        <v>5</v>
      </c>
      <c r="S181" s="12" t="str" cm="1">
        <f t="array" ref="S181">INDEX('CancerEpisode-ConceptMap-1'!$I$15:$N$152,Q181+1,R181)</f>
        <v>* group[=].element[=].target.equivalence = #relatedto</v>
      </c>
    </row>
    <row r="182" spans="16:19" x14ac:dyDescent="0.75">
      <c r="P182" s="11">
        <v>168</v>
      </c>
      <c r="Q182" s="11">
        <f t="shared" si="17"/>
        <v>27</v>
      </c>
      <c r="R182" s="11">
        <f t="shared" si="18"/>
        <v>6</v>
      </c>
      <c r="S182" s="12" t="str" cm="1">
        <f t="array" ref="S182">INDEX('CancerEpisode-ConceptMap-1'!$I$15:$N$152,Q182+1,R182)</f>
        <v/>
      </c>
    </row>
    <row r="183" spans="16:19" ht="29.5" x14ac:dyDescent="0.75">
      <c r="P183" s="11">
        <v>169</v>
      </c>
      <c r="Q183" s="11">
        <f t="shared" si="17"/>
        <v>28</v>
      </c>
      <c r="R183" s="11">
        <f t="shared" si="18"/>
        <v>1</v>
      </c>
      <c r="S183" s="12" t="str" cm="1">
        <f t="array" ref="S183">INDEX('CancerEpisode-ConceptMap-1'!$I$15:$N$152,Q183+1,R183)</f>
        <v>* group[=].element[+].code = #CancerEpisode.sarcomaClassification.mixedEpithelialAndMesenchymalTumours</v>
      </c>
    </row>
    <row r="184" spans="16:19" ht="29.5" x14ac:dyDescent="0.75">
      <c r="P184" s="11">
        <v>170</v>
      </c>
      <c r="Q184" s="11">
        <f t="shared" si="17"/>
        <v>28</v>
      </c>
      <c r="R184" s="11">
        <f t="shared" si="18"/>
        <v>2</v>
      </c>
      <c r="S184" s="12" t="str" cm="1">
        <f t="array" ref="S184">INDEX('CancerEpisode-ConceptMap-1'!$I$15:$N$152,Q184+1,R184)</f>
        <v>* group[=].element[=].display = ##34#Mixed epithelial and mesenchymal tumours##34#</v>
      </c>
    </row>
    <row r="185" spans="16:19" x14ac:dyDescent="0.75">
      <c r="P185" s="11">
        <v>171</v>
      </c>
      <c r="Q185" s="11">
        <f t="shared" si="17"/>
        <v>28</v>
      </c>
      <c r="R185" s="11">
        <f t="shared" si="18"/>
        <v>3</v>
      </c>
      <c r="S185" s="12" t="str" cm="1">
        <f t="array" ref="S185">INDEX('CancerEpisode-ConceptMap-1'!$I$15:$N$152,Q185+1,R185)</f>
        <v>* group[=].element[=].target.code = #Condition.code</v>
      </c>
    </row>
    <row r="186" spans="16:19" x14ac:dyDescent="0.75">
      <c r="P186" s="11">
        <v>172</v>
      </c>
      <c r="Q186" s="11">
        <f t="shared" si="17"/>
        <v>28</v>
      </c>
      <c r="R186" s="11">
        <f t="shared" si="18"/>
        <v>4</v>
      </c>
      <c r="S186" s="12" t="str" cm="1">
        <f t="array" ref="S186">INDEX('CancerEpisode-ConceptMap-1'!$I$15:$N$152,Q186+1,R186)</f>
        <v>* group[=].element[=].target.display = ##34###34#</v>
      </c>
    </row>
    <row r="187" spans="16:19" x14ac:dyDescent="0.75">
      <c r="P187" s="11">
        <v>173</v>
      </c>
      <c r="Q187" s="11">
        <f t="shared" si="17"/>
        <v>28</v>
      </c>
      <c r="R187" s="11">
        <f t="shared" si="18"/>
        <v>5</v>
      </c>
      <c r="S187" s="12" t="str" cm="1">
        <f t="array" ref="S187">INDEX('CancerEpisode-ConceptMap-1'!$I$15:$N$152,Q187+1,R187)</f>
        <v>* group[=].element[=].target.equivalence = #relatedto</v>
      </c>
    </row>
    <row r="188" spans="16:19" x14ac:dyDescent="0.75">
      <c r="P188" s="11">
        <v>174</v>
      </c>
      <c r="Q188" s="11">
        <f t="shared" si="17"/>
        <v>28</v>
      </c>
      <c r="R188" s="11">
        <f t="shared" si="18"/>
        <v>6</v>
      </c>
      <c r="S188" s="12" t="str" cm="1">
        <f t="array" ref="S188">INDEX('CancerEpisode-ConceptMap-1'!$I$15:$N$152,Q188+1,R188)</f>
        <v/>
      </c>
    </row>
    <row r="189" spans="16:19" x14ac:dyDescent="0.75">
      <c r="P189" s="11">
        <v>175</v>
      </c>
      <c r="Q189" s="11">
        <f t="shared" si="17"/>
        <v>29</v>
      </c>
      <c r="R189" s="11">
        <f t="shared" si="18"/>
        <v>1</v>
      </c>
      <c r="S189" s="12" t="str" cm="1">
        <f t="array" ref="S189">INDEX('CancerEpisode-ConceptMap-1'!$I$15:$N$152,Q189+1,R189)</f>
        <v>* group[=].element[+].code = #CancerEpisode.subsites</v>
      </c>
    </row>
    <row r="190" spans="16:19" x14ac:dyDescent="0.75">
      <c r="P190" s="11">
        <v>176</v>
      </c>
      <c r="Q190" s="11">
        <f t="shared" si="17"/>
        <v>29</v>
      </c>
      <c r="R190" s="11">
        <f t="shared" si="18"/>
        <v>2</v>
      </c>
      <c r="S190" s="12" t="str" cm="1">
        <f t="array" ref="S190">INDEX('CancerEpisode-ConceptMap-1'!$I$15:$N$152,Q190+1,R190)</f>
        <v>* group[=].element[=].display = ##34#subsites##34#</v>
      </c>
    </row>
    <row r="191" spans="16:19" x14ac:dyDescent="0.75">
      <c r="P191" s="11">
        <v>177</v>
      </c>
      <c r="Q191" s="11">
        <f t="shared" si="17"/>
        <v>29</v>
      </c>
      <c r="R191" s="11">
        <f t="shared" si="18"/>
        <v>3</v>
      </c>
      <c r="S191" s="12" t="str" cm="1">
        <f t="array" ref="S191">INDEX('CancerEpisode-ConceptMap-1'!$I$15:$N$152,Q191+1,R191)</f>
        <v>* group[=].element[=].target.code = #Condition.bodySite</v>
      </c>
    </row>
    <row r="192" spans="16:19" x14ac:dyDescent="0.75">
      <c r="P192" s="11">
        <v>178</v>
      </c>
      <c r="Q192" s="11">
        <f t="shared" si="17"/>
        <v>29</v>
      </c>
      <c r="R192" s="11">
        <f t="shared" si="18"/>
        <v>4</v>
      </c>
      <c r="S192" s="12" t="str" cm="1">
        <f t="array" ref="S192">INDEX('CancerEpisode-ConceptMap-1'!$I$15:$N$152,Q192+1,R192)</f>
        <v>* group[=].element[=].target.display = ##34###34#</v>
      </c>
    </row>
    <row r="193" spans="16:19" x14ac:dyDescent="0.75">
      <c r="P193" s="11">
        <v>179</v>
      </c>
      <c r="Q193" s="11">
        <f t="shared" si="17"/>
        <v>29</v>
      </c>
      <c r="R193" s="11">
        <f t="shared" si="18"/>
        <v>5</v>
      </c>
      <c r="S193" s="12" t="str" cm="1">
        <f t="array" ref="S193">INDEX('CancerEpisode-ConceptMap-1'!$I$15:$N$152,Q193+1,R193)</f>
        <v>* group[=].element[=].target.equivalence = #equivalent</v>
      </c>
    </row>
    <row r="194" spans="16:19" x14ac:dyDescent="0.75">
      <c r="P194" s="11">
        <v>180</v>
      </c>
      <c r="Q194" s="11">
        <f t="shared" si="17"/>
        <v>29</v>
      </c>
      <c r="R194" s="11">
        <f t="shared" si="18"/>
        <v>6</v>
      </c>
      <c r="S194" s="12" t="str" cm="1">
        <f t="array" ref="S194">INDEX('CancerEpisode-ConceptMap-1'!$I$15:$N$152,Q194+1,R194)</f>
        <v/>
      </c>
    </row>
    <row r="195" spans="16:19" ht="29.5" x14ac:dyDescent="0.75">
      <c r="P195" s="11">
        <v>181</v>
      </c>
      <c r="Q195" s="11">
        <f t="shared" si="17"/>
        <v>30</v>
      </c>
      <c r="R195" s="11">
        <f t="shared" si="18"/>
        <v>1</v>
      </c>
      <c r="S195" s="12" t="str" cm="1">
        <f t="array" ref="S195">INDEX('CancerEpisode-ConceptMap-1'!$I$15:$N$152,Q195+1,R195)</f>
        <v>* group[=].element[+].code = #CancerEpisode.subsites.nasalCavityAndParanasalSinuses</v>
      </c>
    </row>
    <row r="196" spans="16:19" ht="29.5" x14ac:dyDescent="0.75">
      <c r="P196" s="11">
        <v>182</v>
      </c>
      <c r="Q196" s="11">
        <f t="shared" si="17"/>
        <v>30</v>
      </c>
      <c r="R196" s="11">
        <f t="shared" si="18"/>
        <v>2</v>
      </c>
      <c r="S196" s="12" t="str" cm="1">
        <f t="array" ref="S196">INDEX('CancerEpisode-ConceptMap-1'!$I$15:$N$152,Q196+1,R196)</f>
        <v>* group[=].element[=].display = ##34#Nasal cavity and paranasal sinuses subsite##34#</v>
      </c>
    </row>
    <row r="197" spans="16:19" x14ac:dyDescent="0.75">
      <c r="P197" s="11">
        <v>183</v>
      </c>
      <c r="Q197" s="11">
        <f t="shared" si="17"/>
        <v>30</v>
      </c>
      <c r="R197" s="11">
        <f t="shared" si="18"/>
        <v>3</v>
      </c>
      <c r="S197" s="12" t="str" cm="1">
        <f t="array" ref="S197">INDEX('CancerEpisode-ConceptMap-1'!$I$15:$N$152,Q197+1,R197)</f>
        <v>* group[=].element[=].target.code = #Condition.bodySite</v>
      </c>
    </row>
    <row r="198" spans="16:19" x14ac:dyDescent="0.75">
      <c r="P198" s="11">
        <v>184</v>
      </c>
      <c r="Q198" s="11">
        <f t="shared" si="17"/>
        <v>30</v>
      </c>
      <c r="R198" s="11">
        <f t="shared" si="18"/>
        <v>4</v>
      </c>
      <c r="S198" s="12" t="str" cm="1">
        <f t="array" ref="S198">INDEX('CancerEpisode-ConceptMap-1'!$I$15:$N$152,Q198+1,R198)</f>
        <v>* group[=].element[=].target.display = ##34###34#</v>
      </c>
    </row>
    <row r="199" spans="16:19" x14ac:dyDescent="0.75">
      <c r="P199" s="11">
        <v>185</v>
      </c>
      <c r="Q199" s="11">
        <f t="shared" si="17"/>
        <v>30</v>
      </c>
      <c r="R199" s="11">
        <f t="shared" si="18"/>
        <v>5</v>
      </c>
      <c r="S199" s="12" t="str" cm="1">
        <f t="array" ref="S199">INDEX('CancerEpisode-ConceptMap-1'!$I$15:$N$152,Q199+1,R199)</f>
        <v>* group[=].element[=].target.equivalence = #equivalent</v>
      </c>
    </row>
    <row r="200" spans="16:19" x14ac:dyDescent="0.75">
      <c r="P200" s="11">
        <v>186</v>
      </c>
      <c r="Q200" s="11">
        <f t="shared" si="17"/>
        <v>30</v>
      </c>
      <c r="R200" s="11">
        <f t="shared" si="18"/>
        <v>6</v>
      </c>
      <c r="S200" s="12" t="str" cm="1">
        <f t="array" ref="S200">INDEX('CancerEpisode-ConceptMap-1'!$I$15:$N$152,Q200+1,R200)</f>
        <v/>
      </c>
    </row>
    <row r="201" spans="16:19" x14ac:dyDescent="0.75">
      <c r="P201" s="11">
        <v>187</v>
      </c>
      <c r="Q201" s="11">
        <f t="shared" si="17"/>
        <v>31</v>
      </c>
      <c r="R201" s="11">
        <f t="shared" si="18"/>
        <v>1</v>
      </c>
      <c r="S201" s="12" t="str" cm="1">
        <f t="array" ref="S201">INDEX('CancerEpisode-ConceptMap-1'!$I$15:$N$152,Q201+1,R201)</f>
        <v>* group[=].element[+].code = #CancerEpisode.subsites.nasopharynx</v>
      </c>
    </row>
    <row r="202" spans="16:19" x14ac:dyDescent="0.75">
      <c r="P202" s="11">
        <v>188</v>
      </c>
      <c r="Q202" s="11">
        <f t="shared" si="17"/>
        <v>31</v>
      </c>
      <c r="R202" s="11">
        <f t="shared" si="18"/>
        <v>2</v>
      </c>
      <c r="S202" s="12" t="str" cm="1">
        <f t="array" ref="S202">INDEX('CancerEpisode-ConceptMap-1'!$I$15:$N$152,Q202+1,R202)</f>
        <v>* group[=].element[=].display = ##34#Nasopharynx  subsite##34#</v>
      </c>
    </row>
    <row r="203" spans="16:19" x14ac:dyDescent="0.75">
      <c r="P203" s="11">
        <v>189</v>
      </c>
      <c r="Q203" s="11">
        <f t="shared" si="17"/>
        <v>31</v>
      </c>
      <c r="R203" s="11">
        <f t="shared" si="18"/>
        <v>3</v>
      </c>
      <c r="S203" s="12" t="str" cm="1">
        <f t="array" ref="S203">INDEX('CancerEpisode-ConceptMap-1'!$I$15:$N$152,Q203+1,R203)</f>
        <v>* group[=].element[=].target.code = #Condition.bodySite</v>
      </c>
    </row>
    <row r="204" spans="16:19" x14ac:dyDescent="0.75">
      <c r="P204" s="11">
        <v>190</v>
      </c>
      <c r="Q204" s="11">
        <f t="shared" si="17"/>
        <v>31</v>
      </c>
      <c r="R204" s="11">
        <f t="shared" si="18"/>
        <v>4</v>
      </c>
      <c r="S204" s="12" t="str" cm="1">
        <f t="array" ref="S204">INDEX('CancerEpisode-ConceptMap-1'!$I$15:$N$152,Q204+1,R204)</f>
        <v>* group[=].element[=].target.display = ##34###34#</v>
      </c>
    </row>
    <row r="205" spans="16:19" x14ac:dyDescent="0.75">
      <c r="P205" s="11">
        <v>191</v>
      </c>
      <c r="Q205" s="11">
        <f t="shared" si="17"/>
        <v>31</v>
      </c>
      <c r="R205" s="11">
        <f t="shared" si="18"/>
        <v>5</v>
      </c>
      <c r="S205" s="12" t="str" cm="1">
        <f t="array" ref="S205">INDEX('CancerEpisode-ConceptMap-1'!$I$15:$N$152,Q205+1,R205)</f>
        <v>* group[=].element[=].target.equivalence = #equivalent</v>
      </c>
    </row>
    <row r="206" spans="16:19" x14ac:dyDescent="0.75">
      <c r="P206" s="11">
        <v>192</v>
      </c>
      <c r="Q206" s="11">
        <f t="shared" si="17"/>
        <v>31</v>
      </c>
      <c r="R206" s="11">
        <f t="shared" si="18"/>
        <v>6</v>
      </c>
      <c r="S206" s="12" t="str" cm="1">
        <f t="array" ref="S206">INDEX('CancerEpisode-ConceptMap-1'!$I$15:$N$152,Q206+1,R206)</f>
        <v/>
      </c>
    </row>
    <row r="207" spans="16:19" x14ac:dyDescent="0.75">
      <c r="P207" s="11">
        <v>193</v>
      </c>
      <c r="Q207" s="11">
        <f t="shared" si="17"/>
        <v>32</v>
      </c>
      <c r="R207" s="11">
        <f t="shared" si="18"/>
        <v>1</v>
      </c>
      <c r="S207" s="12" t="str" cm="1">
        <f t="array" ref="S207">INDEX('CancerEpisode-ConceptMap-1'!$I$15:$N$152,Q207+1,R207)</f>
        <v>* group[=].element[+].code = #CancerEpisode.subsites.hypopharynx</v>
      </c>
    </row>
    <row r="208" spans="16:19" x14ac:dyDescent="0.75">
      <c r="P208" s="11">
        <v>194</v>
      </c>
      <c r="Q208" s="11">
        <f t="shared" ref="Q208:Q271" si="19">IF(MOD(P208,$Q$8)=0,P208/$Q$8-1,INT(P208/$Q$8))</f>
        <v>32</v>
      </c>
      <c r="R208" s="11">
        <f t="shared" ref="R208:R271" si="20">IF(MOD(P208,$Q$8)=0,$Q$8,MOD(P208,$Q$8))</f>
        <v>2</v>
      </c>
      <c r="S208" s="12" t="str" cm="1">
        <f t="array" ref="S208">INDEX('CancerEpisode-ConceptMap-1'!$I$15:$N$152,Q208+1,R208)</f>
        <v>* group[=].element[=].display = ##34#Hypopharynx subsite##34#</v>
      </c>
    </row>
    <row r="209" spans="16:19" x14ac:dyDescent="0.75">
      <c r="P209" s="11">
        <v>195</v>
      </c>
      <c r="Q209" s="11">
        <f t="shared" si="19"/>
        <v>32</v>
      </c>
      <c r="R209" s="11">
        <f t="shared" si="20"/>
        <v>3</v>
      </c>
      <c r="S209" s="12" t="str" cm="1">
        <f t="array" ref="S209">INDEX('CancerEpisode-ConceptMap-1'!$I$15:$N$152,Q209+1,R209)</f>
        <v>* group[=].element[=].target.code = #Condition.bodySite</v>
      </c>
    </row>
    <row r="210" spans="16:19" x14ac:dyDescent="0.75">
      <c r="P210" s="11">
        <v>196</v>
      </c>
      <c r="Q210" s="11">
        <f t="shared" si="19"/>
        <v>32</v>
      </c>
      <c r="R210" s="11">
        <f t="shared" si="20"/>
        <v>4</v>
      </c>
      <c r="S210" s="12" t="str" cm="1">
        <f t="array" ref="S210">INDEX('CancerEpisode-ConceptMap-1'!$I$15:$N$152,Q210+1,R210)</f>
        <v>* group[=].element[=].target.display = ##34###34#</v>
      </c>
    </row>
    <row r="211" spans="16:19" x14ac:dyDescent="0.75">
      <c r="P211" s="11">
        <v>197</v>
      </c>
      <c r="Q211" s="11">
        <f t="shared" si="19"/>
        <v>32</v>
      </c>
      <c r="R211" s="11">
        <f t="shared" si="20"/>
        <v>5</v>
      </c>
      <c r="S211" s="12" t="str" cm="1">
        <f t="array" ref="S211">INDEX('CancerEpisode-ConceptMap-1'!$I$15:$N$152,Q211+1,R211)</f>
        <v>* group[=].element[=].target.equivalence = #equivalent</v>
      </c>
    </row>
    <row r="212" spans="16:19" x14ac:dyDescent="0.75">
      <c r="P212" s="11">
        <v>198</v>
      </c>
      <c r="Q212" s="11">
        <f t="shared" si="19"/>
        <v>32</v>
      </c>
      <c r="R212" s="11">
        <f t="shared" si="20"/>
        <v>6</v>
      </c>
      <c r="S212" s="12" t="str" cm="1">
        <f t="array" ref="S212">INDEX('CancerEpisode-ConceptMap-1'!$I$15:$N$152,Q212+1,R212)</f>
        <v/>
      </c>
    </row>
    <row r="213" spans="16:19" x14ac:dyDescent="0.75">
      <c r="P213" s="11">
        <v>199</v>
      </c>
      <c r="Q213" s="11">
        <f t="shared" si="19"/>
        <v>33</v>
      </c>
      <c r="R213" s="11">
        <f t="shared" si="20"/>
        <v>1</v>
      </c>
      <c r="S213" s="12" t="str" cm="1">
        <f t="array" ref="S213">INDEX('CancerEpisode-ConceptMap-1'!$I$15:$N$152,Q213+1,R213)</f>
        <v>* group[=].element[+].code = #CancerEpisode.subsites.oropharynx</v>
      </c>
    </row>
    <row r="214" spans="16:19" x14ac:dyDescent="0.75">
      <c r="P214" s="11">
        <v>200</v>
      </c>
      <c r="Q214" s="11">
        <f t="shared" si="19"/>
        <v>33</v>
      </c>
      <c r="R214" s="11">
        <f t="shared" si="20"/>
        <v>2</v>
      </c>
      <c r="S214" s="12" t="str" cm="1">
        <f t="array" ref="S214">INDEX('CancerEpisode-ConceptMap-1'!$I$15:$N$152,Q214+1,R214)</f>
        <v>* group[=].element[=].display = ##34#Oropharynx subsite##34#</v>
      </c>
    </row>
    <row r="215" spans="16:19" x14ac:dyDescent="0.75">
      <c r="P215" s="11">
        <v>201</v>
      </c>
      <c r="Q215" s="11">
        <f t="shared" si="19"/>
        <v>33</v>
      </c>
      <c r="R215" s="11">
        <f t="shared" si="20"/>
        <v>3</v>
      </c>
      <c r="S215" s="12" t="str" cm="1">
        <f t="array" ref="S215">INDEX('CancerEpisode-ConceptMap-1'!$I$15:$N$152,Q215+1,R215)</f>
        <v>* group[=].element[=].target.code = #Condition.bodySite</v>
      </c>
    </row>
    <row r="216" spans="16:19" x14ac:dyDescent="0.75">
      <c r="P216" s="11">
        <v>202</v>
      </c>
      <c r="Q216" s="11">
        <f t="shared" si="19"/>
        <v>33</v>
      </c>
      <c r="R216" s="11">
        <f t="shared" si="20"/>
        <v>4</v>
      </c>
      <c r="S216" s="12" t="str" cm="1">
        <f t="array" ref="S216">INDEX('CancerEpisode-ConceptMap-1'!$I$15:$N$152,Q216+1,R216)</f>
        <v>* group[=].element[=].target.display = ##34###34#</v>
      </c>
    </row>
    <row r="217" spans="16:19" x14ac:dyDescent="0.75">
      <c r="P217" s="11">
        <v>203</v>
      </c>
      <c r="Q217" s="11">
        <f t="shared" si="19"/>
        <v>33</v>
      </c>
      <c r="R217" s="11">
        <f t="shared" si="20"/>
        <v>5</v>
      </c>
      <c r="S217" s="12" t="str" cm="1">
        <f t="array" ref="S217">INDEX('CancerEpisode-ConceptMap-1'!$I$15:$N$152,Q217+1,R217)</f>
        <v>* group[=].element[=].target.equivalence = #equivalent</v>
      </c>
    </row>
    <row r="218" spans="16:19" x14ac:dyDescent="0.75">
      <c r="P218" s="11">
        <v>204</v>
      </c>
      <c r="Q218" s="11">
        <f t="shared" si="19"/>
        <v>33</v>
      </c>
      <c r="R218" s="11">
        <f t="shared" si="20"/>
        <v>6</v>
      </c>
      <c r="S218" s="12" t="str" cm="1">
        <f t="array" ref="S218">INDEX('CancerEpisode-ConceptMap-1'!$I$15:$N$152,Q218+1,R218)</f>
        <v/>
      </c>
    </row>
    <row r="219" spans="16:19" x14ac:dyDescent="0.75">
      <c r="P219" s="11">
        <v>205</v>
      </c>
      <c r="Q219" s="11">
        <f t="shared" si="19"/>
        <v>34</v>
      </c>
      <c r="R219" s="11">
        <f t="shared" si="20"/>
        <v>1</v>
      </c>
      <c r="S219" s="12" t="str" cm="1">
        <f t="array" ref="S219">INDEX('CancerEpisode-ConceptMap-1'!$I$15:$N$152,Q219+1,R219)</f>
        <v>* group[=].element[+].code = #CancerEpisode.subsites.larynx</v>
      </c>
    </row>
    <row r="220" spans="16:19" x14ac:dyDescent="0.75">
      <c r="P220" s="11">
        <v>206</v>
      </c>
      <c r="Q220" s="11">
        <f t="shared" si="19"/>
        <v>34</v>
      </c>
      <c r="R220" s="11">
        <f t="shared" si="20"/>
        <v>2</v>
      </c>
      <c r="S220" s="12" t="str" cm="1">
        <f t="array" ref="S220">INDEX('CancerEpisode-ConceptMap-1'!$I$15:$N$152,Q220+1,R220)</f>
        <v>* group[=].element[=].display = ##34#Larynx subsite##34#</v>
      </c>
    </row>
    <row r="221" spans="16:19" x14ac:dyDescent="0.75">
      <c r="P221" s="11">
        <v>207</v>
      </c>
      <c r="Q221" s="11">
        <f t="shared" si="19"/>
        <v>34</v>
      </c>
      <c r="R221" s="11">
        <f t="shared" si="20"/>
        <v>3</v>
      </c>
      <c r="S221" s="12" t="str" cm="1">
        <f t="array" ref="S221">INDEX('CancerEpisode-ConceptMap-1'!$I$15:$N$152,Q221+1,R221)</f>
        <v>* group[=].element[=].target.code = #Condition.bodySite</v>
      </c>
    </row>
    <row r="222" spans="16:19" x14ac:dyDescent="0.75">
      <c r="P222" s="11">
        <v>208</v>
      </c>
      <c r="Q222" s="11">
        <f t="shared" si="19"/>
        <v>34</v>
      </c>
      <c r="R222" s="11">
        <f t="shared" si="20"/>
        <v>4</v>
      </c>
      <c r="S222" s="12" t="str" cm="1">
        <f t="array" ref="S222">INDEX('CancerEpisode-ConceptMap-1'!$I$15:$N$152,Q222+1,R222)</f>
        <v>* group[=].element[=].target.display = ##34###34#</v>
      </c>
    </row>
    <row r="223" spans="16:19" x14ac:dyDescent="0.75">
      <c r="P223" s="11">
        <v>209</v>
      </c>
      <c r="Q223" s="11">
        <f t="shared" si="19"/>
        <v>34</v>
      </c>
      <c r="R223" s="11">
        <f t="shared" si="20"/>
        <v>5</v>
      </c>
      <c r="S223" s="12" t="str" cm="1">
        <f t="array" ref="S223">INDEX('CancerEpisode-ConceptMap-1'!$I$15:$N$152,Q223+1,R223)</f>
        <v>* group[=].element[=].target.equivalence = #equivalent</v>
      </c>
    </row>
    <row r="224" spans="16:19" x14ac:dyDescent="0.75">
      <c r="P224" s="11">
        <v>210</v>
      </c>
      <c r="Q224" s="11">
        <f t="shared" si="19"/>
        <v>34</v>
      </c>
      <c r="R224" s="11">
        <f t="shared" si="20"/>
        <v>6</v>
      </c>
      <c r="S224" s="12" t="str" cm="1">
        <f t="array" ref="S224">INDEX('CancerEpisode-ConceptMap-1'!$I$15:$N$152,Q224+1,R224)</f>
        <v/>
      </c>
    </row>
    <row r="225" spans="16:19" x14ac:dyDescent="0.75">
      <c r="P225" s="11">
        <v>211</v>
      </c>
      <c r="Q225" s="11">
        <f t="shared" si="19"/>
        <v>35</v>
      </c>
      <c r="R225" s="11">
        <f t="shared" si="20"/>
        <v>1</v>
      </c>
      <c r="S225" s="12" t="str" cm="1">
        <f t="array" ref="S225">INDEX('CancerEpisode-ConceptMap-1'!$I$15:$N$152,Q225+1,R225)</f>
        <v>* group[=].element[+].code = #CancerEpisode.subsites.oralCavity</v>
      </c>
    </row>
    <row r="226" spans="16:19" x14ac:dyDescent="0.75">
      <c r="P226" s="11">
        <v>212</v>
      </c>
      <c r="Q226" s="11">
        <f t="shared" si="19"/>
        <v>35</v>
      </c>
      <c r="R226" s="11">
        <f t="shared" si="20"/>
        <v>2</v>
      </c>
      <c r="S226" s="12" t="str" cm="1">
        <f t="array" ref="S226">INDEX('CancerEpisode-ConceptMap-1'!$I$15:$N$152,Q226+1,R226)</f>
        <v>* group[=].element[=].display = ##34#Oral cavity subsite##34#</v>
      </c>
    </row>
    <row r="227" spans="16:19" x14ac:dyDescent="0.75">
      <c r="P227" s="11">
        <v>213</v>
      </c>
      <c r="Q227" s="11">
        <f t="shared" si="19"/>
        <v>35</v>
      </c>
      <c r="R227" s="11">
        <f t="shared" si="20"/>
        <v>3</v>
      </c>
      <c r="S227" s="12" t="str" cm="1">
        <f t="array" ref="S227">INDEX('CancerEpisode-ConceptMap-1'!$I$15:$N$152,Q227+1,R227)</f>
        <v>* group[=].element[=].target.code = #Condition.bodySite</v>
      </c>
    </row>
    <row r="228" spans="16:19" x14ac:dyDescent="0.75">
      <c r="P228" s="11">
        <v>214</v>
      </c>
      <c r="Q228" s="11">
        <f t="shared" si="19"/>
        <v>35</v>
      </c>
      <c r="R228" s="11">
        <f t="shared" si="20"/>
        <v>4</v>
      </c>
      <c r="S228" s="12" t="str" cm="1">
        <f t="array" ref="S228">INDEX('CancerEpisode-ConceptMap-1'!$I$15:$N$152,Q228+1,R228)</f>
        <v>* group[=].element[=].target.display = ##34###34#</v>
      </c>
    </row>
    <row r="229" spans="16:19" x14ac:dyDescent="0.75">
      <c r="P229" s="11">
        <v>215</v>
      </c>
      <c r="Q229" s="11">
        <f t="shared" si="19"/>
        <v>35</v>
      </c>
      <c r="R229" s="11">
        <f t="shared" si="20"/>
        <v>5</v>
      </c>
      <c r="S229" s="12" t="str" cm="1">
        <f t="array" ref="S229">INDEX('CancerEpisode-ConceptMap-1'!$I$15:$N$152,Q229+1,R229)</f>
        <v>* group[=].element[=].target.equivalence = #equivalent</v>
      </c>
    </row>
    <row r="230" spans="16:19" x14ac:dyDescent="0.75">
      <c r="P230" s="11">
        <v>216</v>
      </c>
      <c r="Q230" s="11">
        <f t="shared" si="19"/>
        <v>35</v>
      </c>
      <c r="R230" s="11">
        <f t="shared" si="20"/>
        <v>6</v>
      </c>
      <c r="S230" s="12" t="str" cm="1">
        <f t="array" ref="S230">INDEX('CancerEpisode-ConceptMap-1'!$I$15:$N$152,Q230+1,R230)</f>
        <v/>
      </c>
    </row>
    <row r="231" spans="16:19" x14ac:dyDescent="0.75">
      <c r="P231" s="11">
        <v>217</v>
      </c>
      <c r="Q231" s="11">
        <f t="shared" si="19"/>
        <v>36</v>
      </c>
      <c r="R231" s="11">
        <f t="shared" si="20"/>
        <v>1</v>
      </c>
      <c r="S231" s="12" t="str" cm="1">
        <f t="array" ref="S231">INDEX('CancerEpisode-ConceptMap-1'!$I$15:$N$152,Q231+1,R231)</f>
        <v>* group[=].element[+].code = #CancerEpisode.subsites.lip</v>
      </c>
    </row>
    <row r="232" spans="16:19" x14ac:dyDescent="0.75">
      <c r="P232" s="11">
        <v>218</v>
      </c>
      <c r="Q232" s="11">
        <f t="shared" si="19"/>
        <v>36</v>
      </c>
      <c r="R232" s="11">
        <f t="shared" si="20"/>
        <v>2</v>
      </c>
      <c r="S232" s="12" t="str" cm="1">
        <f t="array" ref="S232">INDEX('CancerEpisode-ConceptMap-1'!$I$15:$N$152,Q232+1,R232)</f>
        <v>* group[=].element[=].display = ##34#Lip subsite##34#</v>
      </c>
    </row>
    <row r="233" spans="16:19" x14ac:dyDescent="0.75">
      <c r="P233" s="11">
        <v>219</v>
      </c>
      <c r="Q233" s="11">
        <f t="shared" si="19"/>
        <v>36</v>
      </c>
      <c r="R233" s="11">
        <f t="shared" si="20"/>
        <v>3</v>
      </c>
      <c r="S233" s="12" t="str" cm="1">
        <f t="array" ref="S233">INDEX('CancerEpisode-ConceptMap-1'!$I$15:$N$152,Q233+1,R233)</f>
        <v>* group[=].element[=].target.code = #Condition.bodySite</v>
      </c>
    </row>
    <row r="234" spans="16:19" x14ac:dyDescent="0.75">
      <c r="P234" s="11">
        <v>220</v>
      </c>
      <c r="Q234" s="11">
        <f t="shared" si="19"/>
        <v>36</v>
      </c>
      <c r="R234" s="11">
        <f t="shared" si="20"/>
        <v>4</v>
      </c>
      <c r="S234" s="12" t="str" cm="1">
        <f t="array" ref="S234">INDEX('CancerEpisode-ConceptMap-1'!$I$15:$N$152,Q234+1,R234)</f>
        <v>* group[=].element[=].target.display = ##34###34#</v>
      </c>
    </row>
    <row r="235" spans="16:19" x14ac:dyDescent="0.75">
      <c r="P235" s="11">
        <v>221</v>
      </c>
      <c r="Q235" s="11">
        <f t="shared" si="19"/>
        <v>36</v>
      </c>
      <c r="R235" s="11">
        <f t="shared" si="20"/>
        <v>5</v>
      </c>
      <c r="S235" s="12" t="str" cm="1">
        <f t="array" ref="S235">INDEX('CancerEpisode-ConceptMap-1'!$I$15:$N$152,Q235+1,R235)</f>
        <v>* group[=].element[=].target.equivalence = #equivalent</v>
      </c>
    </row>
    <row r="236" spans="16:19" x14ac:dyDescent="0.75">
      <c r="P236" s="11">
        <v>222</v>
      </c>
      <c r="Q236" s="11">
        <f t="shared" si="19"/>
        <v>36</v>
      </c>
      <c r="R236" s="11">
        <f t="shared" si="20"/>
        <v>6</v>
      </c>
      <c r="S236" s="12" t="str" cm="1">
        <f t="array" ref="S236">INDEX('CancerEpisode-ConceptMap-1'!$I$15:$N$152,Q236+1,R236)</f>
        <v/>
      </c>
    </row>
    <row r="237" spans="16:19" x14ac:dyDescent="0.75">
      <c r="P237" s="11">
        <v>223</v>
      </c>
      <c r="Q237" s="11">
        <f t="shared" si="19"/>
        <v>37</v>
      </c>
      <c r="R237" s="11">
        <f t="shared" si="20"/>
        <v>1</v>
      </c>
      <c r="S237" s="12" t="str" cm="1">
        <f t="array" ref="S237">INDEX('CancerEpisode-ConceptMap-1'!$I$15:$N$152,Q237+1,R237)</f>
        <v>* group[=].element[+].code = #CancerEpisode.subsites.upperAndLowerLimbs</v>
      </c>
    </row>
    <row r="238" spans="16:19" x14ac:dyDescent="0.75">
      <c r="P238" s="11">
        <v>224</v>
      </c>
      <c r="Q238" s="11">
        <f t="shared" si="19"/>
        <v>37</v>
      </c>
      <c r="R238" s="11">
        <f t="shared" si="20"/>
        <v>2</v>
      </c>
      <c r="S238" s="12" t="str" cm="1">
        <f t="array" ref="S238">INDEX('CancerEpisode-ConceptMap-1'!$I$15:$N$152,Q238+1,R238)</f>
        <v>* group[=].element[=].display = ##34#Upper and Lower limbs subsite##34#</v>
      </c>
    </row>
    <row r="239" spans="16:19" x14ac:dyDescent="0.75">
      <c r="P239" s="11">
        <v>225</v>
      </c>
      <c r="Q239" s="11">
        <f t="shared" si="19"/>
        <v>37</v>
      </c>
      <c r="R239" s="11">
        <f t="shared" si="20"/>
        <v>3</v>
      </c>
      <c r="S239" s="12" t="str" cm="1">
        <f t="array" ref="S239">INDEX('CancerEpisode-ConceptMap-1'!$I$15:$N$152,Q239+1,R239)</f>
        <v>* group[=].element[=].target.code = #Condition.bodySite</v>
      </c>
    </row>
    <row r="240" spans="16:19" x14ac:dyDescent="0.75">
      <c r="P240" s="11">
        <v>226</v>
      </c>
      <c r="Q240" s="11">
        <f t="shared" si="19"/>
        <v>37</v>
      </c>
      <c r="R240" s="11">
        <f t="shared" si="20"/>
        <v>4</v>
      </c>
      <c r="S240" s="12" t="str" cm="1">
        <f t="array" ref="S240">INDEX('CancerEpisode-ConceptMap-1'!$I$15:$N$152,Q240+1,R240)</f>
        <v>* group[=].element[=].target.display = ##34###34#</v>
      </c>
    </row>
    <row r="241" spans="16:19" x14ac:dyDescent="0.75">
      <c r="P241" s="11">
        <v>227</v>
      </c>
      <c r="Q241" s="11">
        <f t="shared" si="19"/>
        <v>37</v>
      </c>
      <c r="R241" s="11">
        <f t="shared" si="20"/>
        <v>5</v>
      </c>
      <c r="S241" s="12" t="str" cm="1">
        <f t="array" ref="S241">INDEX('CancerEpisode-ConceptMap-1'!$I$15:$N$152,Q241+1,R241)</f>
        <v>* group[=].element[=].target.equivalence = #equivalent</v>
      </c>
    </row>
    <row r="242" spans="16:19" x14ac:dyDescent="0.75">
      <c r="P242" s="11">
        <v>228</v>
      </c>
      <c r="Q242" s="11">
        <f t="shared" si="19"/>
        <v>37</v>
      </c>
      <c r="R242" s="11">
        <f t="shared" si="20"/>
        <v>6</v>
      </c>
      <c r="S242" s="12" t="str" cm="1">
        <f t="array" ref="S242">INDEX('CancerEpisode-ConceptMap-1'!$I$15:$N$152,Q242+1,R242)</f>
        <v/>
      </c>
    </row>
    <row r="243" spans="16:19" x14ac:dyDescent="0.75">
      <c r="P243" s="11">
        <v>229</v>
      </c>
      <c r="Q243" s="11">
        <f t="shared" si="19"/>
        <v>38</v>
      </c>
      <c r="R243" s="11">
        <f t="shared" si="20"/>
        <v>1</v>
      </c>
      <c r="S243" s="12" t="str" cm="1">
        <f t="array" ref="S243">INDEX('CancerEpisode-ConceptMap-1'!$I$15:$N$152,Q243+1,R243)</f>
        <v>* group[=].element[+].code = #CancerEpisode.subsites.trunkWallSubsite</v>
      </c>
    </row>
    <row r="244" spans="16:19" x14ac:dyDescent="0.75">
      <c r="P244" s="11">
        <v>230</v>
      </c>
      <c r="Q244" s="11">
        <f t="shared" si="19"/>
        <v>38</v>
      </c>
      <c r="R244" s="11">
        <f t="shared" si="20"/>
        <v>2</v>
      </c>
      <c r="S244" s="12" t="str" cm="1">
        <f t="array" ref="S244">INDEX('CancerEpisode-ConceptMap-1'!$I$15:$N$152,Q244+1,R244)</f>
        <v>* group[=].element[=].display = ##34#Trunk wall subsite##34#</v>
      </c>
    </row>
    <row r="245" spans="16:19" x14ac:dyDescent="0.75">
      <c r="P245" s="11">
        <v>231</v>
      </c>
      <c r="Q245" s="11">
        <f t="shared" si="19"/>
        <v>38</v>
      </c>
      <c r="R245" s="11">
        <f t="shared" si="20"/>
        <v>3</v>
      </c>
      <c r="S245" s="12" t="str" cm="1">
        <f t="array" ref="S245">INDEX('CancerEpisode-ConceptMap-1'!$I$15:$N$152,Q245+1,R245)</f>
        <v>* group[=].element[=].target.code = #Condition.bodySite</v>
      </c>
    </row>
    <row r="246" spans="16:19" x14ac:dyDescent="0.75">
      <c r="P246" s="11">
        <v>232</v>
      </c>
      <c r="Q246" s="11">
        <f t="shared" si="19"/>
        <v>38</v>
      </c>
      <c r="R246" s="11">
        <f t="shared" si="20"/>
        <v>4</v>
      </c>
      <c r="S246" s="12" t="str" cm="1">
        <f t="array" ref="S246">INDEX('CancerEpisode-ConceptMap-1'!$I$15:$N$152,Q246+1,R246)</f>
        <v>* group[=].element[=].target.display = ##34###34#</v>
      </c>
    </row>
    <row r="247" spans="16:19" x14ac:dyDescent="0.75">
      <c r="P247" s="11">
        <v>233</v>
      </c>
      <c r="Q247" s="11">
        <f t="shared" si="19"/>
        <v>38</v>
      </c>
      <c r="R247" s="11">
        <f t="shared" si="20"/>
        <v>5</v>
      </c>
      <c r="S247" s="12" t="str" cm="1">
        <f t="array" ref="S247">INDEX('CancerEpisode-ConceptMap-1'!$I$15:$N$152,Q247+1,R247)</f>
        <v>* group[=].element[=].target.equivalence = #equivalent</v>
      </c>
    </row>
    <row r="248" spans="16:19" x14ac:dyDescent="0.75">
      <c r="P248" s="11">
        <v>234</v>
      </c>
      <c r="Q248" s="11">
        <f t="shared" si="19"/>
        <v>38</v>
      </c>
      <c r="R248" s="11">
        <f t="shared" si="20"/>
        <v>6</v>
      </c>
      <c r="S248" s="12" t="str" cm="1">
        <f t="array" ref="S248">INDEX('CancerEpisode-ConceptMap-1'!$I$15:$N$152,Q248+1,R248)</f>
        <v/>
      </c>
    </row>
    <row r="249" spans="16:19" x14ac:dyDescent="0.75">
      <c r="P249" s="11">
        <v>235</v>
      </c>
      <c r="Q249" s="11">
        <f t="shared" si="19"/>
        <v>39</v>
      </c>
      <c r="R249" s="11">
        <f t="shared" si="20"/>
        <v>1</v>
      </c>
      <c r="S249" s="12" t="str" cm="1">
        <f t="array" ref="S249">INDEX('CancerEpisode-ConceptMap-1'!$I$15:$N$152,Q249+1,R249)</f>
        <v>* group[=].element[+].code = #CancerEpisode.subsites.intraAbdominalSubsite</v>
      </c>
    </row>
    <row r="250" spans="16:19" x14ac:dyDescent="0.75">
      <c r="P250" s="11">
        <v>236</v>
      </c>
      <c r="Q250" s="11">
        <f t="shared" si="19"/>
        <v>39</v>
      </c>
      <c r="R250" s="11">
        <f t="shared" si="20"/>
        <v>2</v>
      </c>
      <c r="S250" s="12" t="str" cm="1">
        <f t="array" ref="S250">INDEX('CancerEpisode-ConceptMap-1'!$I$15:$N$152,Q250+1,R250)</f>
        <v>* group[=].element[=].display = ##34#Intra abdominal subsite##34#</v>
      </c>
    </row>
    <row r="251" spans="16:19" x14ac:dyDescent="0.75">
      <c r="P251" s="11">
        <v>237</v>
      </c>
      <c r="Q251" s="11">
        <f t="shared" si="19"/>
        <v>39</v>
      </c>
      <c r="R251" s="11">
        <f t="shared" si="20"/>
        <v>3</v>
      </c>
      <c r="S251" s="12" t="str" cm="1">
        <f t="array" ref="S251">INDEX('CancerEpisode-ConceptMap-1'!$I$15:$N$152,Q251+1,R251)</f>
        <v>* group[=].element[=].target.code = #Condition.bodySite</v>
      </c>
    </row>
    <row r="252" spans="16:19" x14ac:dyDescent="0.75">
      <c r="P252" s="11">
        <v>238</v>
      </c>
      <c r="Q252" s="11">
        <f t="shared" si="19"/>
        <v>39</v>
      </c>
      <c r="R252" s="11">
        <f t="shared" si="20"/>
        <v>4</v>
      </c>
      <c r="S252" s="12" t="str" cm="1">
        <f t="array" ref="S252">INDEX('CancerEpisode-ConceptMap-1'!$I$15:$N$152,Q252+1,R252)</f>
        <v>* group[=].element[=].target.display = ##34###34#</v>
      </c>
    </row>
    <row r="253" spans="16:19" x14ac:dyDescent="0.75">
      <c r="P253" s="11">
        <v>239</v>
      </c>
      <c r="Q253" s="11">
        <f t="shared" si="19"/>
        <v>39</v>
      </c>
      <c r="R253" s="11">
        <f t="shared" si="20"/>
        <v>5</v>
      </c>
      <c r="S253" s="12" t="str" cm="1">
        <f t="array" ref="S253">INDEX('CancerEpisode-ConceptMap-1'!$I$15:$N$152,Q253+1,R253)</f>
        <v>* group[=].element[=].target.equivalence = #equivalent</v>
      </c>
    </row>
    <row r="254" spans="16:19" x14ac:dyDescent="0.75">
      <c r="P254" s="11">
        <v>240</v>
      </c>
      <c r="Q254" s="11">
        <f t="shared" si="19"/>
        <v>39</v>
      </c>
      <c r="R254" s="11">
        <f t="shared" si="20"/>
        <v>6</v>
      </c>
      <c r="S254" s="12" t="str" cm="1">
        <f t="array" ref="S254">INDEX('CancerEpisode-ConceptMap-1'!$I$15:$N$152,Q254+1,R254)</f>
        <v/>
      </c>
    </row>
    <row r="255" spans="16:19" x14ac:dyDescent="0.75">
      <c r="P255" s="11">
        <v>241</v>
      </c>
      <c r="Q255" s="11">
        <f t="shared" si="19"/>
        <v>40</v>
      </c>
      <c r="R255" s="11">
        <f t="shared" si="20"/>
        <v>1</v>
      </c>
      <c r="S255" s="12" t="str" cm="1">
        <f t="array" ref="S255">INDEX('CancerEpisode-ConceptMap-1'!$I$15:$N$152,Q255+1,R255)</f>
        <v>* group[=].element[+].code = #CancerEpisode.subsites.intraThoracicSubsite</v>
      </c>
    </row>
    <row r="256" spans="16:19" x14ac:dyDescent="0.75">
      <c r="P256" s="11">
        <v>242</v>
      </c>
      <c r="Q256" s="11">
        <f t="shared" si="19"/>
        <v>40</v>
      </c>
      <c r="R256" s="11">
        <f t="shared" si="20"/>
        <v>2</v>
      </c>
      <c r="S256" s="12" t="str" cm="1">
        <f t="array" ref="S256">INDEX('CancerEpisode-ConceptMap-1'!$I$15:$N$152,Q256+1,R256)</f>
        <v>* group[=].element[=].display = ##34#Intra thoracic subsite##34#</v>
      </c>
    </row>
    <row r="257" spans="16:19" x14ac:dyDescent="0.75">
      <c r="P257" s="11">
        <v>243</v>
      </c>
      <c r="Q257" s="11">
        <f t="shared" si="19"/>
        <v>40</v>
      </c>
      <c r="R257" s="11">
        <f t="shared" si="20"/>
        <v>3</v>
      </c>
      <c r="S257" s="12" t="str" cm="1">
        <f t="array" ref="S257">INDEX('CancerEpisode-ConceptMap-1'!$I$15:$N$152,Q257+1,R257)</f>
        <v>* group[=].element[=].target.code = #Condition.bodySite</v>
      </c>
    </row>
    <row r="258" spans="16:19" x14ac:dyDescent="0.75">
      <c r="P258" s="11">
        <v>244</v>
      </c>
      <c r="Q258" s="11">
        <f t="shared" si="19"/>
        <v>40</v>
      </c>
      <c r="R258" s="11">
        <f t="shared" si="20"/>
        <v>4</v>
      </c>
      <c r="S258" s="12" t="str" cm="1">
        <f t="array" ref="S258">INDEX('CancerEpisode-ConceptMap-1'!$I$15:$N$152,Q258+1,R258)</f>
        <v>* group[=].element[=].target.display = ##34###34#</v>
      </c>
    </row>
    <row r="259" spans="16:19" x14ac:dyDescent="0.75">
      <c r="P259" s="11">
        <v>245</v>
      </c>
      <c r="Q259" s="11">
        <f t="shared" si="19"/>
        <v>40</v>
      </c>
      <c r="R259" s="11">
        <f t="shared" si="20"/>
        <v>5</v>
      </c>
      <c r="S259" s="12" t="str" cm="1">
        <f t="array" ref="S259">INDEX('CancerEpisode-ConceptMap-1'!$I$15:$N$152,Q259+1,R259)</f>
        <v>* group[=].element[=].target.equivalence = #equivalent</v>
      </c>
    </row>
    <row r="260" spans="16:19" x14ac:dyDescent="0.75">
      <c r="P260" s="11">
        <v>246</v>
      </c>
      <c r="Q260" s="11">
        <f t="shared" si="19"/>
        <v>40</v>
      </c>
      <c r="R260" s="11">
        <f t="shared" si="20"/>
        <v>6</v>
      </c>
      <c r="S260" s="12" t="str" cm="1">
        <f t="array" ref="S260">INDEX('CancerEpisode-ConceptMap-1'!$I$15:$N$152,Q260+1,R260)</f>
        <v/>
      </c>
    </row>
    <row r="261" spans="16:19" x14ac:dyDescent="0.75">
      <c r="P261" s="11">
        <v>247</v>
      </c>
      <c r="Q261" s="11">
        <f t="shared" si="19"/>
        <v>41</v>
      </c>
      <c r="R261" s="11">
        <f t="shared" si="20"/>
        <v>1</v>
      </c>
      <c r="S261" s="12" t="str" cm="1">
        <f t="array" ref="S261">INDEX('CancerEpisode-ConceptMap-1'!$I$15:$N$152,Q261+1,R261)</f>
        <v>* group[=].element[+].code = #CancerEpisode.subsites.genitoUrinarySubsite</v>
      </c>
    </row>
    <row r="262" spans="16:19" x14ac:dyDescent="0.75">
      <c r="P262" s="11">
        <v>248</v>
      </c>
      <c r="Q262" s="11">
        <f t="shared" si="19"/>
        <v>41</v>
      </c>
      <c r="R262" s="11">
        <f t="shared" si="20"/>
        <v>2</v>
      </c>
      <c r="S262" s="12" t="str" cm="1">
        <f t="array" ref="S262">INDEX('CancerEpisode-ConceptMap-1'!$I$15:$N$152,Q262+1,R262)</f>
        <v>* group[=].element[=].display = ##34#Genito urinary subsite##34#</v>
      </c>
    </row>
    <row r="263" spans="16:19" x14ac:dyDescent="0.75">
      <c r="P263" s="11">
        <v>249</v>
      </c>
      <c r="Q263" s="11">
        <f t="shared" si="19"/>
        <v>41</v>
      </c>
      <c r="R263" s="11">
        <f t="shared" si="20"/>
        <v>3</v>
      </c>
      <c r="S263" s="12" t="str" cm="1">
        <f t="array" ref="S263">INDEX('CancerEpisode-ConceptMap-1'!$I$15:$N$152,Q263+1,R263)</f>
        <v>* group[=].element[=].target.code = #Condition.bodySite</v>
      </c>
    </row>
    <row r="264" spans="16:19" x14ac:dyDescent="0.75">
      <c r="P264" s="11">
        <v>250</v>
      </c>
      <c r="Q264" s="11">
        <f t="shared" si="19"/>
        <v>41</v>
      </c>
      <c r="R264" s="11">
        <f t="shared" si="20"/>
        <v>4</v>
      </c>
      <c r="S264" s="12" t="str" cm="1">
        <f t="array" ref="S264">INDEX('CancerEpisode-ConceptMap-1'!$I$15:$N$152,Q264+1,R264)</f>
        <v>* group[=].element[=].target.display = ##34###34#</v>
      </c>
    </row>
    <row r="265" spans="16:19" x14ac:dyDescent="0.75">
      <c r="P265" s="11">
        <v>251</v>
      </c>
      <c r="Q265" s="11">
        <f t="shared" si="19"/>
        <v>41</v>
      </c>
      <c r="R265" s="11">
        <f t="shared" si="20"/>
        <v>5</v>
      </c>
      <c r="S265" s="12" t="str" cm="1">
        <f t="array" ref="S265">INDEX('CancerEpisode-ConceptMap-1'!$I$15:$N$152,Q265+1,R265)</f>
        <v>* group[=].element[=].target.equivalence = #equivalent</v>
      </c>
    </row>
    <row r="266" spans="16:19" x14ac:dyDescent="0.75">
      <c r="P266" s="11">
        <v>252</v>
      </c>
      <c r="Q266" s="11">
        <f t="shared" si="19"/>
        <v>41</v>
      </c>
      <c r="R266" s="11">
        <f t="shared" si="20"/>
        <v>6</v>
      </c>
      <c r="S266" s="12" t="str" cm="1">
        <f t="array" ref="S266">INDEX('CancerEpisode-ConceptMap-1'!$I$15:$N$152,Q266+1,R266)</f>
        <v/>
      </c>
    </row>
    <row r="267" spans="16:19" x14ac:dyDescent="0.75">
      <c r="P267" s="11">
        <v>253</v>
      </c>
      <c r="Q267" s="11">
        <f t="shared" si="19"/>
        <v>42</v>
      </c>
      <c r="R267" s="11">
        <f t="shared" si="20"/>
        <v>1</v>
      </c>
      <c r="S267" s="12" t="str" cm="1">
        <f t="array" ref="S267">INDEX('CancerEpisode-ConceptMap-1'!$I$15:$N$152,Q267+1,R267)</f>
        <v>* group[=].element[+].code = #CancerEpisode.subsites.headAndNeckSubsite</v>
      </c>
    </row>
    <row r="268" spans="16:19" x14ac:dyDescent="0.75">
      <c r="P268" s="11">
        <v>254</v>
      </c>
      <c r="Q268" s="11">
        <f t="shared" si="19"/>
        <v>42</v>
      </c>
      <c r="R268" s="11">
        <f t="shared" si="20"/>
        <v>2</v>
      </c>
      <c r="S268" s="12" t="str" cm="1">
        <f t="array" ref="S268">INDEX('CancerEpisode-ConceptMap-1'!$I$15:$N$152,Q268+1,R268)</f>
        <v>* group[=].element[=].display = ##34#Head and Neck subsite##34#</v>
      </c>
    </row>
    <row r="269" spans="16:19" x14ac:dyDescent="0.75">
      <c r="P269" s="11">
        <v>255</v>
      </c>
      <c r="Q269" s="11">
        <f t="shared" si="19"/>
        <v>42</v>
      </c>
      <c r="R269" s="11">
        <f t="shared" si="20"/>
        <v>3</v>
      </c>
      <c r="S269" s="12" t="str" cm="1">
        <f t="array" ref="S269">INDEX('CancerEpisode-ConceptMap-1'!$I$15:$N$152,Q269+1,R269)</f>
        <v>* group[=].element[=].target.code = #Condition.bodySite</v>
      </c>
    </row>
    <row r="270" spans="16:19" x14ac:dyDescent="0.75">
      <c r="P270" s="11">
        <v>256</v>
      </c>
      <c r="Q270" s="11">
        <f t="shared" si="19"/>
        <v>42</v>
      </c>
      <c r="R270" s="11">
        <f t="shared" si="20"/>
        <v>4</v>
      </c>
      <c r="S270" s="12" t="str" cm="1">
        <f t="array" ref="S270">INDEX('CancerEpisode-ConceptMap-1'!$I$15:$N$152,Q270+1,R270)</f>
        <v>* group[=].element[=].target.display = ##34###34#</v>
      </c>
    </row>
    <row r="271" spans="16:19" x14ac:dyDescent="0.75">
      <c r="P271" s="11">
        <v>257</v>
      </c>
      <c r="Q271" s="11">
        <f t="shared" si="19"/>
        <v>42</v>
      </c>
      <c r="R271" s="11">
        <f t="shared" si="20"/>
        <v>5</v>
      </c>
      <c r="S271" s="12" t="str" cm="1">
        <f t="array" ref="S271">INDEX('CancerEpisode-ConceptMap-1'!$I$15:$N$152,Q271+1,R271)</f>
        <v>* group[=].element[=].target.equivalence = #equivalent</v>
      </c>
    </row>
    <row r="272" spans="16:19" x14ac:dyDescent="0.75">
      <c r="P272" s="11">
        <v>258</v>
      </c>
      <c r="Q272" s="11">
        <f t="shared" ref="Q272:Q330" si="21">IF(MOD(P272,$Q$8)=0,P272/$Q$8-1,INT(P272/$Q$8))</f>
        <v>42</v>
      </c>
      <c r="R272" s="11">
        <f t="shared" ref="R272:R330" si="22">IF(MOD(P272,$Q$8)=0,$Q$8,MOD(P272,$Q$8))</f>
        <v>6</v>
      </c>
      <c r="S272" s="12" t="str" cm="1">
        <f t="array" ref="S272">INDEX('CancerEpisode-ConceptMap-1'!$I$15:$N$152,Q272+1,R272)</f>
        <v/>
      </c>
    </row>
    <row r="273" spans="16:19" x14ac:dyDescent="0.75">
      <c r="P273" s="11">
        <v>259</v>
      </c>
      <c r="Q273" s="11">
        <f t="shared" si="21"/>
        <v>43</v>
      </c>
      <c r="R273" s="11">
        <f t="shared" si="22"/>
        <v>1</v>
      </c>
      <c r="S273" s="12" t="str" cm="1">
        <f t="array" ref="S273">INDEX('CancerEpisode-ConceptMap-1'!$I$15:$N$152,Q273+1,R273)</f>
        <v>* group[=].element[+].code = #CancerEpisode.subsites.breast</v>
      </c>
    </row>
    <row r="274" spans="16:19" x14ac:dyDescent="0.75">
      <c r="P274" s="11">
        <v>260</v>
      </c>
      <c r="Q274" s="11">
        <f t="shared" si="21"/>
        <v>43</v>
      </c>
      <c r="R274" s="11">
        <f t="shared" si="22"/>
        <v>2</v>
      </c>
      <c r="S274" s="12" t="str" cm="1">
        <f t="array" ref="S274">INDEX('CancerEpisode-ConceptMap-1'!$I$15:$N$152,Q274+1,R274)</f>
        <v>* group[=].element[=].display = ##34#Breast subsite##34#</v>
      </c>
    </row>
    <row r="275" spans="16:19" x14ac:dyDescent="0.75">
      <c r="P275" s="11">
        <v>261</v>
      </c>
      <c r="Q275" s="11">
        <f t="shared" si="21"/>
        <v>43</v>
      </c>
      <c r="R275" s="11">
        <f t="shared" si="22"/>
        <v>3</v>
      </c>
      <c r="S275" s="12" t="str" cm="1">
        <f t="array" ref="S275">INDEX('CancerEpisode-ConceptMap-1'!$I$15:$N$152,Q275+1,R275)</f>
        <v>* group[=].element[=].target.code = #Condition.bodySite</v>
      </c>
    </row>
    <row r="276" spans="16:19" x14ac:dyDescent="0.75">
      <c r="P276" s="11">
        <v>262</v>
      </c>
      <c r="Q276" s="11">
        <f t="shared" si="21"/>
        <v>43</v>
      </c>
      <c r="R276" s="11">
        <f t="shared" si="22"/>
        <v>4</v>
      </c>
      <c r="S276" s="12" t="str" cm="1">
        <f t="array" ref="S276">INDEX('CancerEpisode-ConceptMap-1'!$I$15:$N$152,Q276+1,R276)</f>
        <v>* group[=].element[=].target.display = ##34###34#</v>
      </c>
    </row>
    <row r="277" spans="16:19" x14ac:dyDescent="0.75">
      <c r="P277" s="11">
        <v>263</v>
      </c>
      <c r="Q277" s="11">
        <f t="shared" si="21"/>
        <v>43</v>
      </c>
      <c r="R277" s="11">
        <f t="shared" si="22"/>
        <v>5</v>
      </c>
      <c r="S277" s="12" t="str" cm="1">
        <f t="array" ref="S277">INDEX('CancerEpisode-ConceptMap-1'!$I$15:$N$152,Q277+1,R277)</f>
        <v>* group[=].element[=].target.equivalence = #equivalent</v>
      </c>
    </row>
    <row r="278" spans="16:19" x14ac:dyDescent="0.75">
      <c r="P278" s="11">
        <v>264</v>
      </c>
      <c r="Q278" s="11">
        <f t="shared" si="21"/>
        <v>43</v>
      </c>
      <c r="R278" s="11">
        <f t="shared" si="22"/>
        <v>6</v>
      </c>
      <c r="S278" s="12" t="str" cm="1">
        <f t="array" ref="S278">INDEX('CancerEpisode-ConceptMap-1'!$I$15:$N$152,Q278+1,R278)</f>
        <v/>
      </c>
    </row>
    <row r="279" spans="16:19" x14ac:dyDescent="0.75">
      <c r="P279" s="11">
        <v>265</v>
      </c>
      <c r="Q279" s="11">
        <f t="shared" si="21"/>
        <v>44</v>
      </c>
      <c r="R279" s="11">
        <f t="shared" si="22"/>
        <v>1</v>
      </c>
      <c r="S279" s="12" t="str" cm="1">
        <f t="array" ref="S279">INDEX('CancerEpisode-ConceptMap-1'!$I$15:$N$152,Q279+1,R279)</f>
        <v>* group[=].element[+].code = #CancerEpisode.subsites.others</v>
      </c>
    </row>
    <row r="280" spans="16:19" x14ac:dyDescent="0.75">
      <c r="P280" s="11">
        <v>266</v>
      </c>
      <c r="Q280" s="11">
        <f t="shared" si="21"/>
        <v>44</v>
      </c>
      <c r="R280" s="11">
        <f t="shared" si="22"/>
        <v>2</v>
      </c>
      <c r="S280" s="12" t="str" cm="1">
        <f t="array" ref="S280">INDEX('CancerEpisode-ConceptMap-1'!$I$15:$N$152,Q280+1,R280)</f>
        <v>* group[=].element[=].display = ##34#Other subsite##34#</v>
      </c>
    </row>
    <row r="281" spans="16:19" x14ac:dyDescent="0.75">
      <c r="P281" s="11">
        <v>267</v>
      </c>
      <c r="Q281" s="11">
        <f t="shared" si="21"/>
        <v>44</v>
      </c>
      <c r="R281" s="11">
        <f t="shared" si="22"/>
        <v>3</v>
      </c>
      <c r="S281" s="12" t="str" cm="1">
        <f t="array" ref="S281">INDEX('CancerEpisode-ConceptMap-1'!$I$15:$N$152,Q281+1,R281)</f>
        <v>* group[=].element[=].target.code = #Condition.bodySite</v>
      </c>
    </row>
    <row r="282" spans="16:19" x14ac:dyDescent="0.75">
      <c r="P282" s="11">
        <v>268</v>
      </c>
      <c r="Q282" s="11">
        <f t="shared" si="21"/>
        <v>44</v>
      </c>
      <c r="R282" s="11">
        <f t="shared" si="22"/>
        <v>4</v>
      </c>
      <c r="S282" s="12" t="str" cm="1">
        <f t="array" ref="S282">INDEX('CancerEpisode-ConceptMap-1'!$I$15:$N$152,Q282+1,R282)</f>
        <v>* group[=].element[=].target.display = ##34###34#</v>
      </c>
    </row>
    <row r="283" spans="16:19" x14ac:dyDescent="0.75">
      <c r="P283" s="11">
        <v>269</v>
      </c>
      <c r="Q283" s="11">
        <f t="shared" si="21"/>
        <v>44</v>
      </c>
      <c r="R283" s="11">
        <f t="shared" si="22"/>
        <v>5</v>
      </c>
      <c r="S283" s="12" t="str" cm="1">
        <f t="array" ref="S283">INDEX('CancerEpisode-ConceptMap-1'!$I$15:$N$152,Q283+1,R283)</f>
        <v>* group[=].element[=].target.equivalence = #equivalent</v>
      </c>
    </row>
    <row r="284" spans="16:19" x14ac:dyDescent="0.75">
      <c r="P284" s="11">
        <v>270</v>
      </c>
      <c r="Q284" s="11">
        <f t="shared" si="21"/>
        <v>44</v>
      </c>
      <c r="R284" s="11">
        <f t="shared" si="22"/>
        <v>6</v>
      </c>
      <c r="S284" s="12" t="str" cm="1">
        <f t="array" ref="S284">INDEX('CancerEpisode-ConceptMap-1'!$I$15:$N$152,Q284+1,R284)</f>
        <v/>
      </c>
    </row>
    <row r="285" spans="16:19" x14ac:dyDescent="0.75">
      <c r="P285" s="11">
        <v>271</v>
      </c>
      <c r="Q285" s="11">
        <f t="shared" si="21"/>
        <v>45</v>
      </c>
      <c r="R285" s="11">
        <f t="shared" si="22"/>
        <v>1</v>
      </c>
      <c r="S285" s="12" t="str" cm="1">
        <f t="array" ref="S285">INDEX('CancerEpisode-ConceptMap-1'!$I$15:$N$152,Q285+1,R285)</f>
        <v>* group[=].element[+].code = #CancerEpisode.tumorSize</v>
      </c>
    </row>
    <row r="286" spans="16:19" x14ac:dyDescent="0.75">
      <c r="P286" s="11">
        <v>272</v>
      </c>
      <c r="Q286" s="11">
        <f t="shared" si="21"/>
        <v>45</v>
      </c>
      <c r="R286" s="11">
        <f t="shared" si="22"/>
        <v>2</v>
      </c>
      <c r="S286" s="12" t="str" cm="1">
        <f t="array" ref="S286">INDEX('CancerEpisode-ConceptMap-1'!$I$15:$N$152,Q286+1,R286)</f>
        <v>* group[=].element[=].display = ##34#Tumor Size##34#</v>
      </c>
    </row>
    <row r="287" spans="16:19" ht="29.5" x14ac:dyDescent="0.75">
      <c r="P287" s="11">
        <v>273</v>
      </c>
      <c r="Q287" s="11">
        <f t="shared" si="21"/>
        <v>45</v>
      </c>
      <c r="R287" s="11">
        <f t="shared" si="22"/>
        <v>3</v>
      </c>
      <c r="S287" s="12" t="str" cm="1">
        <f t="array" ref="S287">INDEX('CancerEpisode-ConceptMap-1'!$I$15:$N$152,Q287+1,R287)</f>
        <v>* group[=].element[=].target.code = #Condition.evidence:simpleResult.detail.valueQuantity</v>
      </c>
    </row>
    <row r="288" spans="16:19" x14ac:dyDescent="0.75">
      <c r="P288" s="11">
        <v>274</v>
      </c>
      <c r="Q288" s="11">
        <f t="shared" si="21"/>
        <v>45</v>
      </c>
      <c r="R288" s="11">
        <f t="shared" si="22"/>
        <v>4</v>
      </c>
      <c r="S288" s="12" t="str" cm="1">
        <f t="array" ref="S288">INDEX('CancerEpisode-ConceptMap-1'!$I$15:$N$152,Q288+1,R288)</f>
        <v>* group[=].element[=].target.display = ##34###34#</v>
      </c>
    </row>
    <row r="289" spans="16:19" x14ac:dyDescent="0.75">
      <c r="P289" s="11">
        <v>275</v>
      </c>
      <c r="Q289" s="11">
        <f t="shared" si="21"/>
        <v>45</v>
      </c>
      <c r="R289" s="11">
        <f t="shared" si="22"/>
        <v>5</v>
      </c>
      <c r="S289" s="12" t="str" cm="1">
        <f t="array" ref="S289">INDEX('CancerEpisode-ConceptMap-1'!$I$15:$N$152,Q289+1,R289)</f>
        <v>* group[=].element[=].target.equivalence = #equivalent</v>
      </c>
    </row>
    <row r="290" spans="16:19" ht="29.5" x14ac:dyDescent="0.75">
      <c r="P290" s="11">
        <v>276</v>
      </c>
      <c r="Q290" s="11">
        <f t="shared" si="21"/>
        <v>45</v>
      </c>
      <c r="R290" s="11">
        <f t="shared" si="22"/>
        <v>6</v>
      </c>
      <c r="S290" s="12" t="str" cm="1">
        <f t="array" ref="S290">INDEX('CancerEpisode-ConceptMap-1'!$I$15:$N$152,Q290+1,R290)</f>
        <v>* group[=].element[=].target.comment = ##34#Where  detail.resolve().ofType(Observation).code='$athena#36768664'##34#</v>
      </c>
    </row>
    <row r="291" spans="16:19" x14ac:dyDescent="0.75">
      <c r="P291" s="11">
        <v>277</v>
      </c>
      <c r="Q291" s="11">
        <f t="shared" si="21"/>
        <v>46</v>
      </c>
      <c r="R291" s="11">
        <f t="shared" si="22"/>
        <v>1</v>
      </c>
      <c r="S291" s="12" t="str" cm="1">
        <f t="array" ref="S291">INDEX('CancerEpisode-ConceptMap-1'!$I$15:$N$152,Q291+1,R291)</f>
        <v>* group[=].element[+].code = #CancerEpisode.depth</v>
      </c>
    </row>
    <row r="292" spans="16:19" x14ac:dyDescent="0.75">
      <c r="P292" s="11">
        <v>278</v>
      </c>
      <c r="Q292" s="11">
        <f t="shared" si="21"/>
        <v>46</v>
      </c>
      <c r="R292" s="11">
        <f t="shared" si="22"/>
        <v>2</v>
      </c>
      <c r="S292" s="12" t="str" cm="1">
        <f t="array" ref="S292">INDEX('CancerEpisode-ConceptMap-1'!$I$15:$N$152,Q292+1,R292)</f>
        <v>* group[=].element[=].display = ##34#Depth##34#</v>
      </c>
    </row>
    <row r="293" spans="16:19" x14ac:dyDescent="0.75">
      <c r="P293" s="11">
        <v>279</v>
      </c>
      <c r="Q293" s="11">
        <f t="shared" si="21"/>
        <v>46</v>
      </c>
      <c r="R293" s="11">
        <f t="shared" si="22"/>
        <v>3</v>
      </c>
      <c r="S293" s="12" t="str" cm="1">
        <f t="array" ref="S293">INDEX('CancerEpisode-ConceptMap-1'!$I$15:$N$152,Q293+1,R293)</f>
        <v>* group[=].element[=].target.code = #Condition.bodySite.extension:qualifier.value[x]</v>
      </c>
    </row>
    <row r="294" spans="16:19" x14ac:dyDescent="0.75">
      <c r="P294" s="11">
        <v>280</v>
      </c>
      <c r="Q294" s="11">
        <f t="shared" si="21"/>
        <v>46</v>
      </c>
      <c r="R294" s="11">
        <f t="shared" si="22"/>
        <v>4</v>
      </c>
      <c r="S294" s="12" t="str" cm="1">
        <f t="array" ref="S294">INDEX('CancerEpisode-ConceptMap-1'!$I$15:$N$152,Q294+1,R294)</f>
        <v>* group[=].element[=].target.display = ##34###34#</v>
      </c>
    </row>
    <row r="295" spans="16:19" x14ac:dyDescent="0.75">
      <c r="P295" s="11">
        <v>281</v>
      </c>
      <c r="Q295" s="11">
        <f t="shared" si="21"/>
        <v>46</v>
      </c>
      <c r="R295" s="11">
        <f t="shared" si="22"/>
        <v>5</v>
      </c>
      <c r="S295" s="12" t="str" cm="1">
        <f t="array" ref="S295">INDEX('CancerEpisode-ConceptMap-1'!$I$15:$N$152,Q295+1,R295)</f>
        <v>* group[=].element[=].target.equivalence = #equivalent</v>
      </c>
    </row>
    <row r="296" spans="16:19" x14ac:dyDescent="0.75">
      <c r="P296" s="11">
        <v>282</v>
      </c>
      <c r="Q296" s="11">
        <f t="shared" si="21"/>
        <v>46</v>
      </c>
      <c r="R296" s="11">
        <f t="shared" si="22"/>
        <v>6</v>
      </c>
      <c r="S296" s="12" t="str" cm="1">
        <f t="array" ref="S296">INDEX('CancerEpisode-ConceptMap-1'!$I$15:$N$152,Q296+1,R296)</f>
        <v/>
      </c>
    </row>
    <row r="297" spans="16:19" x14ac:dyDescent="0.75">
      <c r="P297" s="11">
        <v>283</v>
      </c>
      <c r="Q297" s="11">
        <f t="shared" si="21"/>
        <v>47</v>
      </c>
      <c r="R297" s="11">
        <f t="shared" si="22"/>
        <v>1</v>
      </c>
      <c r="S297" s="12" t="str" cm="1">
        <f t="array" ref="S297">INDEX('CancerEpisode-ConceptMap-1'!$I$15:$N$152,Q297+1,R297)</f>
        <v>* group[=].element[+].code = #CancerEpisode.biopsyMitoticCount</v>
      </c>
    </row>
    <row r="298" spans="16:19" x14ac:dyDescent="0.75">
      <c r="P298" s="11">
        <v>284</v>
      </c>
      <c r="Q298" s="11">
        <f t="shared" si="21"/>
        <v>47</v>
      </c>
      <c r="R298" s="11">
        <f t="shared" si="22"/>
        <v>2</v>
      </c>
      <c r="S298" s="12" t="str" cm="1">
        <f t="array" ref="S298">INDEX('CancerEpisode-ConceptMap-1'!$I$15:$N$152,Q298+1,R298)</f>
        <v>* group[=].element[=].display = ##34#Biopsy Mitotic count##34#</v>
      </c>
    </row>
    <row r="299" spans="16:19" ht="29.5" x14ac:dyDescent="0.75">
      <c r="P299" s="11">
        <v>285</v>
      </c>
      <c r="Q299" s="11">
        <f t="shared" si="21"/>
        <v>47</v>
      </c>
      <c r="R299" s="11">
        <f t="shared" si="22"/>
        <v>3</v>
      </c>
      <c r="S299" s="12" t="str" cm="1">
        <f t="array" ref="S299">INDEX('CancerEpisode-ConceptMap-1'!$I$15:$N$152,Q299+1,R299)</f>
        <v>* group[=].element[=].target.code = #Condition.evidence:simpleResult.detail.valueCodeableConcept</v>
      </c>
    </row>
    <row r="300" spans="16:19" x14ac:dyDescent="0.75">
      <c r="P300" s="11">
        <v>286</v>
      </c>
      <c r="Q300" s="11">
        <f t="shared" si="21"/>
        <v>47</v>
      </c>
      <c r="R300" s="11">
        <f t="shared" si="22"/>
        <v>4</v>
      </c>
      <c r="S300" s="12" t="str" cm="1">
        <f t="array" ref="S300">INDEX('CancerEpisode-ConceptMap-1'!$I$15:$N$152,Q300+1,R300)</f>
        <v>* group[=].element[=].target.display = ##34###34#</v>
      </c>
    </row>
    <row r="301" spans="16:19" x14ac:dyDescent="0.75">
      <c r="P301" s="11">
        <v>287</v>
      </c>
      <c r="Q301" s="11">
        <f t="shared" si="21"/>
        <v>47</v>
      </c>
      <c r="R301" s="11">
        <f t="shared" si="22"/>
        <v>5</v>
      </c>
      <c r="S301" s="12" t="str" cm="1">
        <f t="array" ref="S301">INDEX('CancerEpisode-ConceptMap-1'!$I$15:$N$152,Q301+1,R301)</f>
        <v>* group[=].element[=].target.equivalence = #relatedto</v>
      </c>
    </row>
    <row r="302" spans="16:19" ht="29.5" x14ac:dyDescent="0.75">
      <c r="P302" s="11">
        <v>288</v>
      </c>
      <c r="Q302" s="11">
        <f t="shared" si="21"/>
        <v>47</v>
      </c>
      <c r="R302" s="11">
        <f t="shared" si="22"/>
        <v>6</v>
      </c>
      <c r="S302" s="12" t="str" cm="1">
        <f t="array" ref="S302">INDEX('CancerEpisode-ConceptMap-1'!$I$15:$N$152,Q302+1,R302)</f>
        <v>* group[=].element[=].target.comment = ##34#Where detail.resolve().ofType(Observation).code is $athena#4227243##34#</v>
      </c>
    </row>
    <row r="303" spans="16:19" x14ac:dyDescent="0.75">
      <c r="P303" s="11">
        <v>289</v>
      </c>
      <c r="Q303" s="11">
        <f t="shared" si="21"/>
        <v>48</v>
      </c>
      <c r="R303" s="11">
        <f t="shared" si="22"/>
        <v>1</v>
      </c>
      <c r="S303" s="12" t="str" cm="1">
        <f t="array" ref="S303">INDEX('CancerEpisode-ConceptMap-1'!$I$15:$N$152,Q303+1,R303)</f>
        <v>* group[=].element[+].code = #CancerEpisode.plasmaticEbvDnaAtBaseline</v>
      </c>
    </row>
    <row r="304" spans="16:19" x14ac:dyDescent="0.75">
      <c r="P304" s="11">
        <v>290</v>
      </c>
      <c r="Q304" s="11">
        <f t="shared" si="21"/>
        <v>48</v>
      </c>
      <c r="R304" s="11">
        <f t="shared" si="22"/>
        <v>2</v>
      </c>
      <c r="S304" s="12" t="str" cm="1">
        <f t="array" ref="S304">INDEX('CancerEpisode-ConceptMap-1'!$I$15:$N$152,Q304+1,R304)</f>
        <v>* group[=].element[=].display = ##34#Plasmatic EBV DNA at baseline##34#</v>
      </c>
    </row>
    <row r="305" spans="16:19" ht="29.5" x14ac:dyDescent="0.75">
      <c r="P305" s="11">
        <v>291</v>
      </c>
      <c r="Q305" s="11">
        <f t="shared" si="21"/>
        <v>48</v>
      </c>
      <c r="R305" s="11">
        <f t="shared" si="22"/>
        <v>3</v>
      </c>
      <c r="S305" s="12" t="str" cm="1">
        <f t="array" ref="S305">INDEX('CancerEpisode-ConceptMap-1'!$I$15:$N$152,Q305+1,R305)</f>
        <v>* group[=].element[=].target.code = #Condition.evidence:simpleResult.detail.valueCodeableConcept</v>
      </c>
    </row>
    <row r="306" spans="16:19" x14ac:dyDescent="0.75">
      <c r="P306" s="11">
        <v>292</v>
      </c>
      <c r="Q306" s="11">
        <f t="shared" si="21"/>
        <v>48</v>
      </c>
      <c r="R306" s="11">
        <f t="shared" si="22"/>
        <v>4</v>
      </c>
      <c r="S306" s="12" t="str" cm="1">
        <f t="array" ref="S306">INDEX('CancerEpisode-ConceptMap-1'!$I$15:$N$152,Q306+1,R306)</f>
        <v>* group[=].element[=].target.display = ##34###34#</v>
      </c>
    </row>
    <row r="307" spans="16:19" x14ac:dyDescent="0.75">
      <c r="P307" s="11">
        <v>293</v>
      </c>
      <c r="Q307" s="11">
        <f t="shared" si="21"/>
        <v>48</v>
      </c>
      <c r="R307" s="11">
        <f t="shared" si="22"/>
        <v>5</v>
      </c>
      <c r="S307" s="12" t="str" cm="1">
        <f t="array" ref="S307">INDEX('CancerEpisode-ConceptMap-1'!$I$15:$N$152,Q307+1,R307)</f>
        <v>* group[=].element[=].target.equivalence = #relatedto</v>
      </c>
    </row>
    <row r="308" spans="16:19" ht="29.5" x14ac:dyDescent="0.75">
      <c r="P308" s="11">
        <v>294</v>
      </c>
      <c r="Q308" s="11">
        <f t="shared" si="21"/>
        <v>48</v>
      </c>
      <c r="R308" s="11">
        <f t="shared" si="22"/>
        <v>6</v>
      </c>
      <c r="S308" s="12" t="str" cm="1">
        <f t="array" ref="S308">INDEX('CancerEpisode-ConceptMap-1'!$I$15:$N$152,Q308+1,R308)</f>
        <v>* group[=].element[=].target.comment = ##34#Where detail.resolve().ofType(Observation).code is $athena#4047317##34#</v>
      </c>
    </row>
    <row r="309" spans="16:19" x14ac:dyDescent="0.75">
      <c r="P309" s="11">
        <v>295</v>
      </c>
      <c r="Q309" s="11">
        <f t="shared" si="21"/>
        <v>49</v>
      </c>
      <c r="R309" s="11">
        <f t="shared" si="22"/>
        <v>1</v>
      </c>
      <c r="S309" s="12" t="str" cm="1">
        <f t="array" ref="S309">INDEX('CancerEpisode-ConceptMap-1'!$I$15:$N$152,Q309+1,R309)</f>
        <v>* group[=].element[+].code = #CancerEpisode.hpvStatus</v>
      </c>
    </row>
    <row r="310" spans="16:19" x14ac:dyDescent="0.75">
      <c r="P310" s="11">
        <v>296</v>
      </c>
      <c r="Q310" s="11">
        <f t="shared" si="21"/>
        <v>49</v>
      </c>
      <c r="R310" s="11">
        <f t="shared" si="22"/>
        <v>2</v>
      </c>
      <c r="S310" s="12" t="str" cm="1">
        <f t="array" ref="S310">INDEX('CancerEpisode-ConceptMap-1'!$I$15:$N$152,Q310+1,R310)</f>
        <v>* group[=].element[=].display = ##34#HPV status##34#</v>
      </c>
    </row>
    <row r="311" spans="16:19" ht="29.5" x14ac:dyDescent="0.75">
      <c r="P311" s="11">
        <v>297</v>
      </c>
      <c r="Q311" s="11">
        <f t="shared" si="21"/>
        <v>49</v>
      </c>
      <c r="R311" s="11">
        <f t="shared" si="22"/>
        <v>3</v>
      </c>
      <c r="S311" s="12" t="str" cm="1">
        <f t="array" ref="S311">INDEX('CancerEpisode-ConceptMap-1'!$I$15:$N$152,Q311+1,R311)</f>
        <v>* group[=].element[=].target.code = #Condition.evidence:simpleResult.detail.valueCodeableConcept</v>
      </c>
    </row>
    <row r="312" spans="16:19" x14ac:dyDescent="0.75">
      <c r="P312" s="11">
        <v>298</v>
      </c>
      <c r="Q312" s="11">
        <f t="shared" si="21"/>
        <v>49</v>
      </c>
      <c r="R312" s="11">
        <f t="shared" si="22"/>
        <v>4</v>
      </c>
      <c r="S312" s="12" t="str" cm="1">
        <f t="array" ref="S312">INDEX('CancerEpisode-ConceptMap-1'!$I$15:$N$152,Q312+1,R312)</f>
        <v>* group[=].element[=].target.display = ##34###34#</v>
      </c>
    </row>
    <row r="313" spans="16:19" x14ac:dyDescent="0.75">
      <c r="P313" s="11">
        <v>299</v>
      </c>
      <c r="Q313" s="11">
        <f t="shared" si="21"/>
        <v>49</v>
      </c>
      <c r="R313" s="11">
        <f t="shared" si="22"/>
        <v>5</v>
      </c>
      <c r="S313" s="12" t="str" cm="1">
        <f t="array" ref="S313">INDEX('CancerEpisode-ConceptMap-1'!$I$15:$N$152,Q313+1,R313)</f>
        <v>* group[=].element[=].target.equivalence = #relatedto</v>
      </c>
    </row>
    <row r="314" spans="16:19" ht="29.5" x14ac:dyDescent="0.75">
      <c r="P314" s="11">
        <v>300</v>
      </c>
      <c r="Q314" s="11">
        <f t="shared" si="21"/>
        <v>49</v>
      </c>
      <c r="R314" s="11">
        <f t="shared" si="22"/>
        <v>6</v>
      </c>
      <c r="S314" s="12" t="str" cm="1">
        <f t="array" ref="S314">INDEX('CancerEpisode-ConceptMap-1'!$I$15:$N$152,Q314+1,R314)</f>
        <v>* group[=].element[=].target.comment = ##34#Where detail.resolve().ofType(Observation).code is $athena#35952576##34#</v>
      </c>
    </row>
    <row r="315" spans="16:19" x14ac:dyDescent="0.75">
      <c r="P315" s="11">
        <v>301</v>
      </c>
      <c r="Q315" s="11">
        <f t="shared" si="21"/>
        <v>50</v>
      </c>
      <c r="R315" s="11">
        <f t="shared" si="22"/>
        <v>1</v>
      </c>
      <c r="S315" s="12" t="str" cm="1">
        <f t="array" ref="S315">INDEX('CancerEpisode-ConceptMap-1'!$I$15:$N$152,Q315+1,R315)</f>
        <v>* group[=].element[+].code = #CancerEpisode.crpCReactiveProteinTested</v>
      </c>
    </row>
    <row r="316" spans="16:19" x14ac:dyDescent="0.75">
      <c r="P316" s="11">
        <v>302</v>
      </c>
      <c r="Q316" s="11">
        <f t="shared" si="21"/>
        <v>50</v>
      </c>
      <c r="R316" s="11">
        <f t="shared" si="22"/>
        <v>2</v>
      </c>
      <c r="S316" s="12" t="str" cm="1">
        <f t="array" ref="S316">INDEX('CancerEpisode-ConceptMap-1'!$I$15:$N$152,Q316+1,R316)</f>
        <v>* group[=].element[=].display = ##34#CRP - C reactive protein tested##34#</v>
      </c>
    </row>
    <row r="317" spans="16:19" ht="29.5" x14ac:dyDescent="0.75">
      <c r="P317" s="11">
        <v>303</v>
      </c>
      <c r="Q317" s="11">
        <f t="shared" si="21"/>
        <v>50</v>
      </c>
      <c r="R317" s="11">
        <f t="shared" si="22"/>
        <v>3</v>
      </c>
      <c r="S317" s="12" t="str" cm="1">
        <f t="array" ref="S317">INDEX('CancerEpisode-ConceptMap-1'!$I$15:$N$152,Q317+1,R317)</f>
        <v>* group[=].element[=].target.code = #Condition.evidence:simpleResult.detail.valueCodeableConcept</v>
      </c>
    </row>
    <row r="318" spans="16:19" x14ac:dyDescent="0.75">
      <c r="P318" s="11">
        <v>304</v>
      </c>
      <c r="Q318" s="11">
        <f t="shared" si="21"/>
        <v>50</v>
      </c>
      <c r="R318" s="11">
        <f t="shared" si="22"/>
        <v>4</v>
      </c>
      <c r="S318" s="12" t="str" cm="1">
        <f t="array" ref="S318">INDEX('CancerEpisode-ConceptMap-1'!$I$15:$N$152,Q318+1,R318)</f>
        <v>* group[=].element[=].target.display = ##34###34#</v>
      </c>
    </row>
    <row r="319" spans="16:19" x14ac:dyDescent="0.75">
      <c r="P319" s="11">
        <v>305</v>
      </c>
      <c r="Q319" s="11">
        <f t="shared" si="21"/>
        <v>50</v>
      </c>
      <c r="R319" s="11">
        <f t="shared" si="22"/>
        <v>5</v>
      </c>
      <c r="S319" s="12" t="str" cm="1">
        <f t="array" ref="S319">INDEX('CancerEpisode-ConceptMap-1'!$I$15:$N$152,Q319+1,R319)</f>
        <v>* group[=].element[=].target.equivalence = #relatedto</v>
      </c>
    </row>
    <row r="320" spans="16:19" ht="29.5" x14ac:dyDescent="0.75">
      <c r="P320" s="11">
        <v>306</v>
      </c>
      <c r="Q320" s="11">
        <f t="shared" si="21"/>
        <v>50</v>
      </c>
      <c r="R320" s="11">
        <f t="shared" si="22"/>
        <v>6</v>
      </c>
      <c r="S320" s="12" t="str" cm="1">
        <f t="array" ref="S320">INDEX('CancerEpisode-ConceptMap-1'!$I$15:$N$152,Q320+1,R320)</f>
        <v>* group[=].element[=].target.comment = ##34#Where detail.resolve().ofType(Observation).code is $athena#44789521##34#</v>
      </c>
    </row>
    <row r="321" spans="16:19" x14ac:dyDescent="0.75">
      <c r="P321" s="11">
        <v>307</v>
      </c>
      <c r="Q321" s="11">
        <f t="shared" si="21"/>
        <v>51</v>
      </c>
      <c r="R321" s="11">
        <f t="shared" si="22"/>
        <v>1</v>
      </c>
      <c r="S321" s="12" cm="1">
        <f t="array" ref="S321">INDEX('CancerEpisode-ConceptMap-1'!$I$15:$N$152,Q321+1,R321)</f>
        <v>0</v>
      </c>
    </row>
    <row r="322" spans="16:19" x14ac:dyDescent="0.75">
      <c r="P322" s="11">
        <v>308</v>
      </c>
      <c r="Q322" s="11">
        <f t="shared" si="21"/>
        <v>51</v>
      </c>
      <c r="R322" s="11">
        <f t="shared" si="22"/>
        <v>2</v>
      </c>
      <c r="S322" s="12" cm="1">
        <f t="array" ref="S322">INDEX('CancerEpisode-ConceptMap-1'!$I$15:$N$152,Q322+1,R322)</f>
        <v>0</v>
      </c>
    </row>
    <row r="323" spans="16:19" x14ac:dyDescent="0.75">
      <c r="P323" s="11">
        <v>309</v>
      </c>
      <c r="Q323" s="11">
        <f t="shared" si="21"/>
        <v>51</v>
      </c>
      <c r="R323" s="11">
        <f t="shared" si="22"/>
        <v>3</v>
      </c>
      <c r="S323" s="12" cm="1">
        <f t="array" ref="S323">INDEX('CancerEpisode-ConceptMap-1'!$I$15:$N$152,Q323+1,R323)</f>
        <v>0</v>
      </c>
    </row>
    <row r="324" spans="16:19" x14ac:dyDescent="0.75">
      <c r="P324" s="11">
        <v>310</v>
      </c>
      <c r="Q324" s="11">
        <f t="shared" si="21"/>
        <v>51</v>
      </c>
      <c r="R324" s="11">
        <f t="shared" si="22"/>
        <v>4</v>
      </c>
      <c r="S324" s="12" cm="1">
        <f t="array" ref="S324">INDEX('CancerEpisode-ConceptMap-1'!$I$15:$N$152,Q324+1,R324)</f>
        <v>0</v>
      </c>
    </row>
    <row r="325" spans="16:19" x14ac:dyDescent="0.75">
      <c r="P325" s="11">
        <v>311</v>
      </c>
      <c r="Q325" s="11">
        <f t="shared" si="21"/>
        <v>51</v>
      </c>
      <c r="R325" s="11">
        <f t="shared" si="22"/>
        <v>5</v>
      </c>
      <c r="S325" s="12" cm="1">
        <f t="array" ref="S325">INDEX('CancerEpisode-ConceptMap-1'!$I$15:$N$152,Q325+1,R325)</f>
        <v>0</v>
      </c>
    </row>
    <row r="326" spans="16:19" x14ac:dyDescent="0.75">
      <c r="P326" s="11">
        <v>312</v>
      </c>
      <c r="Q326" s="11">
        <f t="shared" si="21"/>
        <v>51</v>
      </c>
      <c r="R326" s="11">
        <f t="shared" si="22"/>
        <v>6</v>
      </c>
      <c r="S326" s="12" cm="1">
        <f t="array" ref="S326">INDEX('CancerEpisode-ConceptMap-1'!$I$15:$N$152,Q326+1,R326)</f>
        <v>0</v>
      </c>
    </row>
    <row r="327" spans="16:19" x14ac:dyDescent="0.75">
      <c r="P327" s="11">
        <v>313</v>
      </c>
      <c r="Q327" s="11">
        <f t="shared" si="21"/>
        <v>52</v>
      </c>
      <c r="R327" s="11">
        <f t="shared" si="22"/>
        <v>1</v>
      </c>
      <c r="S327" s="12" cm="1">
        <f t="array" ref="S327">INDEX('CancerEpisode-ConceptMap-1'!$I$15:$N$152,Q327+1,R327)</f>
        <v>0</v>
      </c>
    </row>
    <row r="328" spans="16:19" x14ac:dyDescent="0.75">
      <c r="P328" s="11">
        <v>314</v>
      </c>
      <c r="Q328" s="11">
        <f t="shared" si="21"/>
        <v>52</v>
      </c>
      <c r="R328" s="11">
        <f t="shared" si="22"/>
        <v>2</v>
      </c>
      <c r="S328" s="12" cm="1">
        <f t="array" ref="S328">INDEX('CancerEpisode-ConceptMap-1'!$I$15:$N$152,Q328+1,R328)</f>
        <v>0</v>
      </c>
    </row>
    <row r="329" spans="16:19" x14ac:dyDescent="0.75">
      <c r="P329" s="11">
        <v>315</v>
      </c>
      <c r="Q329" s="11">
        <f t="shared" si="21"/>
        <v>52</v>
      </c>
      <c r="R329" s="11">
        <f t="shared" si="22"/>
        <v>3</v>
      </c>
      <c r="S329" s="12" cm="1">
        <f t="array" ref="S329">INDEX('CancerEpisode-ConceptMap-1'!$I$15:$N$152,Q329+1,R329)</f>
        <v>0</v>
      </c>
    </row>
    <row r="330" spans="16:19" x14ac:dyDescent="0.75">
      <c r="P330" s="11">
        <v>316</v>
      </c>
      <c r="Q330" s="11">
        <f t="shared" si="21"/>
        <v>52</v>
      </c>
      <c r="R330" s="11">
        <f t="shared" si="22"/>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71" t="s">
        <v>1494</v>
      </c>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1545</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CancerEpisode!B5</f>
        <v>CancerEpisode</v>
      </c>
      <c r="C14" s="11"/>
      <c r="D14" s="4" t="s">
        <v>1533</v>
      </c>
      <c r="E14" s="6"/>
      <c r="F14" s="49"/>
      <c r="G14" s="49"/>
      <c r="I14" s="12"/>
      <c r="J14" s="11"/>
      <c r="K14" s="11"/>
      <c r="L14" s="11"/>
      <c r="M14" s="48"/>
      <c r="N14" s="51"/>
    </row>
    <row r="15" spans="1:19" ht="44.25" x14ac:dyDescent="0.7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2264</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1478</v>
      </c>
    </row>
    <row r="3" spans="2:7" x14ac:dyDescent="0.75">
      <c r="B3" s="24" t="s">
        <v>20</v>
      </c>
    </row>
    <row r="4" spans="2:7" x14ac:dyDescent="0.75">
      <c r="B4" s="50" t="str">
        <f>"Instance: "&amp;'CancerEpisode-ConceptMap-1'!C4</f>
        <v>Instance: cancerEpisode2FHIR</v>
      </c>
    </row>
    <row r="5" spans="2:7" x14ac:dyDescent="0.75">
      <c r="B5" s="50" t="s">
        <v>1333</v>
      </c>
    </row>
    <row r="6" spans="2:7" x14ac:dyDescent="0.75">
      <c r="B6" s="50" t="s">
        <v>1324</v>
      </c>
    </row>
    <row r="7" spans="2:7" x14ac:dyDescent="0.75">
      <c r="B7" s="50" t="s">
        <v>1477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1325</v>
      </c>
    </row>
    <row r="11" spans="2:7" x14ac:dyDescent="0.75">
      <c r="B11" s="50" t="s">
        <v>1326</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#CancerEpisode.sarcomaClassification</v>
      </c>
    </row>
    <row r="104" spans="2:2" x14ac:dyDescent="0.75">
      <c r="B104" s="12" t="str">
        <f>IF('CancerEpisode-ConceptMap-1'!S100=0,"//---END",'CancerEpisode-ConceptMap-1'!S100)</f>
        <v>* group[=].element[=].display = ##34#Sarcoma classification##34#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ht="44.25" x14ac:dyDescent="0.75">
      <c r="B108" s="12" t="str">
        <f>IF('CancerEpisode-ConceptMap-1'!S104=0,"//---END",'CancerEpisode-ConceptMap-1'!S104)</f>
        <v>* group[=].element[=].target.comment = ##34#At this stage represented as condition.code.
Evaluate if it represents a morphology/hystology classification.
This comment applies to all the inlcuded elements.##34#</v>
      </c>
    </row>
    <row r="109" spans="2:2" x14ac:dyDescent="0.75">
      <c r="B109" s="12" t="str">
        <f>IF('CancerEpisode-ConceptMap-1'!S105=0,"//---END",'CancerEpisode-ConceptMap-1'!S105)</f>
        <v>* group[=].element[+].code = #CancerEpisode.sarcomaClassification.adipocyticTumours</v>
      </c>
    </row>
    <row r="110" spans="2:2" x14ac:dyDescent="0.75">
      <c r="B110" s="12" t="str">
        <f>IF('CancerEpisode-ConceptMap-1'!S106=0,"//---END",'CancerEpisode-ConceptMap-1'!S106)</f>
        <v>* group[=].element[=].display = ##34#Histology subgroup Adipocytic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#CancerEpisode.sarcomaClassification.fmtTumours</v>
      </c>
    </row>
    <row r="116" spans="2:2" x14ac:dyDescent="0.75">
      <c r="B116" s="12" t="str">
        <f>IF('CancerEpisode-ConceptMap-1'!S112=0,"//---END",'CancerEpisode-ConceptMap-1'!S112)</f>
        <v>* group[=].element[=].display = ##34#Histology subgroup Fibroblastic and myofibroblastic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#CancerEpisode.sarcomaClassification.socalledFibrohistiocyticTumours</v>
      </c>
    </row>
    <row r="122" spans="2:2" x14ac:dyDescent="0.75">
      <c r="B122" s="12" t="str">
        <f>IF('CancerEpisode-ConceptMap-1'!S118=0,"//---END",'CancerEpisode-ConceptMap-1'!S118)</f>
        <v>* group[=].element[=].display = ##34#Histology subgroup So-called fibrohistiocytic tumours##34#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x14ac:dyDescent="0.75">
      <c r="B126" s="12" t="str">
        <f>IF('CancerEpisode-ConceptMap-1'!S122=0,"//---END",'CancerEpisode-ConceptMap-1'!S122)</f>
        <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#CancerEpisode.sarcomaClassification.estAndRelatedTumours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#Condition.evidence:simpleResult.detail.valueQuantity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x14ac:dyDescent="0.75">
      <c r="B294" s="12" t="str">
        <f>IF('CancerEpisode-ConceptMap-1'!S290=0,"//---END",'CancerEpisode-ConceptMap-1'!S290)</f>
        <v>* group[=].element[=].target.comment = ##34#Where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#Condition.bodySite.extension:qualifier.value[x]</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#Condition.evidence:simpleResult.detail.valueCodeableConcept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detail.resolve().ofType(Observation).code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#Condition.evidence:simpleResult.detail.valueCodeableConcept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detail.resolve().ofType(Observation).code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#Condition.evidence:simpleResult.detail.valueCodeableConcept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detail.resolve().ofType(Observation).code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#Condition.evidence:simpleResult.detail.valueCodeableConcept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detail.resolve().ofType(Observation).code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1.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5.5" thickBot="1" x14ac:dyDescent="0.9">
      <c r="L3" s="24" t="str">
        <f>L1</f>
        <v>//===================================================</v>
      </c>
      <c r="N3" s="24" t="str">
        <f>N1</f>
        <v>// -------------------------------------------------------------------------------</v>
      </c>
      <c r="P3" s="24" t="str">
        <f>P1</f>
        <v>// -------------------------------------------------------------------------------</v>
      </c>
      <c r="R3" s="24" t="str">
        <f>R1</f>
        <v>// -------------------------------------------------------------------------------</v>
      </c>
    </row>
    <row r="4" spans="1:18" x14ac:dyDescent="0.75">
      <c r="A4" s="5" t="s">
        <v>11</v>
      </c>
      <c r="B4" s="30" t="s">
        <v>1904</v>
      </c>
      <c r="L4" s="16" t="str">
        <f>CONCATENATE("Logical: ",B4)</f>
        <v>Logical: EpisodeEventI4rc</v>
      </c>
    </row>
    <row r="5" spans="1:18" x14ac:dyDescent="0.75">
      <c r="A5" s="14" t="s">
        <v>16</v>
      </c>
      <c r="B5" s="31" t="s">
        <v>1596</v>
      </c>
      <c r="L5" s="16" t="str">
        <f>CONCATENATE("Id: ",B5)</f>
        <v>Id: EpisodeEvent</v>
      </c>
    </row>
    <row r="6" spans="1:18" x14ac:dyDescent="0.75">
      <c r="A6" s="14" t="s">
        <v>10</v>
      </c>
      <c r="B6" s="32" t="s">
        <v>1557</v>
      </c>
      <c r="L6" s="17" t="str">
        <f>CONCATENATE("Title: ##34#",B6,"##34#")</f>
        <v>Title: ##34#Episode Event##34#</v>
      </c>
    </row>
    <row r="7" spans="1:18" x14ac:dyDescent="0.75">
      <c r="A7" s="26" t="s">
        <v>2</v>
      </c>
      <c r="B7" s="32" t="s">
        <v>1557</v>
      </c>
      <c r="C7" s="9" t="s">
        <v>3</v>
      </c>
      <c r="D7" s="1" t="s">
        <v>4</v>
      </c>
      <c r="E7" s="3" t="s">
        <v>5</v>
      </c>
      <c r="F7" s="3" t="s">
        <v>6</v>
      </c>
      <c r="G7" s="3" t="s">
        <v>7</v>
      </c>
      <c r="H7" s="64" t="s">
        <v>1383</v>
      </c>
      <c r="I7" s="118" t="s">
        <v>2056</v>
      </c>
      <c r="J7" s="118" t="s">
        <v>2057</v>
      </c>
      <c r="L7" s="17" t="str">
        <f>CONCATENATE("Description: "," ##334#",B7,"##334#",)</f>
        <v>Description:  ##334#Episode Event##334#</v>
      </c>
    </row>
    <row r="8" spans="1:18" ht="59" x14ac:dyDescent="0.7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1598</v>
      </c>
      <c r="C9" s="11" t="s">
        <v>1590</v>
      </c>
      <c r="D9" s="11" t="s">
        <v>1591</v>
      </c>
      <c r="E9" s="11">
        <v>1</v>
      </c>
      <c r="F9" s="11">
        <v>1</v>
      </c>
      <c r="G9" s="42" t="s">
        <v>1465</v>
      </c>
      <c r="H9" s="4" t="s">
        <v>2054</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1599</v>
      </c>
      <c r="C10" s="11" t="s">
        <v>1592</v>
      </c>
      <c r="D10" s="12" t="s">
        <v>1593</v>
      </c>
      <c r="E10" s="11">
        <v>0</v>
      </c>
      <c r="F10" s="11">
        <v>1</v>
      </c>
      <c r="G10" s="42" t="s">
        <v>1465</v>
      </c>
      <c r="H10" s="12" t="s">
        <v>2055</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2361</v>
      </c>
      <c r="D19" s="148" t="s">
        <v>2378</v>
      </c>
      <c r="I19" s="12"/>
      <c r="J19" s="12"/>
      <c r="P19" s="12"/>
      <c r="R19" s="12"/>
    </row>
    <row r="20" spans="2:18" x14ac:dyDescent="0.75">
      <c r="B20" s="146" t="s">
        <v>2357</v>
      </c>
      <c r="C20" s="147" t="s">
        <v>2362</v>
      </c>
      <c r="D20" s="147" t="s">
        <v>2384</v>
      </c>
      <c r="I20" s="12"/>
      <c r="J20" s="12"/>
      <c r="P20" s="12"/>
      <c r="R20" s="12"/>
    </row>
    <row r="21" spans="2:18" x14ac:dyDescent="0.75">
      <c r="B21" s="146" t="s">
        <v>2358</v>
      </c>
      <c r="C21" s="147" t="s">
        <v>2382</v>
      </c>
      <c r="D21" s="147" t="s">
        <v>2381</v>
      </c>
      <c r="I21" s="12"/>
      <c r="J21" s="12"/>
      <c r="P21" s="12"/>
      <c r="R21" s="12"/>
    </row>
    <row r="22" spans="2:18" x14ac:dyDescent="0.75">
      <c r="B22" s="146" t="s">
        <v>2359</v>
      </c>
      <c r="C22" s="147" t="s">
        <v>2382</v>
      </c>
      <c r="D22" s="147" t="s">
        <v>2380</v>
      </c>
      <c r="I22" s="12"/>
      <c r="J22" s="12"/>
      <c r="P22" s="12"/>
      <c r="R22" s="12"/>
    </row>
    <row r="23" spans="2:18" x14ac:dyDescent="0.75">
      <c r="B23" s="146" t="s">
        <v>2360</v>
      </c>
      <c r="C23" s="147" t="s">
        <v>2379</v>
      </c>
      <c r="D23" s="147" t="s">
        <v>2371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2363</v>
      </c>
      <c r="C28" s="2" t="s">
        <v>2364</v>
      </c>
      <c r="F28" s="2"/>
      <c r="G28" s="12"/>
      <c r="H28" s="12"/>
      <c r="I28"/>
      <c r="L28"/>
      <c r="M28" s="2"/>
      <c r="N28" s="12"/>
      <c r="O28"/>
      <c r="P28" s="12"/>
    </row>
    <row r="29" spans="2:18" ht="44.25" x14ac:dyDescent="0.75">
      <c r="B29" t="s">
        <v>2365</v>
      </c>
      <c r="C29" s="2" t="s">
        <v>2366</v>
      </c>
      <c r="F29" s="2"/>
      <c r="G29" s="12"/>
      <c r="H29" s="12"/>
      <c r="I29"/>
      <c r="L29"/>
      <c r="M29" s="2"/>
      <c r="N29" s="12"/>
      <c r="O29"/>
      <c r="P29" s="12"/>
    </row>
    <row r="30" spans="2:18" ht="59" x14ac:dyDescent="0.75">
      <c r="B30" t="s">
        <v>2367</v>
      </c>
      <c r="C30" s="2" t="s">
        <v>2368</v>
      </c>
      <c r="F30" s="2"/>
      <c r="G30" s="12"/>
      <c r="H30" s="12"/>
      <c r="I30"/>
      <c r="L30"/>
      <c r="M30" s="2"/>
      <c r="N30" s="12"/>
      <c r="O30"/>
      <c r="P30" s="12"/>
    </row>
    <row r="31" spans="2:18" ht="88.5" x14ac:dyDescent="0.75">
      <c r="B31" t="s">
        <v>2369</v>
      </c>
      <c r="C31" s="2" t="s">
        <v>2370</v>
      </c>
      <c r="F31" s="2"/>
      <c r="G31" s="12"/>
      <c r="H31" s="12"/>
      <c r="I31"/>
      <c r="L31"/>
      <c r="M31" s="2"/>
      <c r="N31" s="12"/>
      <c r="O31"/>
      <c r="P31" s="12"/>
    </row>
    <row r="32" spans="2:18" ht="44.25" x14ac:dyDescent="0.75">
      <c r="B32" t="s">
        <v>2372</v>
      </c>
      <c r="C32" s="2" t="s">
        <v>2373</v>
      </c>
      <c r="F32" s="2"/>
      <c r="G32" s="12"/>
      <c r="H32" s="12"/>
      <c r="I32"/>
      <c r="L32"/>
      <c r="M32" s="2"/>
      <c r="N32" s="12"/>
      <c r="O32"/>
      <c r="P32" s="12"/>
    </row>
    <row r="33" spans="2:18" ht="44.25" x14ac:dyDescent="0.75">
      <c r="B33" t="s">
        <v>2374</v>
      </c>
      <c r="C33" s="2" t="s">
        <v>2375</v>
      </c>
      <c r="F33" s="2"/>
      <c r="G33" s="12"/>
      <c r="H33" s="12"/>
      <c r="I33"/>
      <c r="L33"/>
      <c r="M33" s="2"/>
      <c r="N33" s="12"/>
      <c r="O33"/>
      <c r="P33" s="12"/>
    </row>
    <row r="34" spans="2:18" ht="44.25" x14ac:dyDescent="0.75">
      <c r="B34" t="s">
        <v>2376</v>
      </c>
      <c r="C34" s="2" t="s">
        <v>2377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1602</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1386</v>
      </c>
    </row>
    <row r="25" spans="3:3" x14ac:dyDescent="0.75">
      <c r="C25" s="24" t="s">
        <v>1458</v>
      </c>
    </row>
    <row r="26" spans="3:3" x14ac:dyDescent="0.75">
      <c r="C26" s="24" t="s">
        <v>1386</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c r="E2" s="145"/>
    </row>
    <row r="3" spans="1:19" ht="15.5" thickBot="1" x14ac:dyDescent="0.9">
      <c r="B3" s="47" t="s">
        <v>17</v>
      </c>
      <c r="C3" s="28" t="s">
        <v>1608</v>
      </c>
      <c r="D3" s="47" t="s">
        <v>1470</v>
      </c>
      <c r="E3" s="71" t="str">
        <f>$C$1&amp;EpisodeEvent!B5</f>
        <v>http://hl7.eu/fhir/ig/idea4rc/StructureDefinition/EpisodeEvent</v>
      </c>
    </row>
    <row r="4" spans="1:19" x14ac:dyDescent="0.75">
      <c r="B4" s="47" t="s">
        <v>16</v>
      </c>
      <c r="C4" s="28" t="s">
        <v>1613</v>
      </c>
      <c r="D4" s="47" t="s">
        <v>1471</v>
      </c>
      <c r="E4" s="156" t="s">
        <v>1483</v>
      </c>
      <c r="F4" s="157"/>
      <c r="G4" s="157"/>
    </row>
    <row r="5" spans="1:19" x14ac:dyDescent="0.75">
      <c r="B5" s="47" t="s">
        <v>10</v>
      </c>
      <c r="C5" s="7" t="s">
        <v>1609</v>
      </c>
      <c r="D5" s="47"/>
      <c r="E5" s="7"/>
    </row>
    <row r="6" spans="1:19" x14ac:dyDescent="0.75">
      <c r="B6" s="47" t="s">
        <v>18</v>
      </c>
      <c r="C6" s="41"/>
      <c r="D6" s="47" t="s">
        <v>1472</v>
      </c>
      <c r="E6" s="156" t="str">
        <f>E3</f>
        <v>http://hl7.eu/fhir/ig/idea4rc/StructureDefinition/EpisodeEvent</v>
      </c>
      <c r="F6" s="157"/>
      <c r="G6" s="157"/>
    </row>
    <row r="7" spans="1:19" x14ac:dyDescent="0.75">
      <c r="B7" s="47" t="s">
        <v>15</v>
      </c>
      <c r="C7" s="72"/>
      <c r="D7" s="47" t="s">
        <v>1473</v>
      </c>
      <c r="E7" s="156" t="s">
        <v>1483</v>
      </c>
      <c r="F7" s="157"/>
      <c r="G7" s="157"/>
    </row>
    <row r="8" spans="1:19" ht="45" thickBot="1" x14ac:dyDescent="0.9">
      <c r="B8" s="47" t="s">
        <v>1474</v>
      </c>
      <c r="C8" s="73" t="s">
        <v>1609</v>
      </c>
      <c r="D8" s="47"/>
      <c r="E8" s="7"/>
      <c r="I8" s="12" t="s">
        <v>1288</v>
      </c>
      <c r="J8" s="12" t="s">
        <v>1289</v>
      </c>
      <c r="K8" s="12" t="s">
        <v>1290</v>
      </c>
      <c r="L8" s="12" t="s">
        <v>1291</v>
      </c>
      <c r="M8" s="11" t="s">
        <v>1292</v>
      </c>
      <c r="P8" s="34" t="s">
        <v>1327</v>
      </c>
      <c r="Q8" s="34">
        <v>6</v>
      </c>
    </row>
    <row r="9" spans="1:19" ht="30.25" thickBot="1" x14ac:dyDescent="0.9">
      <c r="B9" s="47" t="s">
        <v>1475</v>
      </c>
      <c r="C9" s="12" t="s">
        <v>1610</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EpisodeEvent!B5</f>
        <v>EpisodeEvent</v>
      </c>
      <c r="C14" s="11"/>
      <c r="D14" s="4" t="s">
        <v>1492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1605</v>
      </c>
      <c r="E17" s="12"/>
      <c r="F17" s="49" t="s">
        <v>1293</v>
      </c>
      <c r="G17" s="76" t="s">
        <v>2387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2317</v>
      </c>
      <c r="E18" s="12"/>
      <c r="F18" s="49" t="s">
        <v>1293</v>
      </c>
      <c r="G18" s="76" t="s">
        <v>2318</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2265</v>
      </c>
      <c r="E19" s="12"/>
      <c r="F19" s="49" t="s">
        <v>1316</v>
      </c>
      <c r="G19" s="76" t="s">
        <v>2266</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1611</v>
      </c>
    </row>
    <row r="3" spans="2:7" x14ac:dyDescent="0.75">
      <c r="B3" s="24" t="s">
        <v>20</v>
      </c>
    </row>
    <row r="4" spans="2:7" x14ac:dyDescent="0.75">
      <c r="B4" s="50" t="str">
        <f>"Instance: "&amp;'EpisodeEvent-ConceptMap-1'!C4</f>
        <v>Instance: episodeEvent2FHIR</v>
      </c>
    </row>
    <row r="5" spans="2:7" x14ac:dyDescent="0.75">
      <c r="B5" s="50" t="s">
        <v>1333</v>
      </c>
    </row>
    <row r="6" spans="2:7" x14ac:dyDescent="0.75">
      <c r="B6" s="50" t="s">
        <v>1324</v>
      </c>
    </row>
    <row r="7" spans="2:7" x14ac:dyDescent="0.75">
      <c r="B7" s="50" t="s">
        <v>1477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1325</v>
      </c>
    </row>
    <row r="11" spans="2:7" x14ac:dyDescent="0.75">
      <c r="B11" s="50" t="s">
        <v>1326</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B4" sqref="B4"/>
    </sheetView>
  </sheetViews>
  <sheetFormatPr defaultRowHeight="14.75" x14ac:dyDescent="0.75"/>
  <cols>
    <col min="1" max="1" width="16.54296875" customWidth="1"/>
    <col min="2" max="2" width="49" customWidth="1"/>
    <col min="3" max="3" width="32.1796875" style="2" customWidth="1"/>
    <col min="4" max="4" width="46.36328125" customWidth="1"/>
    <col min="5" max="5" width="10.81640625" customWidth="1"/>
    <col min="6" max="6" width="9" customWidth="1"/>
    <col min="7" max="7" width="18.1796875" customWidth="1"/>
    <col min="8" max="8" width="39" style="2" customWidth="1"/>
    <col min="9" max="9" width="16.54296875" style="2" customWidth="1"/>
    <col min="10" max="10" width="13.54296875" style="2" customWidth="1"/>
    <col min="11" max="11" width="35.36328125" customWidth="1"/>
    <col min="12" max="12" width="67.1796875" style="2" customWidth="1"/>
    <col min="13" max="13" width="19.26953125" customWidth="1"/>
    <col min="14" max="14" width="55.7265625" customWidth="1"/>
    <col min="15" max="15" width="14.4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7.75" customHeight="1" thickBot="1" x14ac:dyDescent="0.9">
      <c r="L3" s="24" t="str">
        <f>L1</f>
        <v>//===================================================</v>
      </c>
      <c r="N3" s="24" t="str">
        <f>N1</f>
        <v>// -------------------------------------------------------------------------------</v>
      </c>
      <c r="P3" s="24" t="str">
        <f>P1</f>
        <v>// -------------------------------------------------------------------------------</v>
      </c>
      <c r="R3" s="24" t="str">
        <f>R1</f>
        <v>// -------------------------------------------------------------------------------</v>
      </c>
    </row>
    <row r="4" spans="1:18" ht="15.5" thickBot="1" x14ac:dyDescent="0.9">
      <c r="A4" s="5" t="s">
        <v>11</v>
      </c>
      <c r="B4" s="30" t="s">
        <v>1901</v>
      </c>
      <c r="L4" s="16" t="str">
        <f>CONCATENATE("Logical: ",B4)</f>
        <v>Logical: GeneticTestExpressionI4rc</v>
      </c>
    </row>
    <row r="5" spans="1:18" ht="15.5" thickBot="1" x14ac:dyDescent="0.9">
      <c r="A5" s="14" t="s">
        <v>16</v>
      </c>
      <c r="B5" s="30" t="s">
        <v>1871</v>
      </c>
      <c r="L5" s="16" t="str">
        <f>CONCATENATE("Id: ",B5)</f>
        <v>Id: GeneticTestExpression</v>
      </c>
    </row>
    <row r="6" spans="1:18" ht="15.5" thickBot="1" x14ac:dyDescent="0.9">
      <c r="A6" s="14" t="s">
        <v>10</v>
      </c>
      <c r="B6" s="30" t="s">
        <v>1872</v>
      </c>
      <c r="L6" s="17" t="str">
        <f>CONCATENATE("Title: ##34#",B6,"##34#")</f>
        <v>Title: ##34#Genetic Test Expression##34#</v>
      </c>
    </row>
    <row r="7" spans="1:18" x14ac:dyDescent="0.75">
      <c r="A7" s="26" t="s">
        <v>2</v>
      </c>
      <c r="B7" s="95" t="s">
        <v>1872</v>
      </c>
      <c r="C7" s="9" t="s">
        <v>3</v>
      </c>
      <c r="D7" s="1" t="s">
        <v>4</v>
      </c>
      <c r="E7" s="3" t="s">
        <v>5</v>
      </c>
      <c r="F7" s="3" t="s">
        <v>6</v>
      </c>
      <c r="G7" s="3" t="s">
        <v>7</v>
      </c>
      <c r="H7" s="64" t="s">
        <v>1383</v>
      </c>
      <c r="I7" s="118" t="s">
        <v>2056</v>
      </c>
      <c r="J7" s="118" t="s">
        <v>2057</v>
      </c>
      <c r="L7" s="17" t="str">
        <f>CONCATENATE("Description: "," ##334#",B7,"##334#",)</f>
        <v>Description:  ##334#Genetic Test Expression##334#</v>
      </c>
    </row>
    <row r="8" spans="1:18" ht="59" x14ac:dyDescent="0.7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44.25" x14ac:dyDescent="0.75">
      <c r="A9" s="59">
        <v>1</v>
      </c>
      <c r="B9" t="s">
        <v>1873</v>
      </c>
      <c r="C9" s="142" t="s">
        <v>2334</v>
      </c>
      <c r="D9" t="s">
        <v>1874</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1875</v>
      </c>
      <c r="C10" s="142" t="s">
        <v>1876</v>
      </c>
      <c r="D10" t="s">
        <v>1876</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1877</v>
      </c>
      <c r="C11" s="142" t="s">
        <v>2335</v>
      </c>
      <c r="D11" t="s">
        <v>1878</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1879</v>
      </c>
      <c r="C12" s="142" t="s">
        <v>1880</v>
      </c>
      <c r="D12" t="s">
        <v>1880</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1881</v>
      </c>
      <c r="C13" s="142" t="s">
        <v>2336</v>
      </c>
      <c r="D13" t="s">
        <v>1882</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1883</v>
      </c>
      <c r="C14" s="142" t="s">
        <v>1884</v>
      </c>
      <c r="D14" t="s">
        <v>1884</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2102</v>
      </c>
      <c r="C15" s="142" t="s">
        <v>2337</v>
      </c>
      <c r="D15" t="s">
        <v>1885</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1886</v>
      </c>
      <c r="C16" s="142" t="s">
        <v>1887</v>
      </c>
      <c r="D16" t="s">
        <v>1887</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2103</v>
      </c>
      <c r="C17" s="142" t="s">
        <v>2338</v>
      </c>
      <c r="D17" t="s">
        <v>1888</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1889</v>
      </c>
      <c r="C18" s="142" t="s">
        <v>1890</v>
      </c>
      <c r="D18" t="s">
        <v>1890</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1891</v>
      </c>
      <c r="C19" s="142" t="s">
        <v>2339</v>
      </c>
      <c r="D19" t="s">
        <v>1892</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1893</v>
      </c>
      <c r="C20" s="142" t="s">
        <v>1894</v>
      </c>
      <c r="D20" t="s">
        <v>1894</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2104</v>
      </c>
      <c r="C21" s="142" t="s">
        <v>2340</v>
      </c>
      <c r="D21" t="s">
        <v>1895</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1896</v>
      </c>
      <c r="C22" s="142" t="s">
        <v>1897</v>
      </c>
      <c r="D22" t="s">
        <v>1897</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1898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ht="29.5"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ht="29.5"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ht="29.5"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2331</v>
      </c>
      <c r="D3" s="47" t="s">
        <v>1470</v>
      </c>
      <c r="E3" s="71" t="str">
        <f>$C$1&amp;B14</f>
        <v>http://hl7.eu/fhir/ig/idea4rc/StructureDefinition/GeneticTestExpression</v>
      </c>
    </row>
    <row r="4" spans="1:19" x14ac:dyDescent="0.75">
      <c r="B4" s="47" t="s">
        <v>16</v>
      </c>
      <c r="C4" s="28" t="s">
        <v>2330</v>
      </c>
      <c r="D4" s="47" t="s">
        <v>1471</v>
      </c>
      <c r="E4" s="156" t="s">
        <v>1483</v>
      </c>
      <c r="F4" s="157"/>
      <c r="G4" s="157"/>
    </row>
    <row r="5" spans="1:19" x14ac:dyDescent="0.75">
      <c r="B5" s="47" t="s">
        <v>10</v>
      </c>
      <c r="C5" s="7" t="s">
        <v>2332</v>
      </c>
      <c r="D5" s="47"/>
      <c r="E5" s="7"/>
    </row>
    <row r="6" spans="1:19" x14ac:dyDescent="0.75">
      <c r="B6" s="47" t="s">
        <v>18</v>
      </c>
      <c r="C6" s="41"/>
      <c r="D6" s="47" t="s">
        <v>1472</v>
      </c>
      <c r="E6" s="156" t="str">
        <f>E3</f>
        <v>http://hl7.eu/fhir/ig/idea4rc/StructureDefinition/GeneticTestExpression</v>
      </c>
      <c r="F6" s="157"/>
      <c r="G6" s="157"/>
    </row>
    <row r="7" spans="1:19" x14ac:dyDescent="0.75">
      <c r="B7" s="47" t="s">
        <v>15</v>
      </c>
      <c r="C7" s="72"/>
      <c r="D7" s="47" t="s">
        <v>1473</v>
      </c>
      <c r="E7" s="156" t="s">
        <v>1483</v>
      </c>
      <c r="F7" s="157"/>
      <c r="G7" s="157"/>
    </row>
    <row r="8" spans="1:19" ht="45" thickBot="1" x14ac:dyDescent="0.9">
      <c r="B8" s="47" t="s">
        <v>1474</v>
      </c>
      <c r="C8" s="7" t="s">
        <v>2332</v>
      </c>
      <c r="D8" s="47"/>
      <c r="E8" s="7"/>
      <c r="I8" s="12" t="s">
        <v>1288</v>
      </c>
      <c r="J8" s="12" t="s">
        <v>1289</v>
      </c>
      <c r="K8" s="12" t="s">
        <v>1290</v>
      </c>
      <c r="L8" s="12" t="s">
        <v>1291</v>
      </c>
      <c r="M8" s="11" t="s">
        <v>1292</v>
      </c>
      <c r="P8" s="34" t="s">
        <v>1327</v>
      </c>
      <c r="Q8" s="34">
        <v>6</v>
      </c>
    </row>
    <row r="9" spans="1:19" ht="15.5" thickBot="1" x14ac:dyDescent="0.9">
      <c r="B9" s="47" t="s">
        <v>1475</v>
      </c>
      <c r="C9" s="12" t="s">
        <v>2333</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GeneticTestExpression!B5</f>
        <v>GeneticTestExpression</v>
      </c>
      <c r="C14" s="11"/>
      <c r="D14" s="4" t="s">
        <v>1492</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#GeneticTestExpression.episodeEventReference</v>
      </c>
    </row>
    <row r="16" spans="1:19" ht="132.75" x14ac:dyDescent="0.75">
      <c r="A16" s="44"/>
      <c r="B16" s="11" t="str">
        <f>GeneticTestExpression!B9</f>
        <v>geneExpressionAnalysisPerformed</v>
      </c>
      <c r="C16" s="11" t="str">
        <f>GeneticTestExpression!C9</f>
        <v>Is a gene expression analysis performed ?</v>
      </c>
      <c r="D16" s="12" t="s">
        <v>2341</v>
      </c>
      <c r="E16" s="12"/>
      <c r="F16" s="49" t="s">
        <v>1315</v>
      </c>
      <c r="G16" s="77" t="s">
        <v>2343</v>
      </c>
      <c r="I16" s="12" t="str">
        <f t="shared" ref="I16:I29" si="7">"* group[=].element[+].code = #"&amp;$B$14&amp;"."&amp;B16</f>
        <v>* group[=].element[+].code = #GeneticTestExpression.geneExpressionAnalysisPerformed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2342</v>
      </c>
      <c r="E17" s="12"/>
      <c r="F17" s="49" t="s">
        <v>1315</v>
      </c>
      <c r="G17" s="77" t="s">
        <v>2344</v>
      </c>
      <c r="H17" s="43"/>
      <c r="I17" s="12" t="str">
        <f t="shared" si="7"/>
        <v>* group[=].element[+].code = #GeneticTestExpression.dateOfGeneExpression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2341</v>
      </c>
      <c r="E18" s="12"/>
      <c r="F18" s="49" t="s">
        <v>1315</v>
      </c>
      <c r="G18" s="77" t="s">
        <v>2345</v>
      </c>
      <c r="H18" s="43"/>
      <c r="I18" s="12" t="str">
        <f t="shared" si="7"/>
        <v>* group[=].element[+].code = #GeneticTestExpression.geneMutationAnalysisPerformed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2342</v>
      </c>
      <c r="E19" s="12"/>
      <c r="F19" s="49" t="s">
        <v>1315</v>
      </c>
      <c r="G19" s="77" t="s">
        <v>2345</v>
      </c>
      <c r="H19" s="43"/>
      <c r="I19" s="12" t="str">
        <f t="shared" si="7"/>
        <v>* group[=].element[+].code = #GeneticTestExpression.dateOfGeneMutation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2341</v>
      </c>
      <c r="E20" s="12"/>
      <c r="F20" s="49" t="s">
        <v>1315</v>
      </c>
      <c r="G20" s="77" t="s">
        <v>2346</v>
      </c>
      <c r="H20" s="43"/>
      <c r="I20" s="12" t="str">
        <f t="shared" si="7"/>
        <v>* group[=].element[+].code = #GeneticTestExpression.testsForChromosomeTranslocationsPerformed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2342</v>
      </c>
      <c r="E21" s="12"/>
      <c r="F21" s="49" t="s">
        <v>1315</v>
      </c>
      <c r="G21" s="77" t="s">
        <v>2346</v>
      </c>
      <c r="H21" s="43"/>
      <c r="I21" s="12" t="str">
        <f t="shared" si="7"/>
        <v>* group[=].element[+].code = #GeneticTestExpression.dateOfTraslocation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#GeneticTestExpression.geneExpressionAnalysisPerformed</v>
      </c>
    </row>
    <row r="22" spans="1:19" ht="118" x14ac:dyDescent="0.75">
      <c r="A22" s="44"/>
      <c r="B22" s="11" t="str">
        <f>GeneticTestExpression!B15</f>
        <v>ngsPerformed</v>
      </c>
      <c r="C22" s="11" t="str">
        <f>GeneticTestExpression!C15</f>
        <v>Is a NGS analysis performed ?</v>
      </c>
      <c r="D22" s="12" t="s">
        <v>2341</v>
      </c>
      <c r="E22" s="12"/>
      <c r="F22" s="49" t="s">
        <v>1315</v>
      </c>
      <c r="G22" s="77" t="s">
        <v>2347</v>
      </c>
      <c r="H22" s="43"/>
      <c r="I22" s="12" t="str">
        <f t="shared" si="7"/>
        <v>* group[=].element[+].code = #GeneticTestExpression.ngsPerformed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2342</v>
      </c>
      <c r="E23" s="12"/>
      <c r="F23" s="49" t="s">
        <v>1315</v>
      </c>
      <c r="G23" s="77" t="s">
        <v>2347</v>
      </c>
      <c r="H23" s="43"/>
      <c r="I23" s="12" t="str">
        <f t="shared" si="7"/>
        <v>* group[=].element[+].code = #GeneticTestExpression.dateOfNgs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2341</v>
      </c>
      <c r="E24" s="12"/>
      <c r="F24" s="49" t="s">
        <v>1315</v>
      </c>
      <c r="G24" s="77" t="s">
        <v>2348</v>
      </c>
      <c r="H24" s="43"/>
      <c r="I24" s="12" t="str">
        <f t="shared" si="7"/>
        <v>* group[=].element[+].code = #GeneticTestExpression.pcrTestPerformed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2342</v>
      </c>
      <c r="E25" s="12"/>
      <c r="F25" s="49" t="s">
        <v>1315</v>
      </c>
      <c r="G25" s="77" t="s">
        <v>2348</v>
      </c>
      <c r="H25" s="43"/>
      <c r="I25" s="12" t="str">
        <f t="shared" si="7"/>
        <v>* group[=].element[+].code = #GeneticTestExpression.dateOfPcr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2341</v>
      </c>
      <c r="E26" s="12"/>
      <c r="F26" s="49" t="s">
        <v>1315</v>
      </c>
      <c r="G26" s="77" t="s">
        <v>2349</v>
      </c>
      <c r="H26" s="43"/>
      <c r="I26" s="12" t="str">
        <f t="shared" si="7"/>
        <v>* group[=].element[+].code = #GeneticTestExpression.immunohistochemistryPerformed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2342</v>
      </c>
      <c r="E27" s="12"/>
      <c r="F27" s="49" t="s">
        <v>1315</v>
      </c>
      <c r="G27" s="77" t="s">
        <v>2349</v>
      </c>
      <c r="H27" s="43"/>
      <c r="I27" s="12" t="str">
        <f t="shared" si="7"/>
        <v>* group[=].element[+].code = #GeneticTestExpression.dateOfImmunohistochemistry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#GeneticTestExpression.dateOfGeneExpression</v>
      </c>
    </row>
    <row r="28" spans="1:19" ht="132.75" x14ac:dyDescent="0.75">
      <c r="B28" s="11" t="str">
        <f>GeneticTestExpression!B21</f>
        <v>ctDnaPerformed</v>
      </c>
      <c r="C28" s="11" t="str">
        <f>GeneticTestExpression!C21</f>
        <v>Is a ctDNA analysis performed ?</v>
      </c>
      <c r="D28" s="12" t="s">
        <v>2341</v>
      </c>
      <c r="E28" s="12"/>
      <c r="F28" s="49" t="s">
        <v>1315</v>
      </c>
      <c r="G28" s="77" t="s">
        <v>2350</v>
      </c>
      <c r="H28" s="43"/>
      <c r="I28" s="12" t="str">
        <f t="shared" si="7"/>
        <v>* group[=].element[+].code = #GeneticTestExpression.ctDnaPerformed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2342</v>
      </c>
      <c r="E29" s="12"/>
      <c r="F29" s="49" t="s">
        <v>1315</v>
      </c>
      <c r="G29" s="77" t="s">
        <v>2350</v>
      </c>
      <c r="H29" s="43"/>
      <c r="I29" s="12" t="str">
        <f t="shared" si="7"/>
        <v>* group[=].element[+].code = #GeneticTestExpression.dateOfCtdna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2351</v>
      </c>
    </row>
    <row r="3" spans="2:7" x14ac:dyDescent="0.75">
      <c r="B3" s="24" t="s">
        <v>20</v>
      </c>
    </row>
    <row r="4" spans="2:7" x14ac:dyDescent="0.75">
      <c r="B4" s="50" t="str">
        <f>"Instance: "&amp;'GeneticTestExp-ConceptMap-1'!C4</f>
        <v>Instance: geneticTest2FHIR</v>
      </c>
    </row>
    <row r="5" spans="2:7" x14ac:dyDescent="0.75">
      <c r="B5" s="50" t="s">
        <v>1333</v>
      </c>
    </row>
    <row r="6" spans="2:7" x14ac:dyDescent="0.75">
      <c r="B6" s="50" t="s">
        <v>1324</v>
      </c>
    </row>
    <row r="7" spans="2:7" x14ac:dyDescent="0.75">
      <c r="B7" s="50" t="s">
        <v>1477</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1325</v>
      </c>
    </row>
    <row r="11" spans="2:7" x14ac:dyDescent="0.75">
      <c r="B11" s="50" t="s">
        <v>1326</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2058</v>
      </c>
      <c r="R2" s="24" t="s">
        <v>2059</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2459</v>
      </c>
      <c r="L4" s="16" t="str">
        <f>CONCATENATE("Logical: ",B4)</f>
        <v>Logical: HnStageI4rc</v>
      </c>
    </row>
    <row r="5" spans="1:18" ht="19.899999999999999" customHeight="1" x14ac:dyDescent="0.75">
      <c r="A5" s="14" t="s">
        <v>16</v>
      </c>
      <c r="B5" s="31" t="s">
        <v>2460</v>
      </c>
      <c r="L5" s="16" t="str">
        <f>CONCATENATE("Id: ",B5)</f>
        <v>Id: HnStage</v>
      </c>
    </row>
    <row r="6" spans="1:18" ht="19.899999999999999" customHeight="1" x14ac:dyDescent="0.75">
      <c r="A6" s="14" t="s">
        <v>10</v>
      </c>
      <c r="B6" s="32" t="s">
        <v>2461</v>
      </c>
      <c r="L6" s="17" t="str">
        <f>CONCATENATE("Title: ##34#",B6,"##34#")</f>
        <v>Title: ##34#Head Neck Stage##34#</v>
      </c>
    </row>
    <row r="7" spans="1:18" ht="19.899999999999999" customHeight="1" x14ac:dyDescent="0.75">
      <c r="A7" s="26" t="s">
        <v>2</v>
      </c>
      <c r="B7" s="32" t="s">
        <v>2461</v>
      </c>
      <c r="C7" s="9" t="s">
        <v>3</v>
      </c>
      <c r="D7" s="1" t="s">
        <v>4</v>
      </c>
      <c r="E7" s="3" t="s">
        <v>5</v>
      </c>
      <c r="F7" s="3" t="s">
        <v>6</v>
      </c>
      <c r="G7" s="3" t="s">
        <v>7</v>
      </c>
      <c r="H7" s="64" t="s">
        <v>1383</v>
      </c>
      <c r="I7" s="118" t="s">
        <v>2056</v>
      </c>
      <c r="J7" s="118" t="s">
        <v>2057</v>
      </c>
      <c r="L7" s="17" t="str">
        <f>CONCATENATE("Description: "," ##334#",B7,"##334#",)</f>
        <v>Description:  ##334#Head Neck Stage##334#</v>
      </c>
    </row>
    <row r="8" spans="1:18" ht="20.25" customHeight="1" x14ac:dyDescent="0.7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2442</v>
      </c>
      <c r="C9" s="11" t="s">
        <v>2450</v>
      </c>
      <c r="D9" s="11" t="s">
        <v>1387</v>
      </c>
      <c r="E9" s="11">
        <v>1</v>
      </c>
      <c r="F9" s="11">
        <v>1</v>
      </c>
      <c r="G9" t="s">
        <v>1465</v>
      </c>
      <c r="H9" s="12" t="s">
        <v>2454</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2443</v>
      </c>
      <c r="C10" s="11" t="s">
        <v>2451</v>
      </c>
      <c r="D10" s="11" t="s">
        <v>1388</v>
      </c>
      <c r="E10" s="11">
        <v>1</v>
      </c>
      <c r="F10" s="11">
        <v>1</v>
      </c>
      <c r="G10" t="s">
        <v>1465</v>
      </c>
      <c r="H10" s="12" t="s">
        <v>2455</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2444</v>
      </c>
      <c r="C11" s="11" t="s">
        <v>2452</v>
      </c>
      <c r="D11" s="11" t="s">
        <v>1389</v>
      </c>
      <c r="E11" s="11">
        <v>1</v>
      </c>
      <c r="F11" s="11">
        <v>1</v>
      </c>
      <c r="G11" t="s">
        <v>1465</v>
      </c>
      <c r="H11" s="12" t="s">
        <v>2456</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2445</v>
      </c>
      <c r="C12" s="11" t="s">
        <v>1558</v>
      </c>
      <c r="D12" s="11" t="s">
        <v>1387</v>
      </c>
      <c r="E12" s="11">
        <v>1</v>
      </c>
      <c r="F12" s="11">
        <v>1</v>
      </c>
      <c r="G12" t="s">
        <v>1465</v>
      </c>
      <c r="H12" s="12" t="s">
        <v>2454</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2446</v>
      </c>
      <c r="C13" s="11" t="s">
        <v>1560</v>
      </c>
      <c r="D13" s="11" t="s">
        <v>1388</v>
      </c>
      <c r="E13" s="11">
        <v>1</v>
      </c>
      <c r="F13" s="11">
        <v>1</v>
      </c>
      <c r="G13" t="s">
        <v>1465</v>
      </c>
      <c r="H13" s="4" t="s">
        <v>2455</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2447</v>
      </c>
      <c r="C14" s="11" t="s">
        <v>1562</v>
      </c>
      <c r="D14" s="11" t="s">
        <v>1389</v>
      </c>
      <c r="E14" s="11">
        <v>1</v>
      </c>
      <c r="F14" s="11">
        <v>1</v>
      </c>
      <c r="G14" t="s">
        <v>1465</v>
      </c>
      <c r="H14" s="12" t="s">
        <v>2456</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2448</v>
      </c>
      <c r="C15" s="11" t="s">
        <v>2453</v>
      </c>
      <c r="D15" s="11" t="s">
        <v>1553</v>
      </c>
      <c r="E15" s="11">
        <v>0</v>
      </c>
      <c r="F15" s="11">
        <v>1</v>
      </c>
      <c r="G15" t="s">
        <v>1465</v>
      </c>
      <c r="H15" s="12" t="s">
        <v>2457</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2449</v>
      </c>
      <c r="C16" s="11" t="s">
        <v>2123</v>
      </c>
      <c r="D16" s="11" t="s">
        <v>1390</v>
      </c>
      <c r="E16" s="11">
        <v>1</v>
      </c>
      <c r="F16" s="11">
        <v>1</v>
      </c>
      <c r="G16" t="s">
        <v>1465</v>
      </c>
      <c r="H16" s="12" t="s">
        <v>2458</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2133</v>
      </c>
      <c r="C17" s="6" t="s">
        <v>2133</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2134</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2135</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2136</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2137</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2138</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2139</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2140</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2141</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2142</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2143</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2462</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x14ac:dyDescent="0.75">
      <c r="C9" s="12" t="str">
        <f>IF(HnStage!L9="*  ..  ##34###34# ##334###334#","//--- END",HnStage!L9)</f>
        <v>* Ct 1..1 CodeableConcept ##34#cT##34# ##334#Specifies the clinical T##334#</v>
      </c>
    </row>
    <row r="10" spans="3:7" x14ac:dyDescent="0.75">
      <c r="C10" s="12" t="str">
        <f>IF(HnStage!L10="*  ..  ##34###34# ##334###334#","//--- END",HnStage!L10)</f>
        <v>* Cn 1..1 CodeableConcept ##34#cN##34# ##334#Specifies the clinical N##334#</v>
      </c>
    </row>
    <row r="11" spans="3:7" x14ac:dyDescent="0.75">
      <c r="C11" s="12" t="str">
        <f>IF(HnStage!L11="*  ..  ##34###34# ##334###334#","//--- END",HnStage!L11)</f>
        <v>* Cm 1..1 CodeableConcept ##34#cM##34# ##334#Specifies the clinical M##334#</v>
      </c>
    </row>
    <row r="12" spans="3:7" x14ac:dyDescent="0.75">
      <c r="C12" s="12" t="str">
        <f>IF(HnStage!L12="*  ..  ##34###34# ##334###334#","//--- END",HnStage!L12)</f>
        <v>* Pt 1..1 CodeableConcept ##34#pT##34# ##334#Specifies the clinical T##334#</v>
      </c>
    </row>
    <row r="13" spans="3:7"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1386</v>
      </c>
    </row>
    <row r="36" spans="3:3" x14ac:dyDescent="0.75">
      <c r="C36" s="24" t="s">
        <v>1458</v>
      </c>
    </row>
    <row r="37" spans="3:3" x14ac:dyDescent="0.75">
      <c r="C37" s="24" t="s">
        <v>1386</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2463</v>
      </c>
      <c r="D3" s="47" t="s">
        <v>1470</v>
      </c>
      <c r="E3" s="71" t="str">
        <f>$C$1&amp;B14</f>
        <v>http://hl7.eu/fhir/ig/idea4rc/StructureDefinition/HnStage</v>
      </c>
    </row>
    <row r="4" spans="1:19" x14ac:dyDescent="0.75">
      <c r="B4" s="47" t="s">
        <v>16</v>
      </c>
      <c r="C4" s="28" t="s">
        <v>2464</v>
      </c>
      <c r="D4" s="47" t="s">
        <v>1471</v>
      </c>
      <c r="E4" s="150" t="str">
        <f>C1&amp;G4</f>
        <v>http://hl7.eu/fhir/ig/idea4rc/StructureDefinition/Bundle-eu-i4rc</v>
      </c>
      <c r="G4" s="151" t="s">
        <v>2389</v>
      </c>
    </row>
    <row r="5" spans="1:19" x14ac:dyDescent="0.75">
      <c r="B5" s="47" t="s">
        <v>10</v>
      </c>
      <c r="C5" s="7" t="s">
        <v>2465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2523</v>
      </c>
      <c r="F7" s="157"/>
      <c r="G7" s="157"/>
    </row>
    <row r="8" spans="1:19" ht="44.25" x14ac:dyDescent="0.75">
      <c r="B8" s="47" t="s">
        <v>1474</v>
      </c>
      <c r="C8" s="73" t="s">
        <v>2466</v>
      </c>
      <c r="D8" s="47"/>
      <c r="E8" s="7"/>
      <c r="I8" s="12" t="s">
        <v>1288</v>
      </c>
      <c r="J8" s="12" t="s">
        <v>1289</v>
      </c>
      <c r="K8" s="12" t="s">
        <v>1290</v>
      </c>
      <c r="L8" s="12" t="s">
        <v>1291</v>
      </c>
      <c r="M8" s="11" t="s">
        <v>1292</v>
      </c>
      <c r="P8" s="34" t="s">
        <v>1327</v>
      </c>
      <c r="Q8" s="34">
        <v>6</v>
      </c>
    </row>
    <row r="9" spans="1:19" x14ac:dyDescent="0.75">
      <c r="B9" s="47" t="s">
        <v>1475</v>
      </c>
      <c r="C9" s="12" t="s">
        <v>2467</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2270</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1621</v>
      </c>
      <c r="E16" s="12"/>
      <c r="F16" s="49" t="s">
        <v>1315</v>
      </c>
      <c r="G16" s="77" t="s">
        <v>2474</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1622</v>
      </c>
      <c r="E17" s="12"/>
      <c r="F17" s="49" t="s">
        <v>1315</v>
      </c>
      <c r="G17" s="77" t="s">
        <v>2475</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1623</v>
      </c>
      <c r="E18" s="12"/>
      <c r="F18" s="49" t="s">
        <v>1315</v>
      </c>
      <c r="G18" s="77" t="s">
        <v>2476</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1621</v>
      </c>
      <c r="E19" s="12"/>
      <c r="F19" s="49" t="s">
        <v>1315</v>
      </c>
      <c r="G19" s="77" t="s">
        <v>2474</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1622</v>
      </c>
      <c r="E20" s="12"/>
      <c r="F20" s="49" t="s">
        <v>1293</v>
      </c>
      <c r="G20" s="77" t="s">
        <v>2475</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1623</v>
      </c>
      <c r="E21" s="11"/>
      <c r="F21" s="49" t="s">
        <v>1293</v>
      </c>
      <c r="G21" s="77" t="s">
        <v>2476</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2478</v>
      </c>
      <c r="E22" s="12"/>
      <c r="F22" s="49" t="s">
        <v>1293</v>
      </c>
      <c r="G22" s="77" t="s">
        <v>2477</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1630</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t="s">
        <v>1624</v>
      </c>
      <c r="E15" s="62"/>
      <c r="F15" s="94" t="s">
        <v>1315</v>
      </c>
      <c r="G15" s="77" t="s">
        <v>2479</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1624</v>
      </c>
      <c r="E18" s="62"/>
      <c r="F18" s="94" t="s">
        <v>1315</v>
      </c>
      <c r="G18" s="77" t="s">
        <v>2479</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1631</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1624</v>
      </c>
      <c r="E16" s="12"/>
      <c r="F16" s="94" t="s">
        <v>1315</v>
      </c>
      <c r="G16" s="77" t="s">
        <v>2479</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1624</v>
      </c>
      <c r="E19" s="12"/>
      <c r="F19" s="94" t="s">
        <v>1315</v>
      </c>
      <c r="G19" s="77" t="s">
        <v>2479</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1624</v>
      </c>
      <c r="E17" s="12"/>
      <c r="F17" s="94" t="s">
        <v>1315</v>
      </c>
      <c r="G17" s="77" t="s">
        <v>2479</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1624</v>
      </c>
      <c r="E20" s="12"/>
      <c r="F20" s="94" t="s">
        <v>1315</v>
      </c>
      <c r="G20" s="77" t="s">
        <v>2479</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http://hl7.eu/fhir/ig/idea4rc/StructureDefinition/HnStage</v>
      </c>
      <c r="F6" s="157"/>
      <c r="G6" s="157"/>
    </row>
    <row r="7" spans="1:19" x14ac:dyDescent="0.75">
      <c r="B7" s="47" t="s">
        <v>15</v>
      </c>
      <c r="C7" s="72"/>
      <c r="D7" s="47" t="s">
        <v>1473</v>
      </c>
      <c r="E7" s="157" t="s">
        <v>2283</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1624</v>
      </c>
      <c r="E15" s="62"/>
      <c r="F15" s="94" t="s">
        <v>1315</v>
      </c>
      <c r="G15" s="76" t="s">
        <v>2274</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C1" zoomScaleNormal="100" workbookViewId="0">
      <selection activeCell="G18" sqref="G1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'HnStage-ConceptMap-1'!C3</f>
        <v>HnStage2FHIR</v>
      </c>
      <c r="D3" s="47" t="s">
        <v>1470</v>
      </c>
      <c r="E3" s="156" t="str">
        <f>'HnStage-ConceptMap-1'!E3</f>
        <v>http://hl7.eu/fhir/ig/idea4rc/StructureDefinition/HnStage</v>
      </c>
      <c r="F3" s="157"/>
      <c r="G3" s="157"/>
    </row>
    <row r="4" spans="1:19" x14ac:dyDescent="0.75">
      <c r="B4" s="47" t="s">
        <v>16</v>
      </c>
      <c r="C4" s="73" t="str">
        <f>'HnStage-ConceptMap-1'!C4</f>
        <v>hNstage2FHIR</v>
      </c>
      <c r="D4" s="47" t="s">
        <v>1471</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1472</v>
      </c>
      <c r="E6" s="156" t="str">
        <f>E3</f>
        <v>http://hl7.eu/fhir/ig/idea4rc/StructureDefinition/HnStage</v>
      </c>
      <c r="F6" s="157"/>
      <c r="G6" s="157"/>
    </row>
    <row r="7" spans="1:19" x14ac:dyDescent="0.75">
      <c r="B7" s="47" t="s">
        <v>15</v>
      </c>
      <c r="C7" s="73">
        <f>'HnStage-ConceptMap-1'!C7</f>
        <v>0</v>
      </c>
      <c r="D7" s="47" t="s">
        <v>1473</v>
      </c>
      <c r="E7" s="156" t="s">
        <v>2271</v>
      </c>
      <c r="F7" s="157"/>
      <c r="G7" s="157"/>
    </row>
    <row r="8" spans="1:19" ht="44.25" x14ac:dyDescent="0.7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75">
      <c r="B9" s="47" t="s">
        <v>1475</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1492</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2282</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1293</v>
      </c>
      <c r="G16" s="155" t="s">
        <v>2537</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1293</v>
      </c>
      <c r="G17" s="155" t="s">
        <v>2538</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1293</v>
      </c>
      <c r="G18" s="155" t="s">
        <v>2539</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1293</v>
      </c>
      <c r="G19" s="155" t="s">
        <v>2488</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1293</v>
      </c>
      <c r="G20" s="155" t="s">
        <v>2489</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1293</v>
      </c>
      <c r="G21" s="155" t="s">
        <v>2490</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1293</v>
      </c>
      <c r="G22" s="155" t="s">
        <v>2491</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1293</v>
      </c>
      <c r="G23" s="155" t="s">
        <v>2492</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1293</v>
      </c>
      <c r="G24" s="155" t="s">
        <v>2493</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1293</v>
      </c>
      <c r="G25" s="77" t="s">
        <v>2510</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tissues##34#</v>
      </c>
    </row>
    <row r="27" spans="1:19" ht="103.25" x14ac:dyDescent="0.75">
      <c r="B27" s="11" t="str">
        <f>HnStage!B18</f>
        <v>sites.softTissue</v>
      </c>
      <c r="C27" s="11" t="str">
        <f>HnStage!C18</f>
        <v>Soft tissue</v>
      </c>
      <c r="D27" s="12" t="s">
        <v>1607</v>
      </c>
      <c r="E27" s="12"/>
      <c r="F27" s="49" t="s">
        <v>1315</v>
      </c>
      <c r="G27" s="77" t="s">
        <v>2496</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1607</v>
      </c>
      <c r="E28" s="12"/>
      <c r="F28" s="49" t="s">
        <v>1315</v>
      </c>
      <c r="G28" s="77" t="s">
        <v>2513</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1607</v>
      </c>
      <c r="E29" s="12"/>
      <c r="F29" s="49" t="s">
        <v>1315</v>
      </c>
      <c r="G29" s="77" t="s">
        <v>2498</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1607</v>
      </c>
      <c r="E30" s="12"/>
      <c r="F30" s="49" t="s">
        <v>1315</v>
      </c>
      <c r="G30" s="77" t="s">
        <v>2500</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1607</v>
      </c>
      <c r="E31" s="12"/>
      <c r="F31" s="49" t="s">
        <v>1315</v>
      </c>
      <c r="G31" s="77" t="s">
        <v>2502</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1607</v>
      </c>
      <c r="E32" s="12"/>
      <c r="F32" s="49" t="s">
        <v>1315</v>
      </c>
      <c r="G32" s="77" t="s">
        <v>2504</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node##34#</v>
      </c>
    </row>
    <row r="33" spans="1:19" ht="103.25" x14ac:dyDescent="0.75">
      <c r="B33" s="11" t="str">
        <f>HnStage!B24</f>
        <v>sites.peritoneum</v>
      </c>
      <c r="C33" s="11" t="str">
        <f>HnStage!C24</f>
        <v>peritoneum</v>
      </c>
      <c r="D33" s="12" t="s">
        <v>1607</v>
      </c>
      <c r="E33" s="12"/>
      <c r="F33" s="49" t="s">
        <v>1315</v>
      </c>
      <c r="G33" s="77" t="s">
        <v>2506</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1607</v>
      </c>
      <c r="E34" s="12"/>
      <c r="F34" s="49" t="s">
        <v>1315</v>
      </c>
      <c r="G34" s="77" t="s">
        <v>2508</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1607</v>
      </c>
      <c r="E35" s="12"/>
      <c r="F35" s="49" t="s">
        <v>1315</v>
      </c>
      <c r="G35" s="76" t="s">
        <v>2494</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ht="29.5"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x14ac:dyDescent="0.75">
      <c r="G46" s="77"/>
      <c r="P46" s="11">
        <v>32</v>
      </c>
      <c r="Q46" s="11">
        <f t="shared" si="30"/>
        <v>5</v>
      </c>
      <c r="R46" s="11">
        <f t="shared" si="31"/>
        <v>2</v>
      </c>
      <c r="S46" s="12" t="str" cm="1">
        <f t="array" ref="S46">INDEX('HnStage-ConceptMap-6'!$I$15:$N$118,Q46+1,R46)</f>
        <v>* group[=].element[=].display = ##34#liver##34#</v>
      </c>
    </row>
    <row r="47" spans="1:19" x14ac:dyDescent="0.75">
      <c r="G47" s="77"/>
      <c r="P47" s="11">
        <v>33</v>
      </c>
      <c r="Q47" s="11">
        <f t="shared" si="30"/>
        <v>5</v>
      </c>
      <c r="R47" s="11">
        <f t="shared" si="31"/>
        <v>3</v>
      </c>
      <c r="S47" s="12" t="str" cm="1">
        <f t="array" ref="S47">INDEX('HnStage-ConceptMap-6'!$I$15:$N$118,Q47+1,R47)</f>
        <v>* group[=].element[=].target.code = #Condition.</v>
      </c>
    </row>
    <row r="48" spans="1:19" x14ac:dyDescent="0.75">
      <c r="G48" s="77"/>
      <c r="P48" s="11">
        <v>34</v>
      </c>
      <c r="Q48" s="11">
        <f t="shared" si="30"/>
        <v>5</v>
      </c>
      <c r="R48" s="11">
        <f t="shared" si="31"/>
        <v>4</v>
      </c>
      <c r="S48" s="12" t="str" cm="1">
        <f t="array" ref="S48">INDEX('HnStage-ConceptMap-6'!$I$15:$N$118,Q48+1,R48)</f>
        <v>* group[=].element[=].target.display = ##34###34#</v>
      </c>
    </row>
    <row r="49" spans="7:19"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x14ac:dyDescent="0.75">
      <c r="G51" s="77"/>
      <c r="P51" s="11">
        <v>37</v>
      </c>
      <c r="Q51" s="11">
        <f t="shared" si="30"/>
        <v>6</v>
      </c>
      <c r="R51" s="11">
        <f t="shared" si="31"/>
        <v>1</v>
      </c>
      <c r="S51" s="12" t="str" cm="1">
        <f t="array" ref="S51">INDEX('HnStage-ConceptMap-6'!$I$15:$N$118,Q51+1,R51)</f>
        <v>* group[=].element[+].code = #HnStage.sites.pleura</v>
      </c>
    </row>
    <row r="52" spans="7:19" x14ac:dyDescent="0.75">
      <c r="G52" s="77"/>
      <c r="P52" s="11">
        <v>38</v>
      </c>
      <c r="Q52" s="11">
        <f t="shared" si="30"/>
        <v>6</v>
      </c>
      <c r="R52" s="11">
        <f t="shared" si="31"/>
        <v>2</v>
      </c>
      <c r="S52" s="12" t="str" cm="1">
        <f t="array" ref="S52">INDEX('HnStage-ConceptMap-6'!$I$15:$N$118,Q52+1,R52)</f>
        <v>* group[=].element[=].display = ##34#pleura##34#</v>
      </c>
    </row>
    <row r="53" spans="7:19" x14ac:dyDescent="0.75">
      <c r="G53" s="77"/>
      <c r="P53" s="11">
        <v>39</v>
      </c>
      <c r="Q53" s="11">
        <f t="shared" si="30"/>
        <v>6</v>
      </c>
      <c r="R53" s="11">
        <f t="shared" si="31"/>
        <v>3</v>
      </c>
      <c r="S53" s="12" t="str" cm="1">
        <f t="array" ref="S53">INDEX('HnStage-ConceptMap-6'!$I$15:$N$118,Q53+1,R53)</f>
        <v>* group[=].element[=].target.code = #Condition.</v>
      </c>
    </row>
    <row r="54" spans="7:19" x14ac:dyDescent="0.75">
      <c r="G54" s="77"/>
      <c r="P54" s="11">
        <v>40</v>
      </c>
      <c r="Q54" s="11">
        <f t="shared" si="30"/>
        <v>6</v>
      </c>
      <c r="R54" s="11">
        <f t="shared" si="31"/>
        <v>4</v>
      </c>
      <c r="S54" s="12" t="str" cm="1">
        <f t="array" ref="S54">INDEX('HnStage-ConceptMap-6'!$I$15:$N$118,Q54+1,R54)</f>
        <v>* group[=].element[=].target.display = ##34###34#</v>
      </c>
    </row>
    <row r="55" spans="7:19"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x14ac:dyDescent="0.75">
      <c r="G57" s="77"/>
      <c r="P57" s="11">
        <v>43</v>
      </c>
      <c r="Q57" s="11">
        <f t="shared" si="30"/>
        <v>7</v>
      </c>
      <c r="R57" s="11">
        <f t="shared" si="31"/>
        <v>1</v>
      </c>
      <c r="S57" s="12" t="str" cm="1">
        <f t="array" ref="S57">INDEX('HnStage-ConceptMap-6'!$I$15:$N$118,Q57+1,R57)</f>
        <v>* group[=].element[+].code = #HnStage.sites.peritoneum</v>
      </c>
    </row>
    <row r="58" spans="7:19" x14ac:dyDescent="0.75">
      <c r="G58" s="77"/>
      <c r="P58" s="11">
        <v>44</v>
      </c>
      <c r="Q58" s="11">
        <f t="shared" si="30"/>
        <v>7</v>
      </c>
      <c r="R58" s="11">
        <f t="shared" si="31"/>
        <v>2</v>
      </c>
      <c r="S58" s="12" t="str" cm="1">
        <f t="array" ref="S58">INDEX('HnStage-ConceptMap-6'!$I$15:$N$118,Q58+1,R58)</f>
        <v>* group[=].element[=].display = ##34#peritoneum##34#</v>
      </c>
    </row>
    <row r="59" spans="7:19" x14ac:dyDescent="0.75">
      <c r="G59" s="77"/>
      <c r="P59" s="11">
        <v>45</v>
      </c>
      <c r="Q59" s="11">
        <f t="shared" si="30"/>
        <v>7</v>
      </c>
      <c r="R59" s="11">
        <f t="shared" si="31"/>
        <v>3</v>
      </c>
      <c r="S59" s="12" t="str" cm="1">
        <f t="array" ref="S59">INDEX('HnStage-ConceptMap-6'!$I$15:$N$118,Q59+1,R59)</f>
        <v>* group[=].element[=].target.code = #Condition.</v>
      </c>
    </row>
    <row r="60" spans="7:19" x14ac:dyDescent="0.75">
      <c r="G60" s="77"/>
      <c r="P60" s="11">
        <v>46</v>
      </c>
      <c r="Q60" s="11">
        <f t="shared" si="30"/>
        <v>7</v>
      </c>
      <c r="R60" s="11">
        <f t="shared" si="31"/>
        <v>4</v>
      </c>
      <c r="S60" s="12" t="str" cm="1">
        <f t="array" ref="S60">INDEX('HnStage-ConceptMap-6'!$I$15:$N$118,Q60+1,R60)</f>
        <v>* group[=].element[=].target.display = ##34###34#</v>
      </c>
    </row>
    <row r="61" spans="7:19"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x14ac:dyDescent="0.75">
      <c r="G63" s="77"/>
      <c r="P63" s="11">
        <v>49</v>
      </c>
      <c r="Q63" s="11">
        <f t="shared" si="30"/>
        <v>8</v>
      </c>
      <c r="R63" s="11">
        <f t="shared" si="31"/>
        <v>1</v>
      </c>
      <c r="S63" s="12" t="str" cm="1">
        <f t="array" ref="S63">INDEX('HnStage-ConceptMap-6'!$I$15:$N$118,Q63+1,R63)</f>
        <v>* group[=].element[+].code = #HnStage.sites.brain</v>
      </c>
    </row>
    <row r="64" spans="7:19" x14ac:dyDescent="0.75">
      <c r="G64" s="77"/>
      <c r="P64" s="11">
        <v>50</v>
      </c>
      <c r="Q64" s="11">
        <f t="shared" si="30"/>
        <v>8</v>
      </c>
      <c r="R64" s="11">
        <f t="shared" si="31"/>
        <v>2</v>
      </c>
      <c r="S64" s="12" t="str" cm="1">
        <f t="array" ref="S64">INDEX('HnStage-ConceptMap-6'!$I$15:$N$118,Q64+1,R64)</f>
        <v>* group[=].element[=].display = ##34#brain##34#</v>
      </c>
    </row>
    <row r="65" spans="7:19" x14ac:dyDescent="0.75">
      <c r="G65" s="77"/>
      <c r="P65" s="11">
        <v>51</v>
      </c>
      <c r="Q65" s="11">
        <f t="shared" si="30"/>
        <v>8</v>
      </c>
      <c r="R65" s="11">
        <f t="shared" si="31"/>
        <v>3</v>
      </c>
      <c r="S65" s="12" t="str" cm="1">
        <f t="array" ref="S65">INDEX('HnStage-ConceptMap-6'!$I$15:$N$118,Q65+1,R65)</f>
        <v>* group[=].element[=].target.code = #Condition.</v>
      </c>
    </row>
    <row r="66" spans="7:19" x14ac:dyDescent="0.75">
      <c r="G66" s="77"/>
      <c r="P66" s="11">
        <v>52</v>
      </c>
      <c r="Q66" s="11">
        <f t="shared" si="30"/>
        <v>8</v>
      </c>
      <c r="R66" s="11">
        <f t="shared" si="31"/>
        <v>4</v>
      </c>
      <c r="S66" s="12" t="str" cm="1">
        <f t="array" ref="S66">INDEX('HnStage-ConceptMap-6'!$I$15:$N$118,Q66+1,R66)</f>
        <v>* group[=].element[=].target.display = ##34###34#</v>
      </c>
    </row>
    <row r="67" spans="7:19"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x14ac:dyDescent="0.75">
      <c r="G69" s="77"/>
      <c r="P69" s="11">
        <v>55</v>
      </c>
      <c r="Q69" s="11">
        <f t="shared" si="30"/>
        <v>9</v>
      </c>
      <c r="R69" s="11">
        <f t="shared" si="31"/>
        <v>1</v>
      </c>
      <c r="S69" s="12" t="str" cm="1">
        <f t="array" ref="S69">INDEX('HnStage-ConceptMap-6'!$I$15:$N$118,Q69+1,R69)</f>
        <v>* group[=].element[+].code = #HnStage.sites.otherViscera</v>
      </c>
    </row>
    <row r="70" spans="7:19" x14ac:dyDescent="0.75">
      <c r="G70" s="77"/>
      <c r="P70" s="11">
        <v>56</v>
      </c>
      <c r="Q70" s="11">
        <f t="shared" si="30"/>
        <v>9</v>
      </c>
      <c r="R70" s="11">
        <f t="shared" si="31"/>
        <v>2</v>
      </c>
      <c r="S70" s="12" t="str" cm="1">
        <f t="array" ref="S70">INDEX('HnStage-ConceptMap-6'!$I$15:$N$118,Q70+1,R70)</f>
        <v>* group[=].element[=].display = ##34#other viscera##34#</v>
      </c>
    </row>
    <row r="71" spans="7:19" x14ac:dyDescent="0.75">
      <c r="G71" s="77"/>
      <c r="P71" s="11">
        <v>57</v>
      </c>
      <c r="Q71" s="11">
        <f t="shared" si="30"/>
        <v>9</v>
      </c>
      <c r="R71" s="11">
        <f t="shared" si="31"/>
        <v>3</v>
      </c>
      <c r="S71" s="12" t="str" cm="1">
        <f t="array" ref="S71">INDEX('HnStage-ConceptMap-6'!$I$15:$N$118,Q71+1,R71)</f>
        <v>* group[=].element[=].target.code = #Condition.</v>
      </c>
    </row>
    <row r="72" spans="7:19" x14ac:dyDescent="0.75">
      <c r="G72" s="77"/>
      <c r="P72" s="11">
        <v>58</v>
      </c>
      <c r="Q72" s="11">
        <f t="shared" si="30"/>
        <v>9</v>
      </c>
      <c r="R72" s="11">
        <f t="shared" si="31"/>
        <v>4</v>
      </c>
      <c r="S72" s="12" t="str" cm="1">
        <f t="array" ref="S72">INDEX('HnStage-ConceptMap-6'!$I$15:$N$118,Q72+1,R72)</f>
        <v>* group[=].element[=].target.display = ##34###34#</v>
      </c>
    </row>
    <row r="73" spans="7:19"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x14ac:dyDescent="0.75">
      <c r="G75" s="77"/>
      <c r="P75" s="11">
        <v>61</v>
      </c>
      <c r="Q75" s="11">
        <f t="shared" si="30"/>
        <v>10</v>
      </c>
      <c r="R75" s="11">
        <f t="shared" si="31"/>
        <v>1</v>
      </c>
      <c r="S75" s="12" t="str" cm="1">
        <f t="array" ref="S75">INDEX('HnStage-ConceptMap-6'!$I$15:$N$118,Q75+1,R75)</f>
        <v>* group[=].element[+].code = #HnStage.sites.unknown</v>
      </c>
    </row>
    <row r="76" spans="7:19" x14ac:dyDescent="0.75">
      <c r="G76" s="77"/>
      <c r="P76" s="11">
        <v>62</v>
      </c>
      <c r="Q76" s="11">
        <f t="shared" si="30"/>
        <v>10</v>
      </c>
      <c r="R76" s="11">
        <f t="shared" si="31"/>
        <v>2</v>
      </c>
      <c r="S76" s="12" t="str" cm="1">
        <f t="array" ref="S76">INDEX('HnStage-ConceptMap-6'!$I$15:$N$118,Q76+1,R76)</f>
        <v>* group[=].element[=].display = ##34#unknown##34#</v>
      </c>
    </row>
    <row r="77" spans="7:19" x14ac:dyDescent="0.75">
      <c r="G77" s="77"/>
      <c r="P77" s="11">
        <v>63</v>
      </c>
      <c r="Q77" s="11">
        <f t="shared" si="30"/>
        <v>10</v>
      </c>
      <c r="R77" s="11">
        <f t="shared" si="31"/>
        <v>3</v>
      </c>
      <c r="S77" s="12" t="str" cm="1">
        <f t="array" ref="S77">INDEX('HnStage-ConceptMap-6'!$I$15:$N$118,Q77+1,R77)</f>
        <v>* group[=].element[=].target.code = #Condition.</v>
      </c>
    </row>
    <row r="78" spans="7:19" x14ac:dyDescent="0.75">
      <c r="G78" s="77"/>
      <c r="P78" s="11">
        <v>64</v>
      </c>
      <c r="Q78" s="11">
        <f t="shared" si="30"/>
        <v>10</v>
      </c>
      <c r="R78" s="11">
        <f t="shared" si="31"/>
        <v>4</v>
      </c>
      <c r="S78" s="12" t="str" cm="1">
        <f t="array" ref="S78">INDEX('HnStage-ConceptMap-6'!$I$15:$N$118,Q78+1,R78)</f>
        <v>* group[=].element[=].target.display = ##34###34#</v>
      </c>
    </row>
    <row r="79" spans="7:19"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x14ac:dyDescent="0.75">
      <c r="G81" s="77"/>
      <c r="P81" s="11">
        <v>67</v>
      </c>
      <c r="Q81" s="11">
        <f t="shared" si="30"/>
        <v>11</v>
      </c>
      <c r="R81" s="11">
        <f t="shared" si="31"/>
        <v>1</v>
      </c>
      <c r="S81" s="12" t="str" cm="1">
        <f t="array" ref="S81">INDEX('HnStage-ConceptMap-6'!$I$15:$N$118,Q81+1,R81)</f>
        <v>* group[=].element[+].code = #HnStage.sites</v>
      </c>
    </row>
    <row r="82" spans="7:19" x14ac:dyDescent="0.75">
      <c r="G82" s="77"/>
      <c r="P82" s="11">
        <v>68</v>
      </c>
      <c r="Q82" s="11">
        <f t="shared" si="30"/>
        <v>11</v>
      </c>
      <c r="R82" s="11">
        <f t="shared" si="31"/>
        <v>2</v>
      </c>
      <c r="S82" s="12" t="str" cm="1">
        <f t="array" ref="S82">INDEX('HnStage-ConceptMap-6'!$I$15:$N$118,Q82+1,R82)</f>
        <v>* group[=].element[=].display = ##34#sites##34#</v>
      </c>
    </row>
    <row r="83" spans="7:19" x14ac:dyDescent="0.75">
      <c r="G83" s="77"/>
      <c r="P83" s="11">
        <v>69</v>
      </c>
      <c r="Q83" s="11">
        <f t="shared" si="30"/>
        <v>11</v>
      </c>
      <c r="R83" s="11">
        <f t="shared" si="31"/>
        <v>3</v>
      </c>
      <c r="S83" s="12" t="str" cm="1">
        <f t="array" ref="S83">INDEX('HnStage-ConceptMap-6'!$I$15:$N$118,Q83+1,R83)</f>
        <v>* group[=].element[=].target.code = #Condition.bodySite</v>
      </c>
    </row>
    <row r="84" spans="7:19" x14ac:dyDescent="0.75">
      <c r="G84" s="77"/>
      <c r="P84" s="11">
        <v>70</v>
      </c>
      <c r="Q84" s="11">
        <f t="shared" si="30"/>
        <v>11</v>
      </c>
      <c r="R84" s="11">
        <f t="shared" si="31"/>
        <v>4</v>
      </c>
      <c r="S84" s="12" t="str" cm="1">
        <f t="array" ref="S84">INDEX('HnStage-ConceptMap-6'!$I$15:$N$118,Q84+1,R84)</f>
        <v>* group[=].element[=].target.display = ##34###34#</v>
      </c>
    </row>
    <row r="85" spans="7:19" x14ac:dyDescent="0.75">
      <c r="G85" s="77"/>
      <c r="P85" s="11">
        <v>71</v>
      </c>
      <c r="Q85" s="11">
        <f t="shared" si="30"/>
        <v>11</v>
      </c>
      <c r="R85" s="11">
        <f t="shared" si="31"/>
        <v>5</v>
      </c>
      <c r="S85" s="12" t="str" cm="1">
        <f t="array" ref="S85">INDEX('HnStage-ConceptMap-6'!$I$15:$N$118,Q85+1,R85)</f>
        <v>* group[=].element[=].target.equivalence = #equivalent</v>
      </c>
    </row>
    <row r="86" spans="7:19" x14ac:dyDescent="0.75">
      <c r="G86" s="77"/>
      <c r="P86" s="11">
        <v>72</v>
      </c>
      <c r="Q86" s="11">
        <f t="shared" si="30"/>
        <v>11</v>
      </c>
      <c r="R86" s="11">
        <f t="shared" si="31"/>
        <v>6</v>
      </c>
      <c r="S86" s="12" t="str" cm="1">
        <f t="array" ref="S86">INDEX('HnStage-ConceptMap-6'!$I$15:$N$118,Q86+1,R86)</f>
        <v/>
      </c>
    </row>
    <row r="87" spans="7:19" x14ac:dyDescent="0.75">
      <c r="G87" s="77"/>
      <c r="P87" s="11">
        <v>73</v>
      </c>
      <c r="Q87" s="11">
        <f t="shared" si="30"/>
        <v>12</v>
      </c>
      <c r="R87" s="11">
        <f t="shared" si="31"/>
        <v>1</v>
      </c>
      <c r="S87" s="12" t="str" cm="1">
        <f t="array" ref="S87">INDEX('HnStage-ConceptMap-6'!$I$15:$N$118,Q87+1,R87)</f>
        <v>* group[=].element[+].code = #HnStage.sites.softTissue</v>
      </c>
    </row>
    <row r="88" spans="7:19" x14ac:dyDescent="0.75">
      <c r="G88" s="77"/>
      <c r="P88" s="11">
        <v>74</v>
      </c>
      <c r="Q88" s="11">
        <f t="shared" si="30"/>
        <v>12</v>
      </c>
      <c r="R88" s="11">
        <f t="shared" si="31"/>
        <v>2</v>
      </c>
      <c r="S88" s="12" t="str" cm="1">
        <f t="array" ref="S88">INDEX('HnStage-ConceptMap-6'!$I$15:$N$118,Q88+1,R88)</f>
        <v>* group[=].element[=].display = ##34#Soft tissue##34#</v>
      </c>
    </row>
    <row r="89" spans="7:19" x14ac:dyDescent="0.75">
      <c r="G89" s="77"/>
      <c r="P89" s="11">
        <v>75</v>
      </c>
      <c r="Q89" s="11">
        <f t="shared" si="30"/>
        <v>12</v>
      </c>
      <c r="R89" s="11">
        <f t="shared" si="31"/>
        <v>3</v>
      </c>
      <c r="S89" s="12" t="str" cm="1">
        <f t="array" ref="S89">INDEX('HnStage-ConceptMap-6'!$I$15:$N$118,Q89+1,R89)</f>
        <v>* group[=].element[=].target.code = #Condition.bodySite</v>
      </c>
    </row>
    <row r="90" spans="7:19" x14ac:dyDescent="0.75">
      <c r="G90" s="77"/>
      <c r="P90" s="11">
        <v>76</v>
      </c>
      <c r="Q90" s="11">
        <f t="shared" si="30"/>
        <v>12</v>
      </c>
      <c r="R90" s="11">
        <f t="shared" si="31"/>
        <v>4</v>
      </c>
      <c r="S90" s="12" t="str" cm="1">
        <f t="array" ref="S90">INDEX('HnStage-ConceptMap-6'!$I$15:$N$118,Q90+1,R90)</f>
        <v>* group[=].element[=].target.display = ##34###34#</v>
      </c>
    </row>
    <row r="91" spans="7:19"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x14ac:dyDescent="0.75">
      <c r="G93" s="77"/>
      <c r="P93" s="11">
        <v>79</v>
      </c>
      <c r="Q93" s="11">
        <f t="shared" si="30"/>
        <v>13</v>
      </c>
      <c r="R93" s="11">
        <f t="shared" si="31"/>
        <v>1</v>
      </c>
      <c r="S93" s="12" t="str" cm="1">
        <f t="array" ref="S93">INDEX('HnStage-ConceptMap-6'!$I$15:$N$118,Q93+1,R93)</f>
        <v>* group[=].element[+].code = #HnStage.sites.distantLymphNode</v>
      </c>
    </row>
    <row r="94" spans="7:19" x14ac:dyDescent="0.75">
      <c r="G94" s="77"/>
      <c r="P94" s="11">
        <v>80</v>
      </c>
      <c r="Q94" s="11">
        <f t="shared" si="30"/>
        <v>13</v>
      </c>
      <c r="R94" s="11">
        <f t="shared" si="31"/>
        <v>2</v>
      </c>
      <c r="S94" s="12" t="str" cm="1">
        <f t="array" ref="S94">INDEX('HnStage-ConceptMap-6'!$I$15:$N$118,Q94+1,R94)</f>
        <v>* group[=].element[=].display = ##34#distant lymph node##34#</v>
      </c>
    </row>
    <row r="95" spans="7:19" x14ac:dyDescent="0.75">
      <c r="G95" s="77"/>
      <c r="P95" s="11">
        <v>81</v>
      </c>
      <c r="Q95" s="11">
        <f t="shared" si="30"/>
        <v>13</v>
      </c>
      <c r="R95" s="11">
        <f t="shared" si="31"/>
        <v>3</v>
      </c>
      <c r="S95" s="12" t="str" cm="1">
        <f t="array" ref="S95">INDEX('HnStage-ConceptMap-6'!$I$15:$N$118,Q95+1,R95)</f>
        <v>* group[=].element[=].target.code = #Condition.bodySite</v>
      </c>
    </row>
    <row r="96" spans="7:19" x14ac:dyDescent="0.75">
      <c r="G96" s="77"/>
      <c r="P96" s="11">
        <v>82</v>
      </c>
      <c r="Q96" s="11">
        <f t="shared" si="30"/>
        <v>13</v>
      </c>
      <c r="R96" s="11">
        <f t="shared" si="31"/>
        <v>4</v>
      </c>
      <c r="S96" s="12" t="str" cm="1">
        <f t="array" ref="S96">INDEX('HnStage-ConceptMap-6'!$I$15:$N$118,Q96+1,R96)</f>
        <v>* group[=].element[=].target.display = ##34###34#</v>
      </c>
    </row>
    <row r="97" spans="7:19" x14ac:dyDescent="0.75">
      <c r="G97" s="77"/>
      <c r="P97" s="11">
        <v>83</v>
      </c>
      <c r="Q97" s="11">
        <f t="shared" si="30"/>
        <v>13</v>
      </c>
      <c r="R97" s="11">
        <f t="shared" si="31"/>
        <v>5</v>
      </c>
      <c r="S97" s="12" t="str" cm="1">
        <f t="array" ref="S97">INDEX('HnStage-ConceptMap-6'!$I$15:$N$118,Q97+1,R97)</f>
        <v>* group[=].element[=].target.equivalence = #equivalent</v>
      </c>
    </row>
    <row r="98" spans="7:19" ht="44.2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x14ac:dyDescent="0.75">
      <c r="G99" s="77"/>
      <c r="P99" s="11">
        <v>85</v>
      </c>
      <c r="Q99" s="11">
        <f t="shared" si="30"/>
        <v>14</v>
      </c>
      <c r="R99" s="11">
        <f t="shared" si="31"/>
        <v>1</v>
      </c>
      <c r="S99" s="12" t="str" cm="1">
        <f t="array" ref="S99">INDEX('HnStage-ConceptMap-6'!$I$15:$N$118,Q99+1,R99)</f>
        <v>* group[=].element[+].code = #HnStage.sites.lung</v>
      </c>
    </row>
    <row r="100" spans="7:19" x14ac:dyDescent="0.75">
      <c r="G100" s="77"/>
      <c r="P100" s="11">
        <v>86</v>
      </c>
      <c r="Q100" s="11">
        <f t="shared" si="30"/>
        <v>14</v>
      </c>
      <c r="R100" s="11">
        <f t="shared" si="31"/>
        <v>2</v>
      </c>
      <c r="S100" s="12" t="str" cm="1">
        <f t="array" ref="S100">INDEX('HnStage-ConceptMap-6'!$I$15:$N$118,Q100+1,R100)</f>
        <v>* group[=].element[=].display = ##34#lung##34#</v>
      </c>
    </row>
    <row r="101" spans="7:19" x14ac:dyDescent="0.75">
      <c r="G101" s="77"/>
      <c r="P101" s="11">
        <v>87</v>
      </c>
      <c r="Q101" s="11">
        <f t="shared" si="30"/>
        <v>14</v>
      </c>
      <c r="R101" s="11">
        <f t="shared" si="31"/>
        <v>3</v>
      </c>
      <c r="S101" s="12" t="str" cm="1">
        <f t="array" ref="S101">INDEX('HnStage-ConceptMap-6'!$I$15:$N$118,Q101+1,R101)</f>
        <v>* group[=].element[=].target.code = #Condition.bodySite</v>
      </c>
    </row>
    <row r="102" spans="7:19" x14ac:dyDescent="0.75">
      <c r="G102" s="77"/>
      <c r="P102" s="11">
        <v>88</v>
      </c>
      <c r="Q102" s="11">
        <f t="shared" si="30"/>
        <v>14</v>
      </c>
      <c r="R102" s="11">
        <f t="shared" si="31"/>
        <v>4</v>
      </c>
      <c r="S102" s="12" t="str" cm="1">
        <f t="array" ref="S102">INDEX('HnStage-ConceptMap-6'!$I$15:$N$118,Q102+1,R102)</f>
        <v>* group[=].element[=].target.display = ##34###34#</v>
      </c>
    </row>
    <row r="103" spans="7:19"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x14ac:dyDescent="0.75">
      <c r="G105" s="77"/>
      <c r="P105" s="11">
        <v>91</v>
      </c>
      <c r="Q105" s="11">
        <f t="shared" si="30"/>
        <v>15</v>
      </c>
      <c r="R105" s="11">
        <f t="shared" si="31"/>
        <v>1</v>
      </c>
      <c r="S105" s="12" t="str" cm="1">
        <f t="array" ref="S105">INDEX('HnStage-ConceptMap-6'!$I$15:$N$118,Q105+1,R105)</f>
        <v>* group[=].element[+].code = #HnStage.sites.bone</v>
      </c>
    </row>
    <row r="106" spans="7:19" x14ac:dyDescent="0.75">
      <c r="G106" s="77"/>
      <c r="P106" s="11">
        <v>92</v>
      </c>
      <c r="Q106" s="11">
        <f t="shared" si="30"/>
        <v>15</v>
      </c>
      <c r="R106" s="11">
        <f t="shared" si="31"/>
        <v>2</v>
      </c>
      <c r="S106" s="12" t="str" cm="1">
        <f t="array" ref="S106">INDEX('HnStage-ConceptMap-6'!$I$15:$N$118,Q106+1,R106)</f>
        <v>* group[=].element[=].display = ##34#bone##34#</v>
      </c>
    </row>
    <row r="107" spans="7:19" x14ac:dyDescent="0.75">
      <c r="G107" s="77"/>
      <c r="P107" s="11">
        <v>93</v>
      </c>
      <c r="Q107" s="11">
        <f t="shared" si="30"/>
        <v>15</v>
      </c>
      <c r="R107" s="11">
        <f t="shared" si="31"/>
        <v>3</v>
      </c>
      <c r="S107" s="12" t="str" cm="1">
        <f t="array" ref="S107">INDEX('HnStage-ConceptMap-6'!$I$15:$N$118,Q107+1,R107)</f>
        <v>* group[=].element[=].target.code = #Condition.bodySite</v>
      </c>
    </row>
    <row r="108" spans="7:19" x14ac:dyDescent="0.75">
      <c r="G108" s="77"/>
      <c r="P108" s="11">
        <v>94</v>
      </c>
      <c r="Q108" s="11">
        <f t="shared" si="30"/>
        <v>15</v>
      </c>
      <c r="R108" s="11">
        <f t="shared" si="31"/>
        <v>4</v>
      </c>
      <c r="S108" s="12" t="str" cm="1">
        <f t="array" ref="S108">INDEX('HnStage-ConceptMap-6'!$I$15:$N$118,Q108+1,R108)</f>
        <v>* group[=].element[=].target.display = ##34###34#</v>
      </c>
    </row>
    <row r="109" spans="7:19"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x14ac:dyDescent="0.75">
      <c r="G111" s="77"/>
      <c r="P111" s="11">
        <v>97</v>
      </c>
      <c r="Q111" s="11">
        <f t="shared" si="32"/>
        <v>16</v>
      </c>
      <c r="R111" s="11">
        <f t="shared" si="33"/>
        <v>1</v>
      </c>
      <c r="S111" s="12" t="str" cm="1">
        <f t="array" ref="S111">INDEX('HnStage-ConceptMap-6'!$I$15:$N$118,Q111+1,R111)</f>
        <v>* group[=].element[+].code = #HnStage.sites.liver</v>
      </c>
    </row>
    <row r="112" spans="7:19" x14ac:dyDescent="0.75">
      <c r="P112" s="11">
        <v>98</v>
      </c>
      <c r="Q112" s="11">
        <f t="shared" si="32"/>
        <v>16</v>
      </c>
      <c r="R112" s="11">
        <f t="shared" si="33"/>
        <v>2</v>
      </c>
      <c r="S112" s="12" t="str" cm="1">
        <f t="array" ref="S112">INDEX('HnStage-ConceptMap-6'!$I$15:$N$118,Q112+1,R112)</f>
        <v>* group[=].element[=].display = ##34#liver##34#</v>
      </c>
    </row>
    <row r="113" spans="16:19" x14ac:dyDescent="0.75">
      <c r="P113" s="11">
        <v>99</v>
      </c>
      <c r="Q113" s="11">
        <f t="shared" si="32"/>
        <v>16</v>
      </c>
      <c r="R113" s="11">
        <f t="shared" si="33"/>
        <v>3</v>
      </c>
      <c r="S113" s="12" t="str" cm="1">
        <f t="array" ref="S113">INDEX('HnStage-ConceptMap-6'!$I$15:$N$118,Q113+1,R113)</f>
        <v>* group[=].element[=].target.code = #Condition.bodySite</v>
      </c>
    </row>
    <row r="114" spans="16:19" x14ac:dyDescent="0.75">
      <c r="P114" s="11">
        <v>100</v>
      </c>
      <c r="Q114" s="11">
        <f t="shared" si="32"/>
        <v>16</v>
      </c>
      <c r="R114" s="11">
        <f t="shared" si="33"/>
        <v>4</v>
      </c>
      <c r="S114" s="12" t="str" cm="1">
        <f t="array" ref="S114">INDEX('HnStage-ConceptMap-6'!$I$15:$N$118,Q114+1,R114)</f>
        <v>* group[=].element[=].target.display = ##34###34#</v>
      </c>
    </row>
    <row r="115" spans="16:19"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x14ac:dyDescent="0.75">
      <c r="P117" s="11">
        <v>103</v>
      </c>
      <c r="Q117" s="11">
        <f t="shared" si="32"/>
        <v>17</v>
      </c>
      <c r="R117" s="11">
        <f t="shared" si="33"/>
        <v>1</v>
      </c>
      <c r="S117" s="12" t="str" cm="1">
        <f t="array" ref="S117">INDEX('HnStage-ConceptMap-6'!$I$15:$N$118,Q117+1,R117)</f>
        <v>* group[=].element[+].code = #HnStage.sites.pleura</v>
      </c>
    </row>
    <row r="118" spans="16:19" x14ac:dyDescent="0.75">
      <c r="P118" s="11">
        <v>104</v>
      </c>
      <c r="Q118" s="11">
        <f t="shared" si="32"/>
        <v>17</v>
      </c>
      <c r="R118" s="11">
        <f t="shared" si="33"/>
        <v>2</v>
      </c>
      <c r="S118" s="12" t="str" cm="1">
        <f t="array" ref="S118">INDEX('HnStage-ConceptMap-6'!$I$15:$N$118,Q118+1,R118)</f>
        <v>* group[=].element[=].display = ##34#pleura##34#</v>
      </c>
    </row>
    <row r="119" spans="16:19" x14ac:dyDescent="0.75">
      <c r="P119" s="11">
        <v>105</v>
      </c>
      <c r="Q119" s="11">
        <f t="shared" si="32"/>
        <v>17</v>
      </c>
      <c r="R119" s="11">
        <f t="shared" si="33"/>
        <v>3</v>
      </c>
      <c r="S119" s="12" t="str" cm="1">
        <f t="array" ref="S119">INDEX('HnStage-ConceptMap-6'!$I$15:$N$118,Q119+1,R119)</f>
        <v>* group[=].element[=].target.code = #Condition.bodySite</v>
      </c>
    </row>
    <row r="120" spans="16:19" x14ac:dyDescent="0.75">
      <c r="P120" s="11">
        <v>106</v>
      </c>
      <c r="Q120" s="11">
        <f t="shared" si="32"/>
        <v>17</v>
      </c>
      <c r="R120" s="11">
        <f t="shared" si="33"/>
        <v>4</v>
      </c>
      <c r="S120" s="12" t="str" cm="1">
        <f t="array" ref="S120">INDEX('HnStage-ConceptMap-6'!$I$15:$N$118,Q120+1,R120)</f>
        <v>* group[=].element[=].target.display = ##34###34#</v>
      </c>
    </row>
    <row r="121" spans="16:19"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x14ac:dyDescent="0.75">
      <c r="P123" s="11">
        <v>109</v>
      </c>
      <c r="Q123" s="11">
        <f t="shared" si="32"/>
        <v>18</v>
      </c>
      <c r="R123" s="11">
        <f t="shared" si="33"/>
        <v>1</v>
      </c>
      <c r="S123" s="12" t="str" cm="1">
        <f t="array" ref="S123">INDEX('HnStage-ConceptMap-6'!$I$15:$N$118,Q123+1,R123)</f>
        <v>* group[=].element[+].code = #HnStage.sites.peritoneum</v>
      </c>
    </row>
    <row r="124" spans="16:19" x14ac:dyDescent="0.75">
      <c r="P124" s="11">
        <v>110</v>
      </c>
      <c r="Q124" s="11">
        <f t="shared" si="32"/>
        <v>18</v>
      </c>
      <c r="R124" s="11">
        <f t="shared" si="33"/>
        <v>2</v>
      </c>
      <c r="S124" s="12" t="str" cm="1">
        <f t="array" ref="S124">INDEX('HnStage-ConceptMap-6'!$I$15:$N$118,Q124+1,R124)</f>
        <v>* group[=].element[=].display = ##34#peritoneum##34#</v>
      </c>
    </row>
    <row r="125" spans="16:19" x14ac:dyDescent="0.75">
      <c r="P125" s="11">
        <v>111</v>
      </c>
      <c r="Q125" s="11">
        <f t="shared" si="32"/>
        <v>18</v>
      </c>
      <c r="R125" s="11">
        <f t="shared" si="33"/>
        <v>3</v>
      </c>
      <c r="S125" s="12" t="str" cm="1">
        <f t="array" ref="S125">INDEX('HnStage-ConceptMap-6'!$I$15:$N$118,Q125+1,R125)</f>
        <v>* group[=].element[=].target.code = #Condition.bodySite</v>
      </c>
    </row>
    <row r="126" spans="16:19" x14ac:dyDescent="0.75">
      <c r="P126" s="11">
        <v>112</v>
      </c>
      <c r="Q126" s="11">
        <f t="shared" si="32"/>
        <v>18</v>
      </c>
      <c r="R126" s="11">
        <f t="shared" si="33"/>
        <v>4</v>
      </c>
      <c r="S126" s="12" t="str" cm="1">
        <f t="array" ref="S126">INDEX('HnStage-ConceptMap-6'!$I$15:$N$118,Q126+1,R126)</f>
        <v>* group[=].element[=].target.display = ##34###34#</v>
      </c>
    </row>
    <row r="127" spans="16:19"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x14ac:dyDescent="0.75">
      <c r="P129" s="11">
        <v>115</v>
      </c>
      <c r="Q129" s="11">
        <f t="shared" si="32"/>
        <v>19</v>
      </c>
      <c r="R129" s="11">
        <f t="shared" si="33"/>
        <v>1</v>
      </c>
      <c r="S129" s="12" t="str" cm="1">
        <f t="array" ref="S129">INDEX('HnStage-ConceptMap-6'!$I$15:$N$118,Q129+1,R129)</f>
        <v>* group[=].element[+].code = #HnStage.sites.brain</v>
      </c>
    </row>
    <row r="130" spans="16:19" x14ac:dyDescent="0.75">
      <c r="P130" s="11">
        <v>116</v>
      </c>
      <c r="Q130" s="11">
        <f t="shared" si="32"/>
        <v>19</v>
      </c>
      <c r="R130" s="11">
        <f t="shared" si="33"/>
        <v>2</v>
      </c>
      <c r="S130" s="12" t="str" cm="1">
        <f t="array" ref="S130">INDEX('HnStage-ConceptMap-6'!$I$15:$N$118,Q130+1,R130)</f>
        <v>* group[=].element[=].display = ##34#brain##34#</v>
      </c>
    </row>
    <row r="131" spans="16:19" x14ac:dyDescent="0.75">
      <c r="P131" s="11">
        <v>117</v>
      </c>
      <c r="Q131" s="11">
        <f t="shared" si="32"/>
        <v>19</v>
      </c>
      <c r="R131" s="11">
        <f t="shared" si="33"/>
        <v>3</v>
      </c>
      <c r="S131" s="12" t="str" cm="1">
        <f t="array" ref="S131">INDEX('HnStage-ConceptMap-6'!$I$15:$N$118,Q131+1,R131)</f>
        <v>* group[=].element[=].target.code = #Condition.bodySite</v>
      </c>
    </row>
    <row r="132" spans="16:19" x14ac:dyDescent="0.75">
      <c r="P132" s="11">
        <v>118</v>
      </c>
      <c r="Q132" s="11">
        <f t="shared" si="32"/>
        <v>19</v>
      </c>
      <c r="R132" s="11">
        <f t="shared" si="33"/>
        <v>4</v>
      </c>
      <c r="S132" s="12" t="str" cm="1">
        <f t="array" ref="S132">INDEX('HnStage-ConceptMap-6'!$I$15:$N$118,Q132+1,R132)</f>
        <v>* group[=].element[=].target.display = ##34###34#</v>
      </c>
    </row>
    <row r="133" spans="16:19"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x14ac:dyDescent="0.75">
      <c r="P135" s="11">
        <v>121</v>
      </c>
      <c r="Q135" s="11">
        <f t="shared" si="32"/>
        <v>20</v>
      </c>
      <c r="R135" s="11">
        <f t="shared" si="33"/>
        <v>1</v>
      </c>
      <c r="S135" s="12" t="str" cm="1">
        <f t="array" ref="S135">INDEX('HnStage-ConceptMap-6'!$I$15:$N$118,Q135+1,R135)</f>
        <v>* group[=].element[+].code = #HnStage.sites.otherViscera</v>
      </c>
    </row>
    <row r="136" spans="16:19" x14ac:dyDescent="0.75">
      <c r="P136" s="11">
        <v>122</v>
      </c>
      <c r="Q136" s="11">
        <f t="shared" si="32"/>
        <v>20</v>
      </c>
      <c r="R136" s="11">
        <f t="shared" si="33"/>
        <v>2</v>
      </c>
      <c r="S136" s="12" t="str" cm="1">
        <f t="array" ref="S136">INDEX('HnStage-ConceptMap-6'!$I$15:$N$118,Q136+1,R136)</f>
        <v>* group[=].element[=].display = ##34#other viscera##34#</v>
      </c>
    </row>
    <row r="137" spans="16:19" x14ac:dyDescent="0.75">
      <c r="P137" s="11">
        <v>123</v>
      </c>
      <c r="Q137" s="11">
        <f t="shared" si="32"/>
        <v>20</v>
      </c>
      <c r="R137" s="11">
        <f t="shared" si="33"/>
        <v>3</v>
      </c>
      <c r="S137" s="12" t="str" cm="1">
        <f t="array" ref="S137">INDEX('HnStage-ConceptMap-6'!$I$15:$N$118,Q137+1,R137)</f>
        <v>* group[=].element[=].target.code = #Condition.bodySite</v>
      </c>
    </row>
    <row r="138" spans="16:19" x14ac:dyDescent="0.75">
      <c r="P138" s="11">
        <v>124</v>
      </c>
      <c r="Q138" s="11">
        <f t="shared" si="32"/>
        <v>20</v>
      </c>
      <c r="R138" s="11">
        <f t="shared" si="33"/>
        <v>4</v>
      </c>
      <c r="S138" s="12" t="str" cm="1">
        <f t="array" ref="S138">INDEX('HnStage-ConceptMap-6'!$I$15:$N$118,Q138+1,R138)</f>
        <v>* group[=].element[=].target.display = ##34###34#</v>
      </c>
    </row>
    <row r="139" spans="16:19" x14ac:dyDescent="0.75">
      <c r="P139" s="11">
        <v>125</v>
      </c>
      <c r="Q139" s="11">
        <f t="shared" si="32"/>
        <v>20</v>
      </c>
      <c r="R139" s="11">
        <f t="shared" si="33"/>
        <v>5</v>
      </c>
      <c r="S139" s="12" t="str" cm="1">
        <f t="array" ref="S139">INDEX('HnStage-ConceptMap-6'!$I$15:$N$118,Q139+1,R139)</f>
        <v>* group[=].element[=].target.equivalence = #equivalent</v>
      </c>
    </row>
    <row r="140" spans="16:19" ht="59"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x14ac:dyDescent="0.75">
      <c r="P141" s="11">
        <v>127</v>
      </c>
      <c r="Q141" s="11">
        <f t="shared" si="32"/>
        <v>21</v>
      </c>
      <c r="R141" s="11">
        <f t="shared" si="33"/>
        <v>1</v>
      </c>
      <c r="S141" s="12" cm="1">
        <f t="array" ref="S141">INDEX('HnStage-ConceptMap-6'!$I$15:$N$118,Q141+1,R141)</f>
        <v>0</v>
      </c>
    </row>
    <row r="142" spans="16:19" x14ac:dyDescent="0.75">
      <c r="P142" s="11">
        <v>128</v>
      </c>
      <c r="Q142" s="11">
        <f t="shared" si="32"/>
        <v>21</v>
      </c>
      <c r="R142" s="11">
        <f t="shared" si="33"/>
        <v>2</v>
      </c>
      <c r="S142" s="12" cm="1">
        <f t="array" ref="S142">INDEX('HnStage-ConceptMap-6'!$I$15:$N$118,Q142+1,R142)</f>
        <v>0</v>
      </c>
    </row>
    <row r="143" spans="16:19" x14ac:dyDescent="0.75">
      <c r="P143" s="11">
        <v>129</v>
      </c>
      <c r="Q143" s="11">
        <f t="shared" si="32"/>
        <v>21</v>
      </c>
      <c r="R143" s="11">
        <f t="shared" si="33"/>
        <v>3</v>
      </c>
      <c r="S143" s="12" cm="1">
        <f t="array" ref="S143">INDEX('HnStage-ConceptMap-6'!$I$15:$N$118,Q143+1,R143)</f>
        <v>0</v>
      </c>
    </row>
    <row r="144" spans="16:19"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 ref="E7" r:id="rId5" xr:uid="{6BEA7EE9-F599-4AB6-9093-ECB50B0AB25A}"/>
  </hyperlinks>
  <pageMargins left="0.7" right="0.7" top="0.75" bottom="0.75" header="0.3" footer="0.3"/>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F3" sqref="F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2480</v>
      </c>
    </row>
    <row r="3" spans="2:7" x14ac:dyDescent="0.75">
      <c r="B3" s="24" t="s">
        <v>20</v>
      </c>
    </row>
    <row r="4" spans="2:7" x14ac:dyDescent="0.75">
      <c r="B4" s="50" t="str">
        <f>"Instance: "&amp;'HnStage-ConceptMap-1'!C4</f>
        <v>Instance: hNstage2FHIR</v>
      </c>
    </row>
    <row r="5" spans="2:7" x14ac:dyDescent="0.75">
      <c r="B5" s="50" t="s">
        <v>1333</v>
      </c>
    </row>
    <row r="6" spans="2:7" x14ac:dyDescent="0.75">
      <c r="B6" s="50" t="s">
        <v>1324</v>
      </c>
    </row>
    <row r="7" spans="2:7" x14ac:dyDescent="0.75">
      <c r="B7" s="50" t="s">
        <v>1477</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1325</v>
      </c>
    </row>
    <row r="11" spans="2:7" x14ac:dyDescent="0.75">
      <c r="B11" s="50" t="s">
        <v>1326</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##34#http://hl7.eu/fhir/ig/idea4rc/StructureDefinition/hn-cancer-stage-group##34#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##34#http://hl7.eu/fhir/ig/idea4rc/StructureDefinition/Condition-secondaryCancer-eu-i4rc##34#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zoomScale="85" zoomScaleNormal="85" workbookViewId="0">
      <selection activeCell="H10" sqref="H10"/>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2058</v>
      </c>
      <c r="R2" s="24" t="s">
        <v>2059</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2468</v>
      </c>
      <c r="L4" s="16" t="str">
        <f>CONCATENATE("Logical: ",B4)</f>
        <v>Logical: SarcomaStageI4rc</v>
      </c>
    </row>
    <row r="5" spans="1:18" ht="19.899999999999999" customHeight="1" x14ac:dyDescent="0.75">
      <c r="A5" s="14" t="s">
        <v>16</v>
      </c>
      <c r="B5" s="31" t="s">
        <v>2469</v>
      </c>
      <c r="L5" s="16" t="str">
        <f>CONCATENATE("Id: ",B5)</f>
        <v>Id: SarcomaStage</v>
      </c>
    </row>
    <row r="6" spans="1:18" ht="19.899999999999999" customHeight="1" x14ac:dyDescent="0.75">
      <c r="A6" s="14" t="s">
        <v>10</v>
      </c>
      <c r="B6" s="32" t="s">
        <v>2470</v>
      </c>
      <c r="L6" s="17" t="str">
        <f>CONCATENATE("Title: ##34#",B6,"##34#")</f>
        <v>Title: ##34#Sarcoma Stage##34#</v>
      </c>
    </row>
    <row r="7" spans="1:18" ht="19.899999999999999" customHeight="1" x14ac:dyDescent="0.75">
      <c r="A7" s="26" t="s">
        <v>2</v>
      </c>
      <c r="B7" s="32" t="s">
        <v>2470</v>
      </c>
      <c r="C7" s="9" t="s">
        <v>3</v>
      </c>
      <c r="D7" s="1" t="s">
        <v>4</v>
      </c>
      <c r="E7" s="3" t="s">
        <v>5</v>
      </c>
      <c r="F7" s="3" t="s">
        <v>6</v>
      </c>
      <c r="G7" s="3" t="s">
        <v>7</v>
      </c>
      <c r="H7" s="64" t="s">
        <v>1383</v>
      </c>
      <c r="I7" s="118" t="s">
        <v>2056</v>
      </c>
      <c r="J7" s="118" t="s">
        <v>2057</v>
      </c>
      <c r="L7" s="17" t="str">
        <f>CONCATENATE("Description: "," ##334#",B7,"##334#",)</f>
        <v>Description:  ##334#Sarcoma Stage##334#</v>
      </c>
    </row>
    <row r="8" spans="1:18" ht="20.25" customHeight="1" x14ac:dyDescent="0.7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2109</v>
      </c>
      <c r="C9" s="11" t="s">
        <v>2115</v>
      </c>
      <c r="D9" s="11" t="s">
        <v>2116</v>
      </c>
      <c r="E9" s="11">
        <v>1</v>
      </c>
      <c r="F9" s="11">
        <v>1</v>
      </c>
      <c r="G9" t="s">
        <v>1465</v>
      </c>
      <c r="H9" s="4" t="s">
        <v>2471</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2110</v>
      </c>
      <c r="C10" s="11" t="s">
        <v>2117</v>
      </c>
      <c r="D10" s="11" t="s">
        <v>2118</v>
      </c>
      <c r="E10" s="11">
        <v>1</v>
      </c>
      <c r="F10" s="11">
        <v>1</v>
      </c>
      <c r="G10" t="s">
        <v>1465</v>
      </c>
      <c r="H10" s="12" t="s">
        <v>2472</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2112</v>
      </c>
      <c r="C11" s="11" t="s">
        <v>2121</v>
      </c>
      <c r="D11" s="11" t="s">
        <v>2122</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2133</v>
      </c>
      <c r="C12" s="6" t="s">
        <v>2133</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2134</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2135</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2136</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2137</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2138</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2139</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2140</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2141</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2142</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2143</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2473</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x14ac:dyDescent="0.75">
      <c r="C9" s="12" t="str">
        <f>IF(SarcomaStage!L9="*  ..  ##34###34# ##334###334#","//--- END",SarcomaStage!L9)</f>
        <v>* localised 1..1 CodeableConcept ##34#Localised##34# ##334#Is localised##334#</v>
      </c>
    </row>
    <row r="10" spans="3:7"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x14ac:dyDescent="0.75">
      <c r="C12" s="12" t="str">
        <f>IF(SarcomaStage!L12="*  ..  ##34###34# ##334###334#","//--- END",SarcomaStage!L12)</f>
        <v>* sites 0..1 BackboneElement ##34#sites##34# ##334#Describes if site of metastasic disease  is soft tissue##334#</v>
      </c>
    </row>
    <row r="13" spans="3:7"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1386</v>
      </c>
    </row>
    <row r="36" spans="3:3" x14ac:dyDescent="0.75">
      <c r="C36" s="24" t="s">
        <v>1458</v>
      </c>
    </row>
    <row r="37" spans="3:3" x14ac:dyDescent="0.75">
      <c r="C37" s="24" t="s">
        <v>1386</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2481</v>
      </c>
      <c r="D3" s="47" t="s">
        <v>1470</v>
      </c>
      <c r="E3" s="71" t="str">
        <f>$C$1&amp;B14</f>
        <v>http://hl7.eu/fhir/ig/idea4rc/StructureDefinition/SarcomaStage</v>
      </c>
    </row>
    <row r="4" spans="1:19" x14ac:dyDescent="0.75">
      <c r="B4" s="47" t="s">
        <v>16</v>
      </c>
      <c r="C4" s="28" t="s">
        <v>2482</v>
      </c>
      <c r="D4" s="47" t="s">
        <v>1471</v>
      </c>
      <c r="E4" s="150" t="str">
        <f>C1&amp;G4</f>
        <v>http://hl7.eu/fhir/ig/idea4rc/StructureDefinition/Bundle-eu-i4rc</v>
      </c>
      <c r="G4" s="151" t="s">
        <v>2389</v>
      </c>
    </row>
    <row r="5" spans="1:19" x14ac:dyDescent="0.75">
      <c r="B5" s="47" t="s">
        <v>10</v>
      </c>
      <c r="C5" s="7" t="s">
        <v>2279</v>
      </c>
      <c r="D5" s="47"/>
      <c r="E5" s="7"/>
    </row>
    <row r="6" spans="1:19" x14ac:dyDescent="0.75">
      <c r="B6" s="47" t="s">
        <v>18</v>
      </c>
      <c r="C6" s="41"/>
      <c r="D6" s="47" t="s">
        <v>1472</v>
      </c>
      <c r="E6" s="156" t="str">
        <f>E3</f>
        <v>http://hl7.eu/fhir/ig/idea4rc/StructureDefinition/SarcomaStage</v>
      </c>
      <c r="F6" s="157"/>
      <c r="G6" s="157"/>
    </row>
    <row r="7" spans="1:19" x14ac:dyDescent="0.75">
      <c r="B7" s="47" t="s">
        <v>15</v>
      </c>
      <c r="C7" s="72"/>
      <c r="D7" s="47" t="s">
        <v>1473</v>
      </c>
      <c r="E7" s="156" t="s">
        <v>2520</v>
      </c>
      <c r="F7" s="157"/>
      <c r="G7" s="157"/>
    </row>
    <row r="8" spans="1:19" ht="44.25" x14ac:dyDescent="0.75">
      <c r="B8" s="47" t="s">
        <v>1474</v>
      </c>
      <c r="C8" s="73" t="s">
        <v>2279</v>
      </c>
      <c r="D8" s="47"/>
      <c r="E8"/>
      <c r="I8" s="12" t="s">
        <v>1288</v>
      </c>
      <c r="J8" s="12" t="s">
        <v>1289</v>
      </c>
      <c r="K8" s="12" t="s">
        <v>1290</v>
      </c>
      <c r="L8" s="12" t="s">
        <v>1291</v>
      </c>
      <c r="M8" s="11" t="s">
        <v>1292</v>
      </c>
      <c r="P8" s="34" t="s">
        <v>1327</v>
      </c>
      <c r="Q8" s="34">
        <v>6</v>
      </c>
    </row>
    <row r="9" spans="1:19" x14ac:dyDescent="0.75">
      <c r="B9" s="47" t="s">
        <v>1475</v>
      </c>
      <c r="C9" s="12" t="s">
        <v>2280</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2270</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2483</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2484</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 ref="E7" r:id="rId5" xr:uid="{ECBDA306-51E0-4FA1-9555-38CA95CB078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D1" zoomScale="85" zoomScaleNormal="85"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2521</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1624</v>
      </c>
      <c r="E15" s="62"/>
      <c r="F15" s="94" t="s">
        <v>1315</v>
      </c>
      <c r="G15" s="77" t="s">
        <v>2485</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2486</v>
      </c>
      <c r="E16" s="62"/>
      <c r="F16" s="94" t="s">
        <v>1315</v>
      </c>
      <c r="G16" s="137" t="s">
        <v>2487</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E1" zoomScale="130" zoomScaleNormal="130" workbookViewId="0">
      <selection activeCell="E8" sqref="E8"/>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2522</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 ref="E7" r:id="rId5" xr:uid="{E0194E3B-4F1B-4CF8-918F-B4F38A79F154}"/>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zoomScaleNormal="100" workbookViewId="0">
      <selection activeCell="G19" sqref="G19"/>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'SarcomaStage-ConceptMap-1'!C3</f>
        <v>SarcomaStage2FHIR</v>
      </c>
      <c r="D3" s="47" t="s">
        <v>1470</v>
      </c>
      <c r="E3" s="156" t="str">
        <f>'SarcomaStage-ConceptMap-1'!E3</f>
        <v>http://hl7.eu/fhir/ig/idea4rc/StructureDefinition/SarcomaStage</v>
      </c>
      <c r="F3" s="157"/>
      <c r="G3" s="157"/>
    </row>
    <row r="4" spans="1:19" x14ac:dyDescent="0.75">
      <c r="B4" s="47" t="s">
        <v>16</v>
      </c>
      <c r="C4" s="73" t="str">
        <f>'SarcomaStage-ConceptMap-1'!C4</f>
        <v>sarcomaStage2FHIR</v>
      </c>
      <c r="D4" s="47" t="s">
        <v>1471</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1472</v>
      </c>
      <c r="E6" s="156" t="str">
        <f>E3</f>
        <v>http://hl7.eu/fhir/ig/idea4rc/StructureDefinition/SarcomaStage</v>
      </c>
      <c r="F6" s="157"/>
      <c r="G6" s="157"/>
    </row>
    <row r="7" spans="1:19" x14ac:dyDescent="0.75">
      <c r="B7" s="47" t="s">
        <v>15</v>
      </c>
      <c r="C7" s="73">
        <f>'SarcomaStage-ConceptMap-1'!C7</f>
        <v>0</v>
      </c>
      <c r="D7" s="47" t="s">
        <v>1473</v>
      </c>
      <c r="E7" s="156" t="s">
        <v>2271</v>
      </c>
      <c r="F7" s="157"/>
      <c r="G7" s="157"/>
    </row>
    <row r="8" spans="1:19" ht="44.25" x14ac:dyDescent="0.7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1492</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2282</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1315</v>
      </c>
      <c r="G16" s="155" t="s">
        <v>2495</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1293</v>
      </c>
      <c r="G17" s="155" t="s">
        <v>2537</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1293</v>
      </c>
      <c r="G18" s="155" t="s">
        <v>2538</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1293</v>
      </c>
      <c r="G19" s="155" t="s">
        <v>2539</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1293</v>
      </c>
      <c r="G20" s="155" t="s">
        <v>2488</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1293</v>
      </c>
      <c r="G21" s="155" t="s">
        <v>2489</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1293</v>
      </c>
      <c r="G22" s="155" t="s">
        <v>2490</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1293</v>
      </c>
      <c r="G23" s="155" t="s">
        <v>2491</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1293</v>
      </c>
      <c r="G24" s="155" t="s">
        <v>2492</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1293</v>
      </c>
      <c r="G25" s="155" t="s">
        <v>2493</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1293</v>
      </c>
      <c r="G26" s="77" t="s">
        <v>2510</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1607</v>
      </c>
      <c r="E27" s="12"/>
      <c r="F27" s="49" t="s">
        <v>1315</v>
      </c>
      <c r="G27" s="77" t="s">
        <v>2512</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1607</v>
      </c>
      <c r="E29" s="12"/>
      <c r="F29" s="49" t="s">
        <v>1315</v>
      </c>
      <c r="G29" s="77" t="s">
        <v>2496</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1607</v>
      </c>
      <c r="E30" s="12"/>
      <c r="F30" s="49" t="s">
        <v>1315</v>
      </c>
      <c r="G30" s="77" t="s">
        <v>2513</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1607</v>
      </c>
      <c r="E31" s="12"/>
      <c r="F31" s="49" t="s">
        <v>1315</v>
      </c>
      <c r="G31" s="77" t="s">
        <v>2498</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1607</v>
      </c>
      <c r="E32" s="12"/>
      <c r="F32" s="49" t="s">
        <v>1315</v>
      </c>
      <c r="G32" s="77" t="s">
        <v>2500</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tissues##34#</v>
      </c>
    </row>
    <row r="33" spans="1:19" s="2" customFormat="1" ht="103.25" x14ac:dyDescent="0.75">
      <c r="A33"/>
      <c r="B33" s="11" t="str">
        <f>SarcomaStage!B17</f>
        <v>sites.liver</v>
      </c>
      <c r="C33" s="11" t="str">
        <f>SarcomaStage!C17</f>
        <v>liver</v>
      </c>
      <c r="D33" s="12" t="s">
        <v>1607</v>
      </c>
      <c r="E33" s="12"/>
      <c r="F33" s="49" t="s">
        <v>1315</v>
      </c>
      <c r="G33" s="77" t="s">
        <v>2502</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1607</v>
      </c>
      <c r="E34" s="12"/>
      <c r="F34" s="49" t="s">
        <v>1315</v>
      </c>
      <c r="G34" s="77" t="s">
        <v>2504</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1607</v>
      </c>
      <c r="E35" s="12"/>
      <c r="F35" s="49" t="s">
        <v>1315</v>
      </c>
      <c r="G35" s="77" t="s">
        <v>2506</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1607</v>
      </c>
      <c r="E36" s="12"/>
      <c r="F36" s="49" t="s">
        <v>1315</v>
      </c>
      <c r="G36" s="77" t="s">
        <v>2508</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1607</v>
      </c>
      <c r="E37" s="12"/>
      <c r="F37" s="49" t="s">
        <v>1315</v>
      </c>
      <c r="G37" s="76" t="s">
        <v>2494</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ht="29.5"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ht="29.5"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ht="29.5"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ht="29.5"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ht="29.5"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ht="29.5"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ht="29.5"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ht="29.5"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ht="29.5"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ht="44.25"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ht="29.5"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ht="44.25"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ht="29.5"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ht="29.5"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ht="29.5"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x14ac:dyDescent="0.75">
      <c r="P133" s="11">
        <v>119</v>
      </c>
      <c r="Q133" s="11">
        <f t="shared" si="22"/>
        <v>19</v>
      </c>
      <c r="R133" s="11">
        <f t="shared" si="23"/>
        <v>5</v>
      </c>
      <c r="S133" s="12" t="str" cm="1">
        <f t="array" ref="S133">INDEX('SarcomaStage-ConceptMap-4'!$I$15:$N$114,Q133+1,R133)</f>
        <v>* group[=].element[=].target.equivalence = #equivalent</v>
      </c>
    </row>
    <row r="134" spans="16:19" ht="29.5"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ht="29.5"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ht="29.5"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ht="5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2514</v>
      </c>
    </row>
    <row r="3" spans="2:7" x14ac:dyDescent="0.75">
      <c r="B3" s="24" t="s">
        <v>20</v>
      </c>
    </row>
    <row r="4" spans="2:7" x14ac:dyDescent="0.75">
      <c r="B4" s="50" t="str">
        <f>"Instance: "&amp;'SarcomaStage-ConceptMap-1'!C4</f>
        <v>Instance: sarcomaStage2FHIR</v>
      </c>
    </row>
    <row r="5" spans="2:7" x14ac:dyDescent="0.75">
      <c r="B5" s="50" t="s">
        <v>1333</v>
      </c>
    </row>
    <row r="6" spans="2:7" x14ac:dyDescent="0.75">
      <c r="B6" s="50" t="s">
        <v>1324</v>
      </c>
    </row>
    <row r="7" spans="2:7" x14ac:dyDescent="0.75">
      <c r="B7" s="50" t="s">
        <v>1477</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1325</v>
      </c>
    </row>
    <row r="11" spans="2:7" x14ac:dyDescent="0.75">
      <c r="B11" s="50" t="s">
        <v>1326</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##34#http://hl7.eu/fhir/ig/idea4rc/StructureDefinition/sarcoma-cancer-stage-group##34#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##34#http://hl7.eu/fhir/ig/idea4rc/StructureDefinition/sarcoma-extent-category##34#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##34#http://hl7.eu/fhir/ig/idea4rc/StructureDefinition/sarcoma-locoRegional-category##34#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1796875" customWidth="1"/>
    <col min="3" max="3" width="44.6328125" style="2" customWidth="1"/>
    <col min="4" max="4" width="65" customWidth="1"/>
    <col min="5" max="5" width="10.81640625" customWidth="1"/>
    <col min="6" max="6" width="9" customWidth="1"/>
    <col min="7" max="7" width="36.6328125" style="2"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C2"/>
      <c r="L2" s="24" t="s">
        <v>19</v>
      </c>
      <c r="N2" s="24" t="s">
        <v>1384</v>
      </c>
      <c r="P2" s="24" t="s">
        <v>2058</v>
      </c>
      <c r="R2" s="24" t="s">
        <v>2059</v>
      </c>
    </row>
    <row r="3" spans="1:18" ht="17.75" customHeight="1" thickBot="1" x14ac:dyDescent="0.9">
      <c r="L3" s="24" t="str">
        <f>L1</f>
        <v>//===================================================</v>
      </c>
      <c r="N3" s="24" t="str">
        <f>N1</f>
        <v>// -------------------------------------------------------------------------------</v>
      </c>
      <c r="P3" s="24" t="str">
        <f>P1</f>
        <v>// -------------------------------------------------------------------------------</v>
      </c>
      <c r="R3" s="24" t="str">
        <f>R1</f>
        <v>// -------------------------------------------------------------------------------</v>
      </c>
    </row>
    <row r="4" spans="1:18" ht="15.5" thickBot="1" x14ac:dyDescent="0.9">
      <c r="A4" s="5" t="s">
        <v>11</v>
      </c>
      <c r="B4" s="30" t="s">
        <v>2144</v>
      </c>
      <c r="L4" s="16" t="str">
        <f>CONCATENATE("Logical: ",B4)</f>
        <v>Logical: PathologicalReportInfoI4rc</v>
      </c>
    </row>
    <row r="5" spans="1:18" ht="15.5" thickBot="1" x14ac:dyDescent="0.9">
      <c r="A5" s="14" t="s">
        <v>16</v>
      </c>
      <c r="B5" s="30" t="s">
        <v>2145</v>
      </c>
      <c r="L5" s="16" t="str">
        <f>CONCATENATE("Id: ",B5)</f>
        <v>Id: PathologicalReportInfo</v>
      </c>
    </row>
    <row r="6" spans="1:18" ht="15.5" thickBot="1" x14ac:dyDescent="0.9">
      <c r="A6" s="14" t="s">
        <v>10</v>
      </c>
      <c r="B6" s="30" t="s">
        <v>2146</v>
      </c>
      <c r="L6" s="17" t="str">
        <f>CONCATENATE("Title: ##34#",B6,"##34#")</f>
        <v>Title: ##34#Pathological Report Info##34#</v>
      </c>
    </row>
    <row r="7" spans="1:18" x14ac:dyDescent="0.75">
      <c r="A7" s="26" t="s">
        <v>2</v>
      </c>
      <c r="B7" s="95" t="s">
        <v>2146</v>
      </c>
      <c r="C7" s="9" t="s">
        <v>3</v>
      </c>
      <c r="D7" s="1" t="s">
        <v>4</v>
      </c>
      <c r="E7" s="3" t="s">
        <v>5</v>
      </c>
      <c r="F7" s="3" t="s">
        <v>6</v>
      </c>
      <c r="G7" s="116" t="s">
        <v>7</v>
      </c>
      <c r="H7" s="64" t="s">
        <v>1383</v>
      </c>
      <c r="I7" s="118" t="s">
        <v>2056</v>
      </c>
      <c r="J7" s="118" t="s">
        <v>2057</v>
      </c>
      <c r="L7" s="17" t="str">
        <f>CONCATENATE("Description: "," ##334#",B7,"##334#",)</f>
        <v>Description:  ##334#Pathological Report Info##334#</v>
      </c>
    </row>
    <row r="8" spans="1:18" ht="59" x14ac:dyDescent="0.7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73.75" x14ac:dyDescent="0.75">
      <c r="A9" s="59">
        <v>1</v>
      </c>
      <c r="B9" s="11" t="s">
        <v>2217</v>
      </c>
      <c r="C9" s="11" t="s">
        <v>2225</v>
      </c>
      <c r="D9" s="11" t="s">
        <v>2226</v>
      </c>
      <c r="E9" s="11">
        <v>0</v>
      </c>
      <c r="F9" s="11">
        <v>1</v>
      </c>
      <c r="G9" s="12" t="s">
        <v>1465</v>
      </c>
      <c r="H9" s="12" t="s">
        <v>2227</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2218</v>
      </c>
      <c r="C10" s="11" t="s">
        <v>2228</v>
      </c>
      <c r="D10" s="11" t="s">
        <v>2228</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2219</v>
      </c>
      <c r="C11" s="11" t="s">
        <v>2229</v>
      </c>
      <c r="D11" s="11" t="s">
        <v>2229</v>
      </c>
      <c r="E11" s="11">
        <v>0</v>
      </c>
      <c r="F11" s="11">
        <v>1</v>
      </c>
      <c r="G11" s="12" t="s">
        <v>1972</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2220</v>
      </c>
      <c r="C12" s="11" t="s">
        <v>2230</v>
      </c>
      <c r="D12" s="11" t="s">
        <v>2230</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2221</v>
      </c>
      <c r="C13" s="11" t="s">
        <v>2231</v>
      </c>
      <c r="D13" s="11" t="s">
        <v>2231</v>
      </c>
      <c r="E13" s="11">
        <v>0</v>
      </c>
      <c r="F13" s="11">
        <v>1</v>
      </c>
      <c r="G13" s="12" t="s">
        <v>1465</v>
      </c>
      <c r="H13" s="12" t="s">
        <v>2232</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2222</v>
      </c>
      <c r="C14" s="11" t="s">
        <v>2233</v>
      </c>
      <c r="D14" s="11" t="s">
        <v>2233</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2223</v>
      </c>
      <c r="C15" s="11" t="s">
        <v>2234</v>
      </c>
      <c r="D15" s="11" t="s">
        <v>2234</v>
      </c>
      <c r="E15" s="11">
        <v>0</v>
      </c>
      <c r="F15" s="11">
        <v>1</v>
      </c>
      <c r="G15" s="12" t="s">
        <v>43</v>
      </c>
      <c r="H15" s="12" t="s">
        <v>2235</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2224</v>
      </c>
      <c r="C16" s="11" t="s">
        <v>2236</v>
      </c>
      <c r="D16" s="11" t="s">
        <v>2236</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179687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2237</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1386</v>
      </c>
    </row>
    <row r="24" spans="3:3" x14ac:dyDescent="0.75">
      <c r="C24" s="24" t="s">
        <v>1420</v>
      </c>
    </row>
    <row r="25" spans="3:3" x14ac:dyDescent="0.75">
      <c r="C25" s="24" t="s">
        <v>1386</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http://hl7.eu/fhir/ig/idea4rc/StructureDefinition/PathologicalReportInfo</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http://hl7.eu/fhir/ig/idea4rc/StructureDefinition/PathologicalReportInfo</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PathologicalReportInfo!B5</f>
        <v>PathologicalReportInfo</v>
      </c>
      <c r="C14" s="11"/>
      <c r="D14" s="4" t="s">
        <v>1912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1913</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1914</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1915</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"&amp;'PathologicalReportInfo-CM'!C4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1325</v>
      </c>
    </row>
    <row r="11" spans="2:7" x14ac:dyDescent="0.75">
      <c r="B11" s="50" t="s">
        <v>1326</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5.089843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SurgeryI4rc</v>
      </c>
    </row>
    <row r="5" spans="1:18" ht="15.5" thickBot="1" x14ac:dyDescent="0.9">
      <c r="A5" s="14" t="s">
        <v>16</v>
      </c>
      <c r="B5" s="30" t="s">
        <v>1651</v>
      </c>
      <c r="L5" s="16" t="str">
        <f>CONCATENATE("Id: ",B5)</f>
        <v>Id: Surgery</v>
      </c>
    </row>
    <row r="6" spans="1:18" ht="15.5" thickBot="1" x14ac:dyDescent="0.9">
      <c r="A6" s="14" t="s">
        <v>10</v>
      </c>
      <c r="B6" s="30" t="s">
        <v>1651</v>
      </c>
      <c r="L6" s="17" t="str">
        <f>CONCATENATE("Title: ##34#",B6,"##34#")</f>
        <v>Title: ##34#Surgery##34#</v>
      </c>
    </row>
    <row r="7" spans="1:18" x14ac:dyDescent="0.75">
      <c r="A7" s="26" t="s">
        <v>2</v>
      </c>
      <c r="B7" s="95" t="s">
        <v>1651</v>
      </c>
      <c r="C7" s="9" t="s">
        <v>3</v>
      </c>
      <c r="D7" s="1" t="s">
        <v>4</v>
      </c>
      <c r="E7" s="3" t="s">
        <v>5</v>
      </c>
      <c r="F7" s="3" t="s">
        <v>6</v>
      </c>
      <c r="G7" s="3" t="s">
        <v>7</v>
      </c>
      <c r="H7" s="64" t="s">
        <v>1383</v>
      </c>
      <c r="I7" s="118" t="s">
        <v>2056</v>
      </c>
      <c r="J7" s="118" t="s">
        <v>2057</v>
      </c>
      <c r="L7" s="17" t="str">
        <f>CONCATENATE("Description: "," ##334#",B7,"##334#",)</f>
        <v>Description:  ##334#Surgery##334#</v>
      </c>
    </row>
    <row r="8" spans="1:18" ht="59" x14ac:dyDescent="0.7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1866</v>
      </c>
      <c r="C9" s="11" t="s">
        <v>2153</v>
      </c>
      <c r="D9" s="11" t="s">
        <v>2154</v>
      </c>
      <c r="E9" s="11">
        <v>1</v>
      </c>
      <c r="F9" s="11">
        <v>1</v>
      </c>
      <c r="G9" s="11" t="s">
        <v>1465</v>
      </c>
      <c r="H9" s="12" t="s">
        <v>2161</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2149</v>
      </c>
      <c r="C10" s="11" t="s">
        <v>2155</v>
      </c>
      <c r="D10" s="11" t="s">
        <v>1652</v>
      </c>
      <c r="E10" s="11">
        <v>1</v>
      </c>
      <c r="F10" s="11">
        <v>1</v>
      </c>
      <c r="G10" s="11" t="s">
        <v>1465</v>
      </c>
      <c r="H10" s="12" t="s">
        <v>1653</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2168</v>
      </c>
      <c r="C12" s="11" t="s">
        <v>1656</v>
      </c>
      <c r="D12" s="12" t="s">
        <v>1657</v>
      </c>
      <c r="E12" s="11">
        <v>1</v>
      </c>
      <c r="F12" s="11">
        <v>1</v>
      </c>
      <c r="G12" s="11" t="s">
        <v>1465</v>
      </c>
      <c r="H12" s="12" t="s">
        <v>2162</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2169</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1661</v>
      </c>
      <c r="C14" s="11" t="s">
        <v>1662</v>
      </c>
      <c r="D14" s="11" t="s">
        <v>1663</v>
      </c>
      <c r="E14" s="11">
        <v>0</v>
      </c>
      <c r="F14" s="11">
        <v>1</v>
      </c>
      <c r="G14" s="11" t="s">
        <v>1465</v>
      </c>
      <c r="H14" s="12" t="s">
        <v>2163</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2150</v>
      </c>
      <c r="C15" s="11" t="s">
        <v>2156</v>
      </c>
      <c r="D15" s="11" t="s">
        <v>2157</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2170</v>
      </c>
      <c r="C16" s="11" t="s">
        <v>2158</v>
      </c>
      <c r="D16" s="11" t="s">
        <v>2158</v>
      </c>
      <c r="E16" s="11">
        <v>1</v>
      </c>
      <c r="F16" s="11">
        <v>1</v>
      </c>
      <c r="G16" s="11" t="s">
        <v>1972</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2171</v>
      </c>
      <c r="C17" s="11" t="s">
        <v>2159</v>
      </c>
      <c r="D17" s="11" t="s">
        <v>2159</v>
      </c>
      <c r="E17" s="11">
        <v>1</v>
      </c>
      <c r="F17" s="11">
        <v>1</v>
      </c>
      <c r="G17" s="11" t="s">
        <v>1465</v>
      </c>
      <c r="H17" s="12" t="s">
        <v>2164</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2151</v>
      </c>
      <c r="C18" s="11" t="s">
        <v>2160</v>
      </c>
      <c r="D18" s="11" t="s">
        <v>2160</v>
      </c>
      <c r="E18" s="11">
        <v>1</v>
      </c>
      <c r="F18" s="11">
        <v>1</v>
      </c>
      <c r="G18" s="11" t="s">
        <v>1465</v>
      </c>
      <c r="H18" s="12" t="s">
        <v>2165</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1675</v>
      </c>
      <c r="C22" s="11" t="s">
        <v>1676</v>
      </c>
      <c r="D22" s="11" t="s">
        <v>1677</v>
      </c>
      <c r="E22" s="11">
        <v>0</v>
      </c>
      <c r="F22" s="11">
        <v>1</v>
      </c>
      <c r="G22" s="11" t="s">
        <v>1465</v>
      </c>
      <c r="H22" s="12" t="s">
        <v>2166</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2172</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2173</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2174</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2175</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2176</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2177</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2178</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2179</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2180</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2181</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2182</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2152</v>
      </c>
      <c r="C36" s="11" t="s">
        <v>1704</v>
      </c>
      <c r="D36" s="11" t="s">
        <v>1705</v>
      </c>
      <c r="E36">
        <v>1</v>
      </c>
      <c r="F36">
        <v>1</v>
      </c>
      <c r="G36" s="11" t="s">
        <v>1465</v>
      </c>
      <c r="H36" s="12" t="s">
        <v>2167</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1650</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44.2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1386</v>
      </c>
    </row>
    <row r="47" spans="3:3" x14ac:dyDescent="0.75">
      <c r="C47" s="24" t="s">
        <v>1420</v>
      </c>
    </row>
    <row r="48" spans="3:3" x14ac:dyDescent="0.75">
      <c r="C48" s="24" t="s">
        <v>1386</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zoomScale="85" zoomScaleNormal="85" workbookViewId="0">
      <selection activeCell="C4" sqref="C4"/>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2542</v>
      </c>
      <c r="D3" s="47" t="s">
        <v>1470</v>
      </c>
      <c r="E3" s="71" t="str">
        <f>$C$1&amp;B14</f>
        <v>http://hl7.eu/fhir/ig/idea4rc/StructureDefinition/Surgery</v>
      </c>
    </row>
    <row r="4" spans="1:19" x14ac:dyDescent="0.75">
      <c r="B4" s="47" t="s">
        <v>16</v>
      </c>
      <c r="C4" s="28" t="s">
        <v>1777</v>
      </c>
      <c r="D4" s="47" t="s">
        <v>1471</v>
      </c>
      <c r="E4" s="156" t="s">
        <v>1780</v>
      </c>
      <c r="F4" s="157"/>
      <c r="G4" s="157"/>
    </row>
    <row r="5" spans="1:19" x14ac:dyDescent="0.75">
      <c r="B5" s="47" t="s">
        <v>10</v>
      </c>
      <c r="C5" s="7" t="s">
        <v>1778</v>
      </c>
      <c r="D5" s="47"/>
      <c r="E5" s="7"/>
    </row>
    <row r="6" spans="1:19" x14ac:dyDescent="0.75">
      <c r="B6" s="47" t="s">
        <v>18</v>
      </c>
      <c r="C6" s="41"/>
      <c r="D6" s="47" t="s">
        <v>1472</v>
      </c>
      <c r="E6" s="156" t="str">
        <f>E3</f>
        <v>http://hl7.eu/fhir/ig/idea4rc/StructureDefinition/Surgery</v>
      </c>
      <c r="F6" s="157"/>
      <c r="G6" s="157"/>
    </row>
    <row r="7" spans="1:19" x14ac:dyDescent="0.75">
      <c r="B7" s="47" t="s">
        <v>15</v>
      </c>
      <c r="C7" s="72"/>
      <c r="D7" s="47" t="s">
        <v>1473</v>
      </c>
      <c r="E7" s="156" t="str">
        <f>E4</f>
        <v>http://hl7.eu/fhir/ig/idea4rc/StructureDefinition/Procedure-surgery-eu-i4rc</v>
      </c>
      <c r="F7" s="157"/>
      <c r="G7" s="157"/>
    </row>
    <row r="8" spans="1:19" ht="45" thickBot="1" x14ac:dyDescent="0.9">
      <c r="B8" s="47" t="s">
        <v>1474</v>
      </c>
      <c r="C8" s="7" t="s">
        <v>1778</v>
      </c>
      <c r="D8" s="47"/>
      <c r="E8" s="7"/>
      <c r="I8" s="12" t="s">
        <v>1288</v>
      </c>
      <c r="J8" s="12" t="s">
        <v>1289</v>
      </c>
      <c r="K8" s="12" t="s">
        <v>1290</v>
      </c>
      <c r="L8" s="12" t="s">
        <v>1291</v>
      </c>
      <c r="M8" s="11" t="s">
        <v>1292</v>
      </c>
      <c r="P8" s="34" t="s">
        <v>1327</v>
      </c>
      <c r="Q8" s="34">
        <v>6</v>
      </c>
    </row>
    <row r="9" spans="1:19" ht="15.5" thickBot="1" x14ac:dyDescent="0.9">
      <c r="B9" s="47" t="s">
        <v>1475</v>
      </c>
      <c r="C9" s="12" t="s">
        <v>1779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
        <v>1651</v>
      </c>
      <c r="C14" s="11"/>
      <c r="D14" s="4" t="s">
        <v>1781</v>
      </c>
      <c r="E14" s="6"/>
      <c r="F14" s="49"/>
      <c r="G14" s="49"/>
      <c r="I14" s="12"/>
      <c r="J14" s="11"/>
      <c r="K14" s="11"/>
      <c r="L14" s="11"/>
      <c r="M14" s="48"/>
      <c r="N14" s="51"/>
    </row>
    <row r="15" spans="1:19" ht="44.25" x14ac:dyDescent="0.7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2392</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1546</v>
      </c>
      <c r="E17" s="12"/>
      <c r="F17" s="49" t="s">
        <v>1293</v>
      </c>
      <c r="G17" s="76" t="s">
        <v>2319</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2320</v>
      </c>
      <c r="E18" s="12"/>
      <c r="F18" s="49" t="s">
        <v>1293</v>
      </c>
      <c r="G18" s="76" t="s">
        <v>2318</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2284</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2393</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1783</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1784</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2394</v>
      </c>
      <c r="E23" s="12"/>
      <c r="F23" s="49" t="s">
        <v>1293</v>
      </c>
      <c r="G23" s="76" t="s">
        <v>2395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2394</v>
      </c>
      <c r="E24" s="11"/>
      <c r="F24" s="49" t="s">
        <v>1293</v>
      </c>
      <c r="G24" s="77" t="s">
        <v>2396</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1785</v>
      </c>
      <c r="E25" s="11"/>
      <c r="F25" s="49" t="s">
        <v>1293</v>
      </c>
      <c r="G25" s="76" t="s">
        <v>2273</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1328</v>
      </c>
      <c r="E26" s="11"/>
      <c r="F26" s="49" t="s">
        <v>1293</v>
      </c>
      <c r="G26" s="76" t="s">
        <v>2540</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1328</v>
      </c>
      <c r="E27" s="12"/>
      <c r="F27" s="49" t="s">
        <v>1293</v>
      </c>
      <c r="G27" s="76" t="s">
        <v>2541</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1328</v>
      </c>
      <c r="E28" s="12"/>
      <c r="F28" s="49" t="s">
        <v>1293</v>
      </c>
      <c r="G28" s="76" t="s">
        <v>2285</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2284</v>
      </c>
      <c r="E29" s="12"/>
      <c r="F29" s="49" t="s">
        <v>1315</v>
      </c>
      <c r="G29" s="76" t="s">
        <v>2286</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2288</v>
      </c>
      <c r="E30" s="12"/>
      <c r="F30" s="49" t="s">
        <v>1315</v>
      </c>
      <c r="G30" s="76" t="s">
        <v>2287</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1315</v>
      </c>
      <c r="G31" s="76" t="s">
        <v>1786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2284</v>
      </c>
      <c r="E32" s="12"/>
      <c r="F32" s="49" t="s">
        <v>1315</v>
      </c>
      <c r="G32" s="76" t="s">
        <v>2289</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1607</v>
      </c>
      <c r="E33" s="12"/>
      <c r="F33" s="49" t="s">
        <v>1315</v>
      </c>
      <c r="G33" s="76" t="s">
        <v>2397</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1607</v>
      </c>
      <c r="E34" s="12"/>
      <c r="F34" s="49" t="s">
        <v>1315</v>
      </c>
      <c r="G34" s="76" t="s">
        <v>2397</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1607</v>
      </c>
      <c r="E35" s="12"/>
      <c r="F35" s="49" t="s">
        <v>1315</v>
      </c>
      <c r="G35" s="76" t="s">
        <v>2397</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1607</v>
      </c>
      <c r="E36" s="12"/>
      <c r="F36" s="49" t="s">
        <v>1315</v>
      </c>
      <c r="G36" s="76" t="s">
        <v>2397</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1607</v>
      </c>
      <c r="E37" s="12"/>
      <c r="F37" s="49" t="s">
        <v>1315</v>
      </c>
      <c r="G37" s="76" t="s">
        <v>2397</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1607</v>
      </c>
      <c r="E38" s="12"/>
      <c r="F38" s="49" t="s">
        <v>1315</v>
      </c>
      <c r="G38" s="76" t="s">
        <v>2397</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1607</v>
      </c>
      <c r="E39" s="12"/>
      <c r="F39" s="49" t="s">
        <v>1315</v>
      </c>
      <c r="G39" s="76" t="s">
        <v>2397</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1607</v>
      </c>
      <c r="E40" s="12"/>
      <c r="F40" s="49" t="s">
        <v>1315</v>
      </c>
      <c r="G40" s="76" t="s">
        <v>2397</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1607</v>
      </c>
      <c r="E41" s="12"/>
      <c r="F41" s="49" t="s">
        <v>1315</v>
      </c>
      <c r="G41" s="76" t="s">
        <v>2397</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1607</v>
      </c>
      <c r="E42" s="12"/>
      <c r="F42" s="49" t="s">
        <v>1315</v>
      </c>
      <c r="G42" s="76" t="s">
        <v>2397</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2398</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1787</v>
      </c>
    </row>
    <row r="3" spans="2:7" x14ac:dyDescent="0.75">
      <c r="B3" s="24" t="s">
        <v>20</v>
      </c>
    </row>
    <row r="4" spans="2:7" x14ac:dyDescent="0.75">
      <c r="B4" s="50" t="str">
        <f>"Instance: "&amp;'Surgery-ConceptMap-1'!C4</f>
        <v>Instance: surgery2FHIR</v>
      </c>
    </row>
    <row r="5" spans="2:7" x14ac:dyDescent="0.75">
      <c r="B5" s="50" t="s">
        <v>1333</v>
      </c>
    </row>
    <row r="6" spans="2:7" x14ac:dyDescent="0.75">
      <c r="B6" s="50" t="s">
        <v>1324</v>
      </c>
    </row>
    <row r="7" spans="2:7" x14ac:dyDescent="0.75">
      <c r="B7" s="50" t="s">
        <v>1477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1325</v>
      </c>
    </row>
    <row r="11" spans="2:7" x14ac:dyDescent="0.75">
      <c r="B11" s="50" t="s">
        <v>1326</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5.5" thickBot="1" x14ac:dyDescent="0.9">
      <c r="L3" s="24" t="str">
        <f>L1</f>
        <v>//===================================================</v>
      </c>
      <c r="N3" s="24" t="str">
        <f>N1</f>
        <v>// -------------------------------------------------------------------------------</v>
      </c>
      <c r="P3" s="24" t="str">
        <f>P1</f>
        <v>// -------------------------------------------------------------------------------</v>
      </c>
      <c r="R3" s="24" t="str">
        <f>R1</f>
        <v>// -------------------------------------------------------------------------------</v>
      </c>
    </row>
    <row r="4" spans="1:18" ht="15.5" thickBot="1" x14ac:dyDescent="0.9">
      <c r="A4" s="5" t="s">
        <v>11</v>
      </c>
      <c r="B4" s="30" t="s">
        <v>2417</v>
      </c>
      <c r="L4" s="16" t="str">
        <f>CONCATENATE("Logical: ",B4)</f>
        <v>Logical: SystemicTreatmentI4rc</v>
      </c>
    </row>
    <row r="5" spans="1:18" ht="15.5" thickBot="1" x14ac:dyDescent="0.9">
      <c r="A5" s="14" t="s">
        <v>16</v>
      </c>
      <c r="B5" s="30" t="s">
        <v>2418</v>
      </c>
      <c r="L5" s="16" t="str">
        <f>CONCATENATE("Id: ",B5)</f>
        <v>Id: SystemicTreatment</v>
      </c>
    </row>
    <row r="6" spans="1:18" ht="15.5" thickBot="1" x14ac:dyDescent="0.9">
      <c r="A6" s="14" t="s">
        <v>10</v>
      </c>
      <c r="B6" s="30" t="s">
        <v>2420</v>
      </c>
      <c r="L6" s="17" t="str">
        <f>CONCATENATE("Title: ##34#",B6,"##34#")</f>
        <v>Title: ##34#Systemic Treatment##34#</v>
      </c>
    </row>
    <row r="7" spans="1:18" x14ac:dyDescent="0.75">
      <c r="A7" s="26" t="s">
        <v>2</v>
      </c>
      <c r="B7" s="30" t="s">
        <v>2420</v>
      </c>
      <c r="C7" s="9" t="s">
        <v>3</v>
      </c>
      <c r="D7" s="1" t="s">
        <v>4</v>
      </c>
      <c r="E7" s="3" t="s">
        <v>5</v>
      </c>
      <c r="F7" s="3" t="s">
        <v>6</v>
      </c>
      <c r="G7" s="3" t="s">
        <v>7</v>
      </c>
      <c r="H7" s="64" t="s">
        <v>1383</v>
      </c>
      <c r="I7" s="118" t="s">
        <v>2056</v>
      </c>
      <c r="J7" s="118" t="s">
        <v>2057</v>
      </c>
      <c r="L7" s="17" t="str">
        <f>CONCATENATE("Description: "," ##334#",B7,"##334#",)</f>
        <v>Description:  ##334#Systemic Treatment##334#</v>
      </c>
    </row>
    <row r="8" spans="1:18" ht="59" x14ac:dyDescent="0.7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2415</v>
      </c>
      <c r="C9" s="12" t="s">
        <v>2421</v>
      </c>
      <c r="D9" s="12" t="s">
        <v>2422</v>
      </c>
      <c r="E9" s="11">
        <v>1</v>
      </c>
      <c r="F9" s="11">
        <v>1</v>
      </c>
      <c r="G9" s="86" t="s">
        <v>1465</v>
      </c>
      <c r="H9" s="12" t="s">
        <v>1639</v>
      </c>
      <c r="I9" s="12" t="b">
        <v>1</v>
      </c>
      <c r="J9" s="12" t="b">
        <v>1</v>
      </c>
      <c r="K9" s="25" t="s">
        <v>2306</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1430</v>
      </c>
      <c r="C10" s="12" t="s">
        <v>1421</v>
      </c>
      <c r="D10" s="12" t="s">
        <v>2307</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1431</v>
      </c>
      <c r="C11" s="12" t="s">
        <v>1641</v>
      </c>
      <c r="D11" s="12" t="s">
        <v>1642</v>
      </c>
      <c r="E11" s="11">
        <v>1</v>
      </c>
      <c r="F11" s="11">
        <v>1</v>
      </c>
      <c r="G11" s="100" t="s">
        <v>1465</v>
      </c>
      <c r="H11" s="12" t="s">
        <v>2308</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2183</v>
      </c>
      <c r="C12" s="12" t="s">
        <v>2189</v>
      </c>
      <c r="D12" s="11" t="s">
        <v>2190</v>
      </c>
      <c r="E12" s="11">
        <v>0</v>
      </c>
      <c r="F12" s="11">
        <v>1</v>
      </c>
      <c r="G12" t="s">
        <v>1465</v>
      </c>
      <c r="H12" s="2" t="s">
        <v>2191</v>
      </c>
      <c r="I12" s="12" t="b">
        <v>0</v>
      </c>
      <c r="J12" s="12" t="b">
        <v>1</v>
      </c>
      <c r="K12" s="25" t="s">
        <v>2183</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2416</v>
      </c>
      <c r="C13" s="12" t="s">
        <v>2427</v>
      </c>
      <c r="D13" s="12" t="s">
        <v>2310</v>
      </c>
      <c r="E13" s="11">
        <v>1</v>
      </c>
      <c r="F13" s="11">
        <v>1</v>
      </c>
      <c r="G13" s="86" t="s">
        <v>42</v>
      </c>
      <c r="H13" s="12"/>
      <c r="I13" s="12" t="b">
        <v>1</v>
      </c>
      <c r="J13" s="12" t="b">
        <v>1</v>
      </c>
      <c r="K13" s="25" t="s">
        <v>2309</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2419</v>
      </c>
      <c r="C14" s="12" t="s">
        <v>2428</v>
      </c>
      <c r="D14" s="12" t="s">
        <v>2312</v>
      </c>
      <c r="E14" s="11">
        <v>1</v>
      </c>
      <c r="F14" s="11">
        <v>1</v>
      </c>
      <c r="G14" s="86" t="s">
        <v>42</v>
      </c>
      <c r="H14" s="12"/>
      <c r="I14" s="12" t="b">
        <v>1</v>
      </c>
      <c r="J14" s="12" t="b">
        <v>1</v>
      </c>
      <c r="K14" s="25" t="s">
        <v>2311</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1769</v>
      </c>
      <c r="C17" s="12" t="s">
        <v>1423</v>
      </c>
      <c r="D17" s="13" t="s">
        <v>1423</v>
      </c>
      <c r="E17" s="11">
        <v>1</v>
      </c>
      <c r="F17" s="11">
        <v>1</v>
      </c>
      <c r="G17" s="86" t="s">
        <v>1465</v>
      </c>
      <c r="H17" s="12" t="s">
        <v>1645</v>
      </c>
      <c r="I17" s="12" t="b">
        <v>1</v>
      </c>
      <c r="J17" s="12" t="b">
        <v>1</v>
      </c>
      <c r="K17" s="25" t="s">
        <v>2184</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1770</v>
      </c>
      <c r="C18" s="12" t="s">
        <v>1424</v>
      </c>
      <c r="D18" s="13" t="s">
        <v>1424</v>
      </c>
      <c r="E18" s="11">
        <v>1</v>
      </c>
      <c r="F18" s="11">
        <v>1</v>
      </c>
      <c r="G18" s="86" t="s">
        <v>1465</v>
      </c>
      <c r="H18" s="12" t="s">
        <v>1645</v>
      </c>
      <c r="I18" s="12" t="b">
        <v>1</v>
      </c>
      <c r="J18" s="12" t="b">
        <v>1</v>
      </c>
      <c r="K18" s="25" t="s">
        <v>2185</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1771</v>
      </c>
      <c r="C19" s="12" t="s">
        <v>1425</v>
      </c>
      <c r="D19" s="13" t="s">
        <v>1425</v>
      </c>
      <c r="E19" s="11">
        <v>1</v>
      </c>
      <c r="F19" s="11">
        <v>1</v>
      </c>
      <c r="G19" s="86" t="s">
        <v>1465</v>
      </c>
      <c r="H19" s="12" t="s">
        <v>1645</v>
      </c>
      <c r="I19" s="12" t="b">
        <v>1</v>
      </c>
      <c r="J19" s="12" t="b">
        <v>1</v>
      </c>
      <c r="K19" t="s">
        <v>2186</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1772</v>
      </c>
      <c r="C20" s="12" t="s">
        <v>1428</v>
      </c>
      <c r="D20" s="12" t="s">
        <v>2313</v>
      </c>
      <c r="E20" s="11">
        <v>1</v>
      </c>
      <c r="F20" s="11">
        <v>1</v>
      </c>
      <c r="G20" s="86" t="s">
        <v>42</v>
      </c>
      <c r="H20" s="12"/>
      <c r="I20" s="12" t="b">
        <v>1</v>
      </c>
      <c r="J20" s="12" t="b">
        <v>0</v>
      </c>
      <c r="K20" t="s">
        <v>2187</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1773</v>
      </c>
      <c r="C21" s="12" t="s">
        <v>1429</v>
      </c>
      <c r="D21" s="12" t="s">
        <v>2314</v>
      </c>
      <c r="E21" s="11">
        <v>1</v>
      </c>
      <c r="F21" s="11">
        <v>1</v>
      </c>
      <c r="G21" s="86" t="s">
        <v>42</v>
      </c>
      <c r="H21" s="12"/>
      <c r="I21" s="12" t="b">
        <v>1</v>
      </c>
      <c r="J21" s="12" t="b">
        <v>0</v>
      </c>
      <c r="K21" t="s">
        <v>2188</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1849</v>
      </c>
      <c r="C23" s="12" t="s">
        <v>1647</v>
      </c>
      <c r="D23" s="11" t="s">
        <v>1648</v>
      </c>
      <c r="E23" s="11">
        <v>1</v>
      </c>
      <c r="F23" s="11">
        <v>1</v>
      </c>
      <c r="G23" t="s">
        <v>1465</v>
      </c>
      <c r="H23" s="12" t="s">
        <v>1649</v>
      </c>
      <c r="I23" s="12" t="b">
        <v>1</v>
      </c>
      <c r="J23" s="12" t="b">
        <v>1</v>
      </c>
      <c r="K23" t="s">
        <v>1849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2423</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1386</v>
      </c>
    </row>
    <row r="34" spans="3:3" x14ac:dyDescent="0.75">
      <c r="C34" s="24" t="s">
        <v>1420</v>
      </c>
    </row>
    <row r="35" spans="3:3" x14ac:dyDescent="0.75">
      <c r="C35" s="24" t="s">
        <v>1386</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2424</v>
      </c>
      <c r="D3" s="47" t="s">
        <v>1470</v>
      </c>
      <c r="E3" s="71" t="str">
        <f>$C$1&amp;B14</f>
        <v>http://hl7.eu/fhir/ig/idea4rc/StructureDefinition/SystemicTreatment</v>
      </c>
    </row>
    <row r="4" spans="1:19" x14ac:dyDescent="0.75">
      <c r="B4" s="47" t="s">
        <v>16</v>
      </c>
      <c r="C4" s="28" t="s">
        <v>2429</v>
      </c>
      <c r="D4" s="47" t="s">
        <v>1471</v>
      </c>
      <c r="E4" s="156" t="s">
        <v>1809</v>
      </c>
      <c r="F4" s="164"/>
      <c r="G4" s="164"/>
    </row>
    <row r="5" spans="1:19" x14ac:dyDescent="0.75">
      <c r="B5" s="47" t="s">
        <v>10</v>
      </c>
      <c r="C5" t="s">
        <v>2425</v>
      </c>
      <c r="D5" s="47"/>
      <c r="E5" s="7"/>
    </row>
    <row r="6" spans="1:19" x14ac:dyDescent="0.75">
      <c r="B6" s="47" t="s">
        <v>18</v>
      </c>
      <c r="C6" s="41"/>
      <c r="D6" s="47" t="s">
        <v>1472</v>
      </c>
      <c r="E6" s="156" t="str">
        <f>E3</f>
        <v>http://hl7.eu/fhir/ig/idea4rc/StructureDefinition/SystemicTreatment</v>
      </c>
      <c r="F6" s="157"/>
      <c r="G6" s="157"/>
    </row>
    <row r="7" spans="1:19" x14ac:dyDescent="0.75">
      <c r="B7" s="47" t="s">
        <v>15</v>
      </c>
      <c r="C7" s="72"/>
      <c r="D7" s="47" t="s">
        <v>1473</v>
      </c>
      <c r="E7" s="156" t="str">
        <f>E4</f>
        <v>http://hl7.eu/fhir/ig/idea4rc/StructureDefinition/MedicationAdministration-eu-i4rc</v>
      </c>
      <c r="F7" s="157"/>
      <c r="G7" s="157"/>
    </row>
    <row r="8" spans="1:19" ht="45" thickBot="1" x14ac:dyDescent="0.9">
      <c r="B8" s="47" t="s">
        <v>1474</v>
      </c>
      <c r="C8" s="7" t="s">
        <v>2425</v>
      </c>
      <c r="D8" s="47"/>
      <c r="E8" s="7"/>
      <c r="I8" s="12" t="s">
        <v>1288</v>
      </c>
      <c r="J8" s="12" t="s">
        <v>1289</v>
      </c>
      <c r="K8" s="12" t="s">
        <v>1290</v>
      </c>
      <c r="L8" s="12" t="s">
        <v>1291</v>
      </c>
      <c r="M8" s="11" t="s">
        <v>1292</v>
      </c>
      <c r="P8" s="34" t="s">
        <v>1327</v>
      </c>
      <c r="Q8" s="34">
        <v>6</v>
      </c>
    </row>
    <row r="9" spans="1:19" ht="30.25" thickBot="1" x14ac:dyDescent="0.9">
      <c r="B9" s="47" t="s">
        <v>1475</v>
      </c>
      <c r="C9" s="12" t="s">
        <v>2316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SystemicTreatment!B5</f>
        <v>SystemicTreatment</v>
      </c>
      <c r="C14" s="11"/>
      <c r="D14" s="4" t="s">
        <v>1781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1803</v>
      </c>
      <c r="E16" s="12"/>
      <c r="F16" s="49" t="s">
        <v>1315</v>
      </c>
      <c r="G16" s="77" t="s">
        <v>2290</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1803</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59" x14ac:dyDescent="0.75">
      <c r="A18" s="44"/>
      <c r="B18" s="11" t="str">
        <f>SystemicTreatment!B11</f>
        <v>setting</v>
      </c>
      <c r="C18" s="11" t="str">
        <f>SystemicTreatment!C11</f>
        <v>Setting</v>
      </c>
      <c r="D18" s="153" t="s">
        <v>1803</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1804</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1293</v>
      </c>
      <c r="G21" s="76" t="s">
        <v>2273</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59" x14ac:dyDescent="0.75">
      <c r="A23" s="44"/>
      <c r="B23" s="11" t="str">
        <f>SystemicTreatment!B16</f>
        <v>regimen</v>
      </c>
      <c r="C23" s="11" t="str">
        <f>SystemicTreatment!C16</f>
        <v>Regimen</v>
      </c>
      <c r="D23" s="153" t="s">
        <v>1805</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1805</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59" x14ac:dyDescent="0.75">
      <c r="A25" s="44"/>
      <c r="B25" s="11" t="str">
        <f>SystemicTreatment!B18</f>
        <v>regimen.drugs2</v>
      </c>
      <c r="C25" s="11" t="str">
        <f>SystemicTreatment!C18</f>
        <v>Drugs 2</v>
      </c>
      <c r="D25" s="153" t="s">
        <v>1805</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59" x14ac:dyDescent="0.7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1806</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1807</v>
      </c>
      <c r="E29" s="12"/>
      <c r="F29" s="49" t="s">
        <v>1293</v>
      </c>
      <c r="G29" s="76" t="s">
        <v>1808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2426</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1810</v>
      </c>
    </row>
    <row r="3" spans="2:7" x14ac:dyDescent="0.75">
      <c r="B3" s="24" t="s">
        <v>20</v>
      </c>
    </row>
    <row r="4" spans="2:7" x14ac:dyDescent="0.75">
      <c r="B4" s="50" t="str">
        <f>"Instance: "&amp;'SystemicTreatm-ConceptMap-1'!C4</f>
        <v>Instance: systemicTreatment2FHIR</v>
      </c>
    </row>
    <row r="5" spans="2:7" x14ac:dyDescent="0.75">
      <c r="B5" s="50" t="s">
        <v>1333</v>
      </c>
    </row>
    <row r="6" spans="2:7" x14ac:dyDescent="0.75">
      <c r="B6" s="50" t="s">
        <v>1324</v>
      </c>
    </row>
    <row r="7" spans="2:7" x14ac:dyDescent="0.75">
      <c r="B7" s="50" t="s">
        <v>1477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1325</v>
      </c>
    </row>
    <row r="11" spans="2:7" x14ac:dyDescent="0.75">
      <c r="B11" s="50" t="s">
        <v>1326</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RadiotherapyI4rc</v>
      </c>
    </row>
    <row r="5" spans="1:18" ht="15.5" thickBot="1" x14ac:dyDescent="0.9">
      <c r="A5" s="14" t="s">
        <v>16</v>
      </c>
      <c r="B5" s="30" t="s">
        <v>1707</v>
      </c>
      <c r="L5" s="16" t="str">
        <f>CONCATENATE("Id: ",B5)</f>
        <v>Id: Radiotherapy</v>
      </c>
    </row>
    <row r="6" spans="1:18" ht="15.5" thickBot="1" x14ac:dyDescent="0.9">
      <c r="A6" s="14" t="s">
        <v>10</v>
      </c>
      <c r="B6" s="30" t="s">
        <v>1707</v>
      </c>
      <c r="L6" s="17" t="str">
        <f>CONCATENATE("Title: ##34#",B6,"##34#")</f>
        <v>Title: ##34#Radiotherapy##34#</v>
      </c>
    </row>
    <row r="7" spans="1:18" x14ac:dyDescent="0.75">
      <c r="A7" s="26" t="s">
        <v>2</v>
      </c>
      <c r="B7" s="30" t="s">
        <v>1707</v>
      </c>
      <c r="C7" s="9" t="s">
        <v>3</v>
      </c>
      <c r="D7" s="1" t="s">
        <v>4</v>
      </c>
      <c r="E7" s="3" t="s">
        <v>5</v>
      </c>
      <c r="F7" s="3" t="s">
        <v>6</v>
      </c>
      <c r="G7" s="3" t="s">
        <v>7</v>
      </c>
      <c r="H7" s="64" t="s">
        <v>1383</v>
      </c>
      <c r="I7" s="118" t="s">
        <v>2056</v>
      </c>
      <c r="J7" s="118" t="s">
        <v>2057</v>
      </c>
      <c r="L7" s="17" t="str">
        <f>CONCATENATE("Description: "," ##334#",B7,"##334#",)</f>
        <v>Description:  ##334#Radiotherapy##334#</v>
      </c>
    </row>
    <row r="8" spans="1:18" ht="59" x14ac:dyDescent="0.7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44.25" x14ac:dyDescent="0.75">
      <c r="A9" s="59">
        <v>1</v>
      </c>
      <c r="B9" s="6" t="s">
        <v>1706</v>
      </c>
      <c r="C9" s="11" t="s">
        <v>1707</v>
      </c>
      <c r="D9" s="12" t="s">
        <v>2322</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91.75" x14ac:dyDescent="0.7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206.5" x14ac:dyDescent="0.7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29.5" x14ac:dyDescent="0.75">
      <c r="A13" s="96">
        <v>5</v>
      </c>
      <c r="B13" s="11" t="s">
        <v>2400</v>
      </c>
      <c r="C13" s="11" t="s">
        <v>2401</v>
      </c>
      <c r="D13" s="11" t="s">
        <v>2401</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36" x14ac:dyDescent="0.7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1720</v>
      </c>
      <c r="C15" s="11" t="s">
        <v>1721</v>
      </c>
      <c r="D15" s="12" t="s">
        <v>1722</v>
      </c>
      <c r="E15" s="11">
        <v>1</v>
      </c>
      <c r="F15" s="11">
        <v>1</v>
      </c>
      <c r="G15" s="42" t="s">
        <v>1775</v>
      </c>
      <c r="H15" s="12"/>
      <c r="I15" s="12" t="b">
        <v>1</v>
      </c>
      <c r="J15" s="12" t="b">
        <v>1</v>
      </c>
      <c r="K15" s="25" t="s">
        <v>2192</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1723</v>
      </c>
      <c r="C16" s="11" t="s">
        <v>1724</v>
      </c>
      <c r="D16" s="12" t="s">
        <v>1725</v>
      </c>
      <c r="E16" s="11">
        <v>1</v>
      </c>
      <c r="F16" s="11">
        <v>1</v>
      </c>
      <c r="G16" s="42" t="s">
        <v>1775</v>
      </c>
      <c r="H16" s="12"/>
      <c r="I16" s="12" t="b">
        <v>1</v>
      </c>
      <c r="J16" s="12" t="b">
        <v>0</v>
      </c>
      <c r="K16" s="25" t="s">
        <v>2193</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1732</v>
      </c>
      <c r="C19" s="11" t="s">
        <v>1733</v>
      </c>
      <c r="D19" s="12" t="s">
        <v>1734</v>
      </c>
      <c r="E19" s="11">
        <v>0</v>
      </c>
      <c r="F19" s="11">
        <v>1</v>
      </c>
      <c r="G19" s="11" t="s">
        <v>1465</v>
      </c>
      <c r="H19" s="12" t="s">
        <v>1671</v>
      </c>
      <c r="I19" s="12" t="b">
        <v>1</v>
      </c>
      <c r="J19" s="12" t="b">
        <v>0</v>
      </c>
      <c r="K19" t="s">
        <v>2194</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1759</v>
      </c>
      <c r="C23" s="11" t="s">
        <v>1744</v>
      </c>
      <c r="D23" s="13" t="s">
        <v>1744</v>
      </c>
      <c r="E23" s="11">
        <v>0</v>
      </c>
      <c r="F23" s="11">
        <v>1</v>
      </c>
      <c r="G23" s="11" t="s">
        <v>43</v>
      </c>
      <c r="H23" s="12"/>
      <c r="I23" s="12" t="b">
        <v>1</v>
      </c>
      <c r="J23" s="12" t="b">
        <v>0</v>
      </c>
      <c r="K23" t="s">
        <v>2195</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1760</v>
      </c>
      <c r="C24" s="11" t="s">
        <v>1745</v>
      </c>
      <c r="D24" s="13" t="s">
        <v>1745</v>
      </c>
      <c r="E24" s="11">
        <v>0</v>
      </c>
      <c r="F24" s="11">
        <v>1</v>
      </c>
      <c r="G24" s="11" t="s">
        <v>43</v>
      </c>
      <c r="H24" s="12"/>
      <c r="I24" s="12" t="b">
        <v>1</v>
      </c>
      <c r="J24" s="12" t="b">
        <v>0</v>
      </c>
      <c r="K24" t="s">
        <v>2196</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1761</v>
      </c>
      <c r="C25" s="11" t="s">
        <v>1746</v>
      </c>
      <c r="D25" s="13" t="s">
        <v>1746</v>
      </c>
      <c r="E25" s="11">
        <v>1</v>
      </c>
      <c r="F25" s="11">
        <v>1</v>
      </c>
      <c r="G25" s="11" t="s">
        <v>43</v>
      </c>
      <c r="H25" s="12"/>
      <c r="I25" s="12" t="b">
        <v>1</v>
      </c>
      <c r="J25" s="12" t="b">
        <v>0</v>
      </c>
      <c r="K25" t="s">
        <v>2197</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1762</v>
      </c>
      <c r="C26" s="11" t="s">
        <v>1747</v>
      </c>
      <c r="D26" s="13" t="s">
        <v>1747</v>
      </c>
      <c r="E26" s="11">
        <v>1</v>
      </c>
      <c r="F26" s="11">
        <v>1</v>
      </c>
      <c r="G26" s="11" t="s">
        <v>43</v>
      </c>
      <c r="H26" s="12"/>
      <c r="I26" s="12" t="b">
        <v>1</v>
      </c>
      <c r="J26" s="12" t="b">
        <v>0</v>
      </c>
      <c r="K26" t="s">
        <v>2198</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1763</v>
      </c>
      <c r="C27" s="11" t="s">
        <v>1748</v>
      </c>
      <c r="D27" s="13" t="s">
        <v>1748</v>
      </c>
      <c r="E27" s="11">
        <v>1</v>
      </c>
      <c r="F27" s="11">
        <v>1</v>
      </c>
      <c r="G27" s="11" t="s">
        <v>43</v>
      </c>
      <c r="H27" s="12"/>
      <c r="I27" s="12" t="b">
        <v>1</v>
      </c>
      <c r="J27" s="12" t="b">
        <v>0</v>
      </c>
      <c r="K27" t="s">
        <v>2199</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1764</v>
      </c>
      <c r="C29" s="11" t="s">
        <v>1752</v>
      </c>
      <c r="D29" s="13" t="s">
        <v>2436</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1765</v>
      </c>
      <c r="C30" s="11" t="s">
        <v>1754</v>
      </c>
      <c r="D30" s="13" t="s">
        <v>2437</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1766</v>
      </c>
      <c r="C31" s="12" t="s">
        <v>2438</v>
      </c>
      <c r="D31" s="13" t="s">
        <v>2438</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1768</v>
      </c>
      <c r="C33" s="12" t="s">
        <v>2439</v>
      </c>
      <c r="D33" s="13" t="s">
        <v>2439</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2200</v>
      </c>
      <c r="C35" s="11" t="s">
        <v>2204</v>
      </c>
      <c r="D35" s="12" t="s">
        <v>2204</v>
      </c>
      <c r="E35" s="11">
        <v>1</v>
      </c>
      <c r="F35" s="11">
        <v>1</v>
      </c>
      <c r="G35" s="97" t="s">
        <v>1</v>
      </c>
      <c r="H35" s="6"/>
      <c r="I35" s="12" t="b">
        <v>0</v>
      </c>
      <c r="J35" s="12" t="b">
        <v>1</v>
      </c>
      <c r="K35" t="s">
        <v>2200</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2210</v>
      </c>
      <c r="C36" s="11" t="s">
        <v>2204</v>
      </c>
      <c r="D36" s="12" t="s">
        <v>2205</v>
      </c>
      <c r="E36" s="11">
        <v>0</v>
      </c>
      <c r="F36" s="11">
        <v>1</v>
      </c>
      <c r="G36" s="97" t="s">
        <v>42</v>
      </c>
      <c r="H36" s="11"/>
      <c r="I36" s="12" t="b">
        <v>0</v>
      </c>
      <c r="J36" s="12" t="b">
        <v>1</v>
      </c>
      <c r="K36" t="s">
        <v>2201</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2211</v>
      </c>
      <c r="C37" s="11" t="s">
        <v>2204</v>
      </c>
      <c r="D37" s="12" t="s">
        <v>2206</v>
      </c>
      <c r="E37" s="11">
        <v>0</v>
      </c>
      <c r="F37" s="11">
        <v>1</v>
      </c>
      <c r="G37" s="97" t="s">
        <v>42</v>
      </c>
      <c r="H37" s="11"/>
      <c r="I37" s="12" t="b">
        <v>0</v>
      </c>
      <c r="J37" s="12" t="b">
        <v>1</v>
      </c>
      <c r="K37" t="s">
        <v>2202</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2203</v>
      </c>
      <c r="C38" s="11" t="s">
        <v>2207</v>
      </c>
      <c r="D38" s="12" t="s">
        <v>2208</v>
      </c>
      <c r="E38" s="11">
        <v>0</v>
      </c>
      <c r="F38" s="11">
        <v>1</v>
      </c>
      <c r="G38" s="11" t="s">
        <v>1465</v>
      </c>
      <c r="H38" s="12" t="s">
        <v>2209</v>
      </c>
      <c r="I38" s="12" t="b">
        <v>0</v>
      </c>
      <c r="J38" s="12" t="b">
        <v>1</v>
      </c>
      <c r="K38" t="s">
        <v>2203</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1776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1386</v>
      </c>
    </row>
    <row r="45" spans="3:3" x14ac:dyDescent="0.75">
      <c r="C45" s="24" t="s">
        <v>1420</v>
      </c>
    </row>
    <row r="46" spans="3:3" x14ac:dyDescent="0.75">
      <c r="C46" s="24" t="s">
        <v>1386</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zoomScaleNormal="100" workbookViewId="0">
      <selection activeCell="B15" sqref="B15"/>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1788</v>
      </c>
      <c r="D3" s="47" t="s">
        <v>1470</v>
      </c>
      <c r="E3" s="71" t="str">
        <f>$C$1&amp;B14</f>
        <v>http://hl7.eu/fhir/ig/idea4rc/StructureDefinition/Radiotherapy</v>
      </c>
    </row>
    <row r="4" spans="1:19" x14ac:dyDescent="0.75">
      <c r="B4" s="47" t="s">
        <v>16</v>
      </c>
      <c r="C4" s="28" t="s">
        <v>1788</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http://hl7.eu/fhir/ig/idea4rc/StructureDefinition/Radiotherapy</v>
      </c>
      <c r="F6" s="157"/>
      <c r="G6" s="157"/>
    </row>
    <row r="7" spans="1:19" x14ac:dyDescent="0.75">
      <c r="B7" s="47" t="s">
        <v>15</v>
      </c>
      <c r="C7" s="72"/>
      <c r="D7" s="47" t="s">
        <v>1473</v>
      </c>
      <c r="E7" s="156" t="str">
        <f>E4</f>
        <v>http://hl7.eu/fhir/ig/idea4rc/StructureDefinition/Procedure-radiotheraphy-eu-i4rc</v>
      </c>
      <c r="F7" s="157"/>
      <c r="G7" s="157"/>
    </row>
    <row r="8" spans="1:19" ht="15.5" thickBot="1" x14ac:dyDescent="0.9">
      <c r="B8" s="47" t="s">
        <v>1474</v>
      </c>
      <c r="C8" s="7" t="s">
        <v>1789</v>
      </c>
      <c r="D8" s="47"/>
      <c r="E8" s="7"/>
      <c r="I8" s="12"/>
      <c r="J8" s="12"/>
      <c r="K8" s="12"/>
      <c r="L8" s="12"/>
      <c r="M8" s="11"/>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Radiotherapy!B5</f>
        <v>Radiotherapy</v>
      </c>
      <c r="C14" s="11"/>
      <c r="D14" s="4" t="s">
        <v>1781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#Radiotherapy.episodeEventReference</v>
      </c>
    </row>
    <row r="16" spans="1:19" ht="177" x14ac:dyDescent="0.75">
      <c r="A16" s="44"/>
      <c r="B16" s="11" t="str">
        <f>Radiotherapy!B9</f>
        <v>radiotherapy</v>
      </c>
      <c r="C16" s="11" t="str">
        <f>Radiotherapy!C9</f>
        <v>Radiotherapy</v>
      </c>
      <c r="D16" s="12" t="s">
        <v>2321</v>
      </c>
      <c r="E16" s="12"/>
      <c r="F16" s="49" t="s">
        <v>1293</v>
      </c>
      <c r="G16" s="76" t="s">
        <v>2318</v>
      </c>
      <c r="I16" s="12" t="str">
        <f t="shared" ref="I16:I40" si="7">"* group[=].element[+].code = #"&amp;$B$14&amp;"."&amp;B16</f>
        <v>* group[=].element[+].code = #Radiotherapy.radiotherapy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2399</v>
      </c>
      <c r="E17" s="12"/>
      <c r="F17" s="49" t="s">
        <v>1293</v>
      </c>
      <c r="G17" s="76" t="s">
        <v>2291</v>
      </c>
      <c r="H17" s="43"/>
      <c r="I17" s="12" t="str">
        <f t="shared" si="7"/>
        <v>* group[=].element[+].code = #Radiotherapy.intent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1801</v>
      </c>
      <c r="E18" s="12"/>
      <c r="F18" s="49" t="s">
        <v>1293</v>
      </c>
      <c r="G18" s="76"/>
      <c r="H18" s="43"/>
      <c r="I18" s="12" t="str">
        <f t="shared" si="7"/>
        <v>* group[=].element[+].code = #Radiotherapy.setting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1797</v>
      </c>
      <c r="E19" s="12"/>
      <c r="F19" s="49" t="s">
        <v>1293</v>
      </c>
      <c r="G19" s="77"/>
      <c r="H19" s="43"/>
      <c r="I19" s="12" t="str">
        <f t="shared" si="7"/>
        <v>* group[=].element[+].code = #Radiotherapy.beamQuality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88.5" x14ac:dyDescent="0.75">
      <c r="A20" s="44"/>
      <c r="B20" s="11" t="str">
        <f>Radiotherapy!B13</f>
        <v>otherBeam</v>
      </c>
      <c r="C20" s="11" t="str">
        <f>Radiotherapy!C13</f>
        <v>Beam quality Other; specify</v>
      </c>
      <c r="D20" s="12" t="s">
        <v>1798</v>
      </c>
      <c r="E20" s="12"/>
      <c r="F20" s="49" t="s">
        <v>1293</v>
      </c>
      <c r="G20" s="77"/>
      <c r="H20" s="43"/>
      <c r="I20" s="12" t="str">
        <f t="shared" si="7"/>
        <v>* group[=].element[+].code = #Radiotherapy.otherBeam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1793</v>
      </c>
      <c r="E21" s="12"/>
      <c r="F21" s="49" t="s">
        <v>1293</v>
      </c>
      <c r="G21" s="77"/>
      <c r="H21" s="43"/>
      <c r="I21" s="12" t="str">
        <f t="shared" si="7"/>
        <v>* group[=].element[+].code = #Radiotherapy.treatmentTechnique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#Radiotherapy.radiotherapy</v>
      </c>
    </row>
    <row r="22" spans="1:19" ht="88.5" x14ac:dyDescent="0.75">
      <c r="A22" s="44"/>
      <c r="B22" s="11" t="str">
        <f>Radiotherapy!B15</f>
        <v>totalDoseTdGy</v>
      </c>
      <c r="C22" s="11" t="str">
        <f>Radiotherapy!C15</f>
        <v>Total Dose (TD) Gy</v>
      </c>
      <c r="D22" s="12" t="s">
        <v>1794</v>
      </c>
      <c r="E22" s="12"/>
      <c r="F22" s="49" t="s">
        <v>1315</v>
      </c>
      <c r="G22" s="77"/>
      <c r="H22" s="43"/>
      <c r="I22" s="12" t="str">
        <f t="shared" si="7"/>
        <v>* group[=].element[+].code = #Radiotherapy.totalDoseTdGy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2292</v>
      </c>
      <c r="E23" s="11"/>
      <c r="F23" s="49" t="s">
        <v>1293</v>
      </c>
      <c r="G23" s="77"/>
      <c r="H23" s="43"/>
      <c r="I23" s="12" t="str">
        <f t="shared" si="7"/>
        <v>* group[=].element[+].code = #Radiotherapy.numberOfFractions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1795</v>
      </c>
      <c r="E24" s="11"/>
      <c r="F24" s="49" t="s">
        <v>1293</v>
      </c>
      <c r="G24" s="76" t="s">
        <v>1796</v>
      </c>
      <c r="H24" s="43"/>
      <c r="I24" s="12" t="str">
        <f t="shared" si="7"/>
        <v>* group[=].element[+].code = #Radiotherapy.adaptiveRt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1793</v>
      </c>
      <c r="E25" s="12"/>
      <c r="F25" s="49" t="s">
        <v>1293</v>
      </c>
      <c r="G25" s="76" t="s">
        <v>1476</v>
      </c>
      <c r="H25" s="43"/>
      <c r="I25" s="12" t="str">
        <f t="shared" si="7"/>
        <v>* group[=].element[+].code = #Radiotherapy.igrtImageGuideRadiotherapy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1799</v>
      </c>
      <c r="E26" s="12"/>
      <c r="F26" s="49" t="s">
        <v>1316</v>
      </c>
      <c r="G26" s="77"/>
      <c r="H26" s="43"/>
      <c r="I26" s="12" t="str">
        <f t="shared" si="7"/>
        <v>* group[=].element[+].code = #Radiotherapy.startDate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1800</v>
      </c>
      <c r="E27" s="12"/>
      <c r="F27" s="49" t="s">
        <v>1316</v>
      </c>
      <c r="G27" s="77"/>
      <c r="H27" s="43"/>
      <c r="I27" s="12" t="str">
        <f t="shared" si="7"/>
        <v>* group[=].element[+].code = #Radiotherapy.endDate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#Radiotherapy.intent</v>
      </c>
    </row>
    <row r="28" spans="1:19" ht="44.25" x14ac:dyDescent="0.75">
      <c r="B28" s="11" t="str">
        <f>Radiotherapy!B22</f>
        <v>treatmentSites</v>
      </c>
      <c r="C28" s="11" t="str">
        <f>Radiotherapy!C22</f>
        <v>Treatment Sites:</v>
      </c>
      <c r="D28" s="12" t="s">
        <v>1607</v>
      </c>
      <c r="E28" s="12"/>
      <c r="F28" s="49" t="s">
        <v>1315</v>
      </c>
      <c r="G28" s="77"/>
      <c r="H28" s="43"/>
      <c r="I28" s="12" t="str">
        <f t="shared" si="7"/>
        <v>* group[=].element[+].code = #Radiotherapy.treatmentSites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73.75" x14ac:dyDescent="0.75">
      <c r="B29" s="11" t="str">
        <f>Radiotherapy!B23</f>
        <v>treatmentSites.primary</v>
      </c>
      <c r="C29" s="11" t="str">
        <f>Radiotherapy!C23</f>
        <v>Primary</v>
      </c>
      <c r="D29" s="12" t="s">
        <v>1607</v>
      </c>
      <c r="E29" s="12"/>
      <c r="F29" s="49" t="s">
        <v>1293</v>
      </c>
      <c r="G29" s="76" t="s">
        <v>2293</v>
      </c>
      <c r="H29" s="43"/>
      <c r="I29" s="12" t="str">
        <f t="shared" si="7"/>
        <v>* group[=].element[+].code = #Radiotherapy.treatmentSites.primary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73.75" x14ac:dyDescent="0.75">
      <c r="B30" s="11" t="str">
        <f>Radiotherapy!B24</f>
        <v>treatmentSites.neck</v>
      </c>
      <c r="C30" s="11" t="str">
        <f>Radiotherapy!C24</f>
        <v>Neck</v>
      </c>
      <c r="D30" s="12" t="s">
        <v>1607</v>
      </c>
      <c r="E30" s="12"/>
      <c r="F30" s="49" t="s">
        <v>1293</v>
      </c>
      <c r="G30" s="76" t="s">
        <v>2293</v>
      </c>
      <c r="H30" s="43"/>
      <c r="I30" s="12" t="str">
        <f t="shared" si="7"/>
        <v>* group[=].element[+].code = #Radiotherapy.treatmentSites.neck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73.75" x14ac:dyDescent="0.75">
      <c r="B31" s="11" t="str">
        <f>Radiotherapy!B25</f>
        <v>treatmentSites.primaryAndIpsilateralNeck</v>
      </c>
      <c r="C31" s="11" t="str">
        <f>Radiotherapy!C25</f>
        <v>Primary and Ipsilateral Neck</v>
      </c>
      <c r="D31" s="12" t="s">
        <v>1607</v>
      </c>
      <c r="E31" s="12"/>
      <c r="F31" s="49" t="s">
        <v>1293</v>
      </c>
      <c r="G31" s="76" t="s">
        <v>2293</v>
      </c>
      <c r="H31" s="43"/>
      <c r="I31" s="12" t="str">
        <f t="shared" si="7"/>
        <v>* group[=].element[+].code = #Radiotherapy.treatmentSites.primaryAndIpsilateralNeck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73.75" x14ac:dyDescent="0.75">
      <c r="B32" s="11" t="str">
        <f>Radiotherapy!B26</f>
        <v>treatmentSites.primaryAndBilateralNeck</v>
      </c>
      <c r="C32" s="11" t="str">
        <f>Radiotherapy!C26</f>
        <v>Primary and Bilateral Neck</v>
      </c>
      <c r="D32" s="12" t="s">
        <v>1607</v>
      </c>
      <c r="E32" s="12"/>
      <c r="F32" s="49" t="s">
        <v>1293</v>
      </c>
      <c r="G32" s="76" t="s">
        <v>2293</v>
      </c>
      <c r="H32" s="43"/>
      <c r="I32" s="12" t="str">
        <f t="shared" si="7"/>
        <v>* group[=].element[+].code = #Radiotherapy.treatmentSites.primaryAndBilateralNeck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73.75" x14ac:dyDescent="0.75">
      <c r="B33" s="11" t="str">
        <f>Radiotherapy!B27</f>
        <v>treatmentSites.distantMetastasis</v>
      </c>
      <c r="C33" s="11" t="str">
        <f>Radiotherapy!C27</f>
        <v>Distant Metastasis</v>
      </c>
      <c r="D33" s="12" t="s">
        <v>1607</v>
      </c>
      <c r="E33" s="12"/>
      <c r="F33" s="49" t="s">
        <v>1293</v>
      </c>
      <c r="G33" s="76" t="s">
        <v>2293</v>
      </c>
      <c r="H33" s="43"/>
      <c r="I33" s="12" t="str">
        <f t="shared" si="7"/>
        <v>* group[=].element[+].code = #Radiotherapy.treatmentSites.distantMetastasis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#Radiotherapy.setting</v>
      </c>
    </row>
    <row r="34" spans="1:19" ht="73.75" x14ac:dyDescent="0.75">
      <c r="B34" s="11" t="str">
        <f>Radiotherapy!B28</f>
        <v>metastaticTreatmentSites</v>
      </c>
      <c r="C34" s="11" t="str">
        <f>Radiotherapy!C28</f>
        <v>Metastatic Treatment Sites:</v>
      </c>
      <c r="D34" s="12" t="s">
        <v>1607</v>
      </c>
      <c r="E34" s="12"/>
      <c r="F34" s="49" t="s">
        <v>1293</v>
      </c>
      <c r="G34" s="76" t="s">
        <v>2295</v>
      </c>
      <c r="H34" s="43"/>
      <c r="I34" s="12" t="str">
        <f t="shared" si="7"/>
        <v>* group[=].element[+].code = #Radiotherapy.metastaticTreatmentSites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73.75" x14ac:dyDescent="0.75">
      <c r="B35" s="11" t="str">
        <f>Radiotherapy!B29</f>
        <v>metastaticTreatmentSites.lung</v>
      </c>
      <c r="C35" s="11" t="str">
        <f>Radiotherapy!C29</f>
        <v xml:space="preserve">Lung
</v>
      </c>
      <c r="D35" s="12" t="s">
        <v>1607</v>
      </c>
      <c r="E35" s="12"/>
      <c r="F35" s="49" t="s">
        <v>1293</v>
      </c>
      <c r="G35" s="76" t="s">
        <v>2293</v>
      </c>
      <c r="H35" s="43"/>
      <c r="I35" s="12" t="str">
        <f t="shared" si="7"/>
        <v>* group[=].element[+].code = #Radiotherapy.metastaticTreatmentSites.lung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73.75" x14ac:dyDescent="0.75">
      <c r="B36" s="11" t="str">
        <f>Radiotherapy!B30</f>
        <v>metastaticTreatmentSites.mediastinum</v>
      </c>
      <c r="C36" s="11" t="str">
        <f>Radiotherapy!C30</f>
        <v xml:space="preserve">Mediastinum
</v>
      </c>
      <c r="D36" s="12" t="s">
        <v>1607</v>
      </c>
      <c r="E36" s="12"/>
      <c r="F36" s="49" t="s">
        <v>1293</v>
      </c>
      <c r="G36" s="76" t="s">
        <v>2293</v>
      </c>
      <c r="H36" s="43"/>
      <c r="I36" s="12" t="str">
        <f t="shared" si="7"/>
        <v>* group[=].element[+].code = #Radiotherapy.metastaticTreatmentSites.mediastinum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1607</v>
      </c>
      <c r="E37" s="12"/>
      <c r="F37" s="49" t="s">
        <v>1293</v>
      </c>
      <c r="G37" s="76" t="s">
        <v>2293</v>
      </c>
      <c r="H37" s="43"/>
      <c r="I37" s="12" t="str">
        <f t="shared" si="7"/>
        <v>* group[=].element[+].code = #Radiotherapy.metastaticTreatmentSites.bone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73.75" x14ac:dyDescent="0.75">
      <c r="B38" s="11" t="str">
        <f>Radiotherapy!B32</f>
        <v>metastaticTreatmentSites.softTissue</v>
      </c>
      <c r="C38" s="11" t="str">
        <f>Radiotherapy!C32</f>
        <v>Soft Tissue</v>
      </c>
      <c r="D38" s="12" t="s">
        <v>1607</v>
      </c>
      <c r="E38" s="12"/>
      <c r="F38" s="49" t="s">
        <v>1293</v>
      </c>
      <c r="G38" s="76" t="s">
        <v>2293</v>
      </c>
      <c r="H38" s="43"/>
      <c r="I38" s="12" t="str">
        <f t="shared" si="7"/>
        <v>* group[=].element[+].code = #Radiotherapy.metastaticTreatmentSites.softTissue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73.75" x14ac:dyDescent="0.75">
      <c r="A39"/>
      <c r="B39" s="11" t="str">
        <f>Radiotherapy!B33</f>
        <v>metastaticTreatmentSites.liver</v>
      </c>
      <c r="C39" s="11" t="str">
        <f>Radiotherapy!C33</f>
        <v>Liver</v>
      </c>
      <c r="D39" s="12" t="s">
        <v>1607</v>
      </c>
      <c r="E39" s="12"/>
      <c r="F39" s="49" t="s">
        <v>1293</v>
      </c>
      <c r="G39" s="76" t="s">
        <v>2293</v>
      </c>
      <c r="H39" s="43"/>
      <c r="I39" s="12" t="str">
        <f t="shared" si="7"/>
        <v>* group[=].element[+].code = #Radiotherapy.metastaticTreatmentSites.liver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#Radiotherapy.beamQuality</v>
      </c>
    </row>
    <row r="40" spans="1:19" s="2" customFormat="1" ht="103.25" x14ac:dyDescent="0.75">
      <c r="A40"/>
      <c r="B40" s="11" t="str">
        <f>Radiotherapy!B34</f>
        <v>treatmentCompletedAsPlanned</v>
      </c>
      <c r="C40" s="11" t="str">
        <f>Radiotherapy!C34</f>
        <v>Treatment Completed as Planned?</v>
      </c>
      <c r="D40" s="12" t="s">
        <v>1795</v>
      </c>
      <c r="E40" s="11"/>
      <c r="F40" s="49" t="s">
        <v>1293</v>
      </c>
      <c r="G40" s="76" t="s">
        <v>2294</v>
      </c>
      <c r="H40" s="43"/>
      <c r="I40" s="12" t="str">
        <f t="shared" si="7"/>
        <v>* group[=].element[+].code = #Radiotherapy.treatmentCompletedAsPlanned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20" sqref="B19:B184"/>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1802</v>
      </c>
    </row>
    <row r="3" spans="2:7" x14ac:dyDescent="0.75">
      <c r="B3" s="24" t="s">
        <v>20</v>
      </c>
    </row>
    <row r="4" spans="2:7" x14ac:dyDescent="0.75">
      <c r="B4" s="50" t="str">
        <f>"Instance: "&amp;'Radiotherapy-ConceptMap-1'!C4</f>
        <v>Instance: radiotherapy2FHIR</v>
      </c>
    </row>
    <row r="5" spans="2:7" x14ac:dyDescent="0.75">
      <c r="B5" s="50" t="s">
        <v>1333</v>
      </c>
    </row>
    <row r="6" spans="2:7" x14ac:dyDescent="0.75">
      <c r="B6" s="50" t="s">
        <v>1324</v>
      </c>
    </row>
    <row r="7" spans="2:7" x14ac:dyDescent="0.75">
      <c r="B7" s="50" t="s">
        <v>1477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1325</v>
      </c>
    </row>
    <row r="11" spans="2:7" x14ac:dyDescent="0.75">
      <c r="B11" s="50" t="s">
        <v>1326</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5.5" thickBot="1" x14ac:dyDescent="0.9">
      <c r="L3" s="24" t="str">
        <f>L1</f>
        <v>//===================================================</v>
      </c>
      <c r="N3" s="24" t="str">
        <f>N1</f>
        <v>// -------------------------------------------------------------------------------</v>
      </c>
      <c r="P3" s="24" t="str">
        <f>P1</f>
        <v>// -------------------------------------------------------------------------------</v>
      </c>
      <c r="R3" s="24" t="str">
        <f>R1</f>
        <v>// -------------------------------------------------------------------------------</v>
      </c>
    </row>
    <row r="4" spans="1:18" ht="15.5" thickBot="1" x14ac:dyDescent="0.9">
      <c r="A4" s="5" t="s">
        <v>11</v>
      </c>
      <c r="B4" s="30" t="s">
        <v>2246</v>
      </c>
      <c r="L4" s="16" t="str">
        <f>CONCATENATE("Logical: ",B4)</f>
        <v>Logical: OtherTreatmentI4rc</v>
      </c>
    </row>
    <row r="5" spans="1:18" ht="15.5" thickBot="1" x14ac:dyDescent="0.9">
      <c r="A5" s="14" t="s">
        <v>16</v>
      </c>
      <c r="B5" s="30" t="s">
        <v>2247</v>
      </c>
      <c r="L5" s="16" t="str">
        <f>CONCATENATE("Id: ",B5)</f>
        <v>Id: OtherTreatment</v>
      </c>
    </row>
    <row r="6" spans="1:18" ht="15.5" thickBot="1" x14ac:dyDescent="0.9">
      <c r="A6" s="14" t="s">
        <v>10</v>
      </c>
      <c r="B6" s="30" t="s">
        <v>2248</v>
      </c>
      <c r="L6" s="17" t="str">
        <f>CONCATENATE("Title: ##34#",B6,"##34#")</f>
        <v>Title: ##34#Other Local Treatment##34#</v>
      </c>
    </row>
    <row r="7" spans="1:18" x14ac:dyDescent="0.75">
      <c r="A7" s="26" t="s">
        <v>2</v>
      </c>
      <c r="B7" s="30" t="s">
        <v>2248</v>
      </c>
      <c r="C7" s="9" t="s">
        <v>3</v>
      </c>
      <c r="D7" s="1" t="s">
        <v>4</v>
      </c>
      <c r="E7" s="3" t="s">
        <v>5</v>
      </c>
      <c r="F7" s="3" t="s">
        <v>6</v>
      </c>
      <c r="G7" s="3" t="s">
        <v>7</v>
      </c>
      <c r="H7" s="64" t="s">
        <v>1383</v>
      </c>
      <c r="I7" s="118" t="s">
        <v>2056</v>
      </c>
      <c r="J7" s="118" t="s">
        <v>2057</v>
      </c>
      <c r="L7" s="17" t="str">
        <f>CONCATENATE("Description: "," ##334#",B7,"##334#",)</f>
        <v>Description:  ##334#Other Local Treatment##334#</v>
      </c>
    </row>
    <row r="8" spans="1:18" ht="59" x14ac:dyDescent="0.7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1866</v>
      </c>
      <c r="C9" s="12" t="s">
        <v>2238</v>
      </c>
      <c r="D9" s="12" t="s">
        <v>2239</v>
      </c>
      <c r="E9" s="12">
        <v>1</v>
      </c>
      <c r="F9" s="12">
        <v>1</v>
      </c>
      <c r="G9" s="12" t="s">
        <v>1465</v>
      </c>
      <c r="H9" s="12" t="s">
        <v>2240</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1735</v>
      </c>
      <c r="C10" s="12" t="s">
        <v>1736</v>
      </c>
      <c r="D10" s="12" t="s">
        <v>2241</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1738</v>
      </c>
      <c r="C11" s="12" t="s">
        <v>1739</v>
      </c>
      <c r="D11" s="12" t="s">
        <v>2242</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1849</v>
      </c>
      <c r="C12" s="12" t="s">
        <v>2243</v>
      </c>
      <c r="D12" s="12" t="s">
        <v>1648</v>
      </c>
      <c r="E12" s="12">
        <v>0</v>
      </c>
      <c r="F12" s="12">
        <v>1</v>
      </c>
      <c r="G12" s="12" t="s">
        <v>1465</v>
      </c>
      <c r="H12" s="12" t="s">
        <v>2244</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2245</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1386</v>
      </c>
    </row>
    <row r="20" spans="3:3" x14ac:dyDescent="0.75">
      <c r="C20" s="24" t="s">
        <v>1420</v>
      </c>
    </row>
    <row r="21" spans="3:3" x14ac:dyDescent="0.75">
      <c r="C21" s="24" t="s">
        <v>1386</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2305</v>
      </c>
      <c r="D3" s="47" t="s">
        <v>1470</v>
      </c>
      <c r="E3" s="71" t="str">
        <f>$C$1&amp;B14</f>
        <v>http://hl7.eu/fhir/ig/idea4rc/StructureDefinition/OtherTreatment</v>
      </c>
    </row>
    <row r="4" spans="1:19" x14ac:dyDescent="0.75">
      <c r="B4" s="47" t="s">
        <v>16</v>
      </c>
      <c r="C4" s="28" t="s">
        <v>2305</v>
      </c>
      <c r="D4" s="47" t="s">
        <v>1471</v>
      </c>
      <c r="E4" s="165" t="s">
        <v>2303</v>
      </c>
      <c r="F4" s="157"/>
      <c r="G4" s="157"/>
    </row>
    <row r="5" spans="1:19" x14ac:dyDescent="0.75">
      <c r="B5" s="47" t="s">
        <v>10</v>
      </c>
      <c r="C5" s="7" t="s">
        <v>2315</v>
      </c>
      <c r="D5" s="47"/>
      <c r="E5" s="7"/>
    </row>
    <row r="6" spans="1:19" x14ac:dyDescent="0.75">
      <c r="B6" s="47" t="s">
        <v>18</v>
      </c>
      <c r="C6" s="41"/>
      <c r="D6" s="47" t="s">
        <v>1472</v>
      </c>
      <c r="E6" s="156" t="str">
        <f>E3</f>
        <v>http://hl7.eu/fhir/ig/idea4rc/StructureDefinition/OtherTreatment</v>
      </c>
      <c r="F6" s="157"/>
      <c r="G6" s="157"/>
    </row>
    <row r="7" spans="1:19" x14ac:dyDescent="0.75">
      <c r="B7" s="47" t="s">
        <v>15</v>
      </c>
      <c r="C7" s="72"/>
      <c r="D7" s="47" t="s">
        <v>1473</v>
      </c>
      <c r="E7" s="156" t="str">
        <f>E4</f>
        <v>http://hl7.eu/fhir/ig/idea4rc/StructureDefinition/Procedure-otherTreatment-eu-i4rc</v>
      </c>
      <c r="F7" s="157"/>
      <c r="G7" s="157"/>
    </row>
    <row r="8" spans="1:19" ht="45" thickBot="1" x14ac:dyDescent="0.9">
      <c r="B8" s="47" t="s">
        <v>1474</v>
      </c>
      <c r="C8" s="7" t="s">
        <v>2315</v>
      </c>
      <c r="D8" s="47"/>
      <c r="E8" s="7"/>
      <c r="I8" s="12" t="s">
        <v>1288</v>
      </c>
      <c r="J8" s="12" t="s">
        <v>1289</v>
      </c>
      <c r="K8" s="12" t="s">
        <v>1290</v>
      </c>
      <c r="L8" s="12" t="s">
        <v>1291</v>
      </c>
      <c r="M8" s="11" t="s">
        <v>1292</v>
      </c>
      <c r="P8" s="34" t="s">
        <v>1327</v>
      </c>
      <c r="Q8" s="34">
        <v>6</v>
      </c>
    </row>
    <row r="9" spans="1:19" ht="30.25" thickBot="1" x14ac:dyDescent="0.9">
      <c r="B9" s="47" t="s">
        <v>1475</v>
      </c>
      <c r="C9" s="12" t="s">
        <v>2316</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OtherTreatment!B5</f>
        <v>OtherTreatment</v>
      </c>
      <c r="C14" s="11"/>
      <c r="D14" s="4" t="s">
        <v>1781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1328</v>
      </c>
      <c r="E16" s="12"/>
      <c r="F16" s="49" t="s">
        <v>1315</v>
      </c>
      <c r="G16" s="76" t="s">
        <v>2296</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1799</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1800</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1784</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2304</v>
      </c>
    </row>
    <row r="3" spans="2:7" x14ac:dyDescent="0.75">
      <c r="B3" s="24" t="s">
        <v>20</v>
      </c>
    </row>
    <row r="4" spans="2:7" x14ac:dyDescent="0.75">
      <c r="B4" s="50" t="str">
        <f>"Instance: "&amp;'OtherTreatment-ConceptMap-1'!C4</f>
        <v>Instance: otherTreatment2FHIR</v>
      </c>
    </row>
    <row r="5" spans="2:7" x14ac:dyDescent="0.75">
      <c r="B5" s="50" t="s">
        <v>1333</v>
      </c>
    </row>
    <row r="6" spans="2:7" x14ac:dyDescent="0.75">
      <c r="B6" s="50" t="s">
        <v>1324</v>
      </c>
    </row>
    <row r="7" spans="2:7" x14ac:dyDescent="0.75">
      <c r="B7" s="50" t="s">
        <v>1477</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1325</v>
      </c>
    </row>
    <row r="11" spans="2:7" x14ac:dyDescent="0.75">
      <c r="B11" s="50" t="s">
        <v>1326</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3.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7.75" customHeight="1" thickBot="1" x14ac:dyDescent="0.9">
      <c r="L3" s="24" t="str">
        <f>L1</f>
        <v>//===================================================</v>
      </c>
      <c r="N3" s="24" t="str">
        <f>N1</f>
        <v>// -------------------------------------------------------------------------------</v>
      </c>
      <c r="P3" s="24" t="str">
        <f>P1</f>
        <v>// -------------------------------------------------------------------------------</v>
      </c>
      <c r="R3" s="24" t="str">
        <f>R1</f>
        <v>// -------------------------------------------------------------------------------</v>
      </c>
    </row>
    <row r="4" spans="1:18" ht="15.5" thickBot="1" x14ac:dyDescent="0.9">
      <c r="A4" s="5" t="s">
        <v>11</v>
      </c>
      <c r="B4" s="141" t="s">
        <v>1902</v>
      </c>
      <c r="L4" s="16" t="str">
        <f>CONCATENATE("Logical: ",B4)</f>
        <v>Logical: TreatmentResponseI4rc</v>
      </c>
    </row>
    <row r="5" spans="1:18" ht="15.5" thickBot="1" x14ac:dyDescent="0.9">
      <c r="A5" s="14" t="s">
        <v>16</v>
      </c>
      <c r="B5" s="30" t="s">
        <v>1848</v>
      </c>
      <c r="L5" s="16" t="str">
        <f>CONCATENATE("Id: ",B5)</f>
        <v>Id: TreatmentResponse</v>
      </c>
    </row>
    <row r="6" spans="1:18" ht="15.5" thickBot="1" x14ac:dyDescent="0.9">
      <c r="A6" s="14" t="s">
        <v>10</v>
      </c>
      <c r="B6" s="30" t="s">
        <v>1850</v>
      </c>
      <c r="L6" s="17" t="str">
        <f>CONCATENATE("Title: ##34#",B6,"##34#")</f>
        <v>Title: ##34#Treatment Response##34#</v>
      </c>
    </row>
    <row r="7" spans="1:18" x14ac:dyDescent="0.75">
      <c r="A7" s="26" t="s">
        <v>2</v>
      </c>
      <c r="B7" s="30" t="s">
        <v>1850</v>
      </c>
      <c r="C7" s="9" t="s">
        <v>3</v>
      </c>
      <c r="D7" s="1" t="s">
        <v>4</v>
      </c>
      <c r="E7" s="3" t="s">
        <v>5</v>
      </c>
      <c r="F7" s="3" t="s">
        <v>6</v>
      </c>
      <c r="G7" s="3" t="s">
        <v>7</v>
      </c>
      <c r="H7" s="64" t="s">
        <v>1383</v>
      </c>
      <c r="I7" s="118" t="s">
        <v>2056</v>
      </c>
      <c r="J7" s="118" t="s">
        <v>2057</v>
      </c>
      <c r="L7" s="17" t="str">
        <f>CONCATENATE("Description: "," ##334#",B7,"##334#",)</f>
        <v>Description:  ##334#Treatment Response##334#</v>
      </c>
    </row>
    <row r="8" spans="1:18" ht="59" x14ac:dyDescent="0.7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1849</v>
      </c>
      <c r="C9" s="11" t="s">
        <v>1647</v>
      </c>
      <c r="D9" s="11" t="s">
        <v>1851</v>
      </c>
      <c r="E9" s="11">
        <v>1</v>
      </c>
      <c r="F9" s="11">
        <v>1</v>
      </c>
      <c r="G9" s="11" t="s">
        <v>1465</v>
      </c>
      <c r="H9" s="12" t="s">
        <v>2213</v>
      </c>
      <c r="I9" s="12" t="b">
        <v>1</v>
      </c>
      <c r="J9" s="12" t="b">
        <v>1</v>
      </c>
      <c r="K9" s="25" t="s">
        <v>1849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2212</v>
      </c>
      <c r="C10" s="11" t="s">
        <v>1852</v>
      </c>
      <c r="D10" s="11" t="s">
        <v>1853</v>
      </c>
      <c r="E10" s="11">
        <v>1</v>
      </c>
      <c r="F10" s="11">
        <v>1</v>
      </c>
      <c r="G10" s="11" t="s">
        <v>1465</v>
      </c>
      <c r="H10" s="11" t="s">
        <v>1854</v>
      </c>
      <c r="I10" s="12" t="b">
        <v>1</v>
      </c>
      <c r="J10" s="12" t="b">
        <v>1</v>
      </c>
      <c r="K10" s="25" t="s">
        <v>2212</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1855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1386</v>
      </c>
    </row>
    <row r="21" spans="3:3" x14ac:dyDescent="0.75">
      <c r="C21" s="24" t="s">
        <v>1420</v>
      </c>
    </row>
    <row r="22" spans="3:3" x14ac:dyDescent="0.75">
      <c r="C22" s="24" t="s">
        <v>1386</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C3" sqref="C3"/>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http://hl7.eu/fhir/ig/idea4rc/StructureDefinition/TreatmentResponseI4rc</v>
      </c>
    </row>
    <row r="4" spans="1:19" x14ac:dyDescent="0.75">
      <c r="B4" s="47" t="s">
        <v>16</v>
      </c>
      <c r="C4" s="28" t="s">
        <v>1856</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http://hl7.eu/fhir/ig/idea4rc/StructureDefinition/TreatmentResponseI4rc</v>
      </c>
      <c r="F6" s="157"/>
      <c r="G6" s="157"/>
    </row>
    <row r="7" spans="1:19" x14ac:dyDescent="0.75">
      <c r="B7" s="47" t="s">
        <v>15</v>
      </c>
      <c r="C7" s="72"/>
      <c r="D7" s="47" t="s">
        <v>1473</v>
      </c>
      <c r="E7" s="156" t="str">
        <f>E4</f>
        <v>http://hl7.eu/fhir/ig/idea4rc/StructureDefinition/Procedure-radiotheraphy-eu-i4rc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TreatmentResponse!B4</f>
        <v>TreatmentResponseI4rc</v>
      </c>
      <c r="C14" s="11"/>
      <c r="D14" s="4" t="s">
        <v>1781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1857</v>
      </c>
    </row>
    <row r="3" spans="2:7" x14ac:dyDescent="0.75">
      <c r="B3" s="24" t="s">
        <v>20</v>
      </c>
    </row>
    <row r="4" spans="2:7" x14ac:dyDescent="0.75">
      <c r="B4" s="50" t="str">
        <f>"Instance: "&amp;'TreatmentRespon-ConceptMap-1'!C4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1325</v>
      </c>
    </row>
    <row r="11" spans="2:7" x14ac:dyDescent="0.75">
      <c r="B11" s="50" t="s">
        <v>1326</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6" sqref="B6"/>
    </sheetView>
  </sheetViews>
  <sheetFormatPr defaultRowHeight="14.75" x14ac:dyDescent="0.75"/>
  <cols>
    <col min="1" max="1" width="16.54296875" customWidth="1"/>
    <col min="2" max="2" width="49" customWidth="1"/>
    <col min="3" max="3" width="58.26953125" style="2" customWidth="1"/>
    <col min="4" max="7" width="58.26953125" customWidth="1"/>
    <col min="8" max="9" width="58.26953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7.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2058</v>
      </c>
      <c r="R2" s="24" t="s">
        <v>2059</v>
      </c>
    </row>
    <row r="3" spans="1:18" ht="17.75" customHeight="1" thickBot="1" x14ac:dyDescent="0.9">
      <c r="L3" s="24" t="str">
        <f>L1</f>
        <v>//===================================================</v>
      </c>
      <c r="N3" s="24" t="str">
        <f>N1</f>
        <v>// -------------------------------------------------------------------------------</v>
      </c>
      <c r="P3" s="24" t="str">
        <f>P1</f>
        <v>// -------------------------------------------------------------------------------</v>
      </c>
      <c r="R3" s="24" t="str">
        <f>R1</f>
        <v>// -------------------------------------------------------------------------------</v>
      </c>
    </row>
    <row r="4" spans="1:18" ht="15.5" thickBot="1" x14ac:dyDescent="0.9">
      <c r="A4" s="5" t="s">
        <v>11</v>
      </c>
      <c r="B4" s="30" t="s">
        <v>1900</v>
      </c>
      <c r="L4" s="16" t="str">
        <f>CONCATENATE("Logical: ",B4)</f>
        <v>Logical: AdverseEventI4rc</v>
      </c>
    </row>
    <row r="5" spans="1:18" ht="15.5" thickBot="1" x14ac:dyDescent="0.9">
      <c r="A5" s="14" t="s">
        <v>16</v>
      </c>
      <c r="B5" s="30" t="s">
        <v>439</v>
      </c>
      <c r="L5" s="16" t="str">
        <f>CONCATENATE("Id: ",B5)</f>
        <v>Id: AdverseEvent</v>
      </c>
    </row>
    <row r="6" spans="1:18" ht="15.5" thickBot="1" x14ac:dyDescent="0.9">
      <c r="A6" s="14" t="s">
        <v>10</v>
      </c>
      <c r="B6" s="30" t="s">
        <v>1865</v>
      </c>
      <c r="L6" s="17" t="str">
        <f>CONCATENATE("Title: ##34#",B6,"##34#")</f>
        <v>Title: ##34#Adverse Event##34#</v>
      </c>
    </row>
    <row r="7" spans="1:18" x14ac:dyDescent="0.75">
      <c r="A7" s="26" t="s">
        <v>2</v>
      </c>
      <c r="B7" s="30" t="s">
        <v>1865</v>
      </c>
      <c r="C7" s="9" t="s">
        <v>3</v>
      </c>
      <c r="D7" s="1" t="s">
        <v>4</v>
      </c>
      <c r="E7" s="3" t="s">
        <v>5</v>
      </c>
      <c r="F7" s="3" t="s">
        <v>6</v>
      </c>
      <c r="G7" s="3" t="s">
        <v>7</v>
      </c>
      <c r="H7" s="64" t="s">
        <v>1383</v>
      </c>
      <c r="I7" s="118" t="s">
        <v>2056</v>
      </c>
      <c r="J7" s="118" t="s">
        <v>2057</v>
      </c>
      <c r="L7" s="17" t="str">
        <f>CONCATENATE("Description: "," ##334#",B7,"##334#",)</f>
        <v>Description:  ##334#Adverse Event##334#</v>
      </c>
    </row>
    <row r="8" spans="1:18" ht="59" x14ac:dyDescent="0.7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1866</v>
      </c>
      <c r="C9" s="11" t="s">
        <v>1858</v>
      </c>
      <c r="D9" s="11" t="s">
        <v>1859</v>
      </c>
      <c r="E9" s="11">
        <v>1</v>
      </c>
      <c r="F9" s="11">
        <v>1</v>
      </c>
      <c r="G9" s="11" t="s">
        <v>1465</v>
      </c>
      <c r="H9" s="11"/>
      <c r="I9" s="12" t="b">
        <v>1</v>
      </c>
      <c r="J9" s="12" t="b">
        <v>0</v>
      </c>
      <c r="K9" s="25" t="s">
        <v>2214</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1867</v>
      </c>
      <c r="C10" s="11" t="s">
        <v>1860</v>
      </c>
      <c r="D10" s="11" t="s">
        <v>1861</v>
      </c>
      <c r="E10" s="11">
        <v>1</v>
      </c>
      <c r="F10" s="11">
        <v>1</v>
      </c>
      <c r="G10" s="11" t="s">
        <v>42</v>
      </c>
      <c r="H10" s="11"/>
      <c r="I10" s="12" t="b">
        <v>1</v>
      </c>
      <c r="J10" s="12" t="b">
        <v>0</v>
      </c>
      <c r="K10" s="25" t="s">
        <v>2215</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1868</v>
      </c>
      <c r="C11" s="11" t="s">
        <v>1862</v>
      </c>
      <c r="D11" s="11" t="s">
        <v>1863</v>
      </c>
      <c r="E11" s="11">
        <v>1</v>
      </c>
      <c r="F11" s="11">
        <v>1</v>
      </c>
      <c r="G11" s="11" t="s">
        <v>1465</v>
      </c>
      <c r="H11" s="62" t="s">
        <v>1864</v>
      </c>
      <c r="I11" s="12" t="b">
        <v>1</v>
      </c>
      <c r="J11" s="12" t="b">
        <v>0</v>
      </c>
      <c r="K11" s="25" t="s">
        <v>2216</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179687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1869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1386</v>
      </c>
    </row>
    <row r="17" spans="3:3" x14ac:dyDescent="0.75">
      <c r="C17" s="24" t="s">
        <v>1420</v>
      </c>
    </row>
    <row r="18" spans="3:3" x14ac:dyDescent="0.75">
      <c r="C18" s="24" t="s">
        <v>1386</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zoomScale="131" zoomScaleNormal="70" workbookViewId="0">
      <selection activeCell="C8" sqref="C8"/>
    </sheetView>
  </sheetViews>
  <sheetFormatPr defaultRowHeight="14.75" x14ac:dyDescent="0.7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2543</v>
      </c>
      <c r="D3" s="47" t="s">
        <v>1470</v>
      </c>
      <c r="E3" s="71" t="str">
        <f>$C$1&amp;B14</f>
        <v>http://hl7.eu/fhir/ig/idea4rc/StructureDefinition/AdverseEvent</v>
      </c>
    </row>
    <row r="4" spans="1:19" x14ac:dyDescent="0.75">
      <c r="B4" s="47" t="s">
        <v>16</v>
      </c>
      <c r="C4" s="28" t="s">
        <v>2544</v>
      </c>
      <c r="D4" s="47" t="s">
        <v>1471</v>
      </c>
      <c r="E4" s="166" t="s">
        <v>2297</v>
      </c>
      <c r="F4" s="167"/>
      <c r="G4" s="167"/>
    </row>
    <row r="5" spans="1:19" x14ac:dyDescent="0.75">
      <c r="B5" s="47" t="s">
        <v>10</v>
      </c>
      <c r="C5" s="7" t="s">
        <v>1789</v>
      </c>
      <c r="D5" s="47"/>
      <c r="E5" s="7"/>
    </row>
    <row r="6" spans="1:19" x14ac:dyDescent="0.75">
      <c r="B6" s="47" t="s">
        <v>18</v>
      </c>
      <c r="C6" s="41"/>
      <c r="D6" s="47" t="s">
        <v>1472</v>
      </c>
      <c r="E6" s="156" t="str">
        <f>E3</f>
        <v>http://hl7.eu/fhir/ig/idea4rc/StructureDefinition/AdverseEvent</v>
      </c>
      <c r="F6" s="157"/>
      <c r="G6" s="157"/>
    </row>
    <row r="7" spans="1:19" x14ac:dyDescent="0.75">
      <c r="B7" s="47" t="s">
        <v>15</v>
      </c>
      <c r="C7" s="72"/>
      <c r="D7" s="47" t="s">
        <v>1473</v>
      </c>
      <c r="E7" s="156" t="str">
        <f>E4</f>
        <v>http://hl7.eu/fhir/ig/idea4rc/StructureDefinition/AdverseEvent-eu-i4rc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AdverseEvent!B5</f>
        <v>AdverseEvent</v>
      </c>
      <c r="C14" s="11"/>
      <c r="D14" s="4" t="s">
        <v>439</v>
      </c>
      <c r="E14" s="6"/>
      <c r="F14" s="49"/>
      <c r="G14" s="49"/>
      <c r="I14" s="12"/>
      <c r="J14" s="11"/>
      <c r="K14" s="11"/>
      <c r="L14" s="11"/>
      <c r="M14" s="48"/>
      <c r="N14" s="51"/>
    </row>
    <row r="15" spans="1:19" ht="59" x14ac:dyDescent="0.75">
      <c r="A15" s="44"/>
      <c r="B15" s="11" t="str">
        <f>AdverseEvent!B8</f>
        <v>episodeEvent</v>
      </c>
      <c r="C15" s="11" t="str">
        <f>AdverseEvent!C8</f>
        <v>Episode Event reference</v>
      </c>
      <c r="D15" s="12"/>
      <c r="E15" s="12"/>
      <c r="F15" s="49" t="s">
        <v>1293</v>
      </c>
      <c r="G15" s="76" t="s">
        <v>2298</v>
      </c>
      <c r="I15" s="12" t="str">
        <f>"* group[=].element[+].code = #"&amp;$B$14&amp;"."&amp;B15</f>
        <v>* group[=].element[+].code = #AdverseEvent.episodeEvent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#AdverseEvent.episodeEvent</v>
      </c>
    </row>
    <row r="16" spans="1:19" ht="73.75" x14ac:dyDescent="0.75">
      <c r="A16" s="44"/>
      <c r="B16" s="11" t="str">
        <f>AdverseEvent!B9</f>
        <v>type</v>
      </c>
      <c r="C16" s="11" t="str">
        <f>AdverseEvent!C9</f>
        <v>Adverse event type (CTCAE Term)</v>
      </c>
      <c r="D16" s="12" t="s">
        <v>2299</v>
      </c>
      <c r="E16" s="12"/>
      <c r="F16" s="49" t="s">
        <v>1293</v>
      </c>
      <c r="G16" s="76" t="s">
        <v>2300</v>
      </c>
      <c r="I16" s="12" t="str">
        <f t="shared" ref="I16:I18" si="7">"* group[=].element[+].code = #"&amp;$B$14&amp;"."&amp;B16</f>
        <v>* group[=].element[+].code = #AdverseEvent.type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2301</v>
      </c>
      <c r="E17" s="12"/>
      <c r="F17" s="49" t="s">
        <v>1315</v>
      </c>
      <c r="G17" s="77"/>
      <c r="H17" s="43"/>
      <c r="I17" s="12" t="str">
        <f t="shared" si="7"/>
        <v>* group[=].element[+].code = #AdverseEvent.eventStartingDate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2302</v>
      </c>
      <c r="E18" s="12"/>
      <c r="F18" s="49" t="s">
        <v>1315</v>
      </c>
      <c r="G18" s="77"/>
      <c r="H18" s="43"/>
      <c r="I18" s="12" t="str">
        <f t="shared" si="7"/>
        <v>* group[=].element[+].code = #AdverseEvent.eventDuration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62" workbookViewId="0">
      <selection activeCell="C188" sqref="A49:C188"/>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1870</v>
      </c>
    </row>
    <row r="3" spans="2:7" x14ac:dyDescent="0.75">
      <c r="B3" s="24" t="s">
        <v>20</v>
      </c>
    </row>
    <row r="4" spans="2:7" x14ac:dyDescent="0.75">
      <c r="B4" s="50" t="str">
        <f>"Instance: "&amp;'AdverseEvent-ConceptMap-1'!C4</f>
        <v>Instance: adverseEvent2FHIR</v>
      </c>
    </row>
    <row r="5" spans="2:7" x14ac:dyDescent="0.75">
      <c r="B5" s="50" t="s">
        <v>1333</v>
      </c>
    </row>
    <row r="6" spans="2:7" x14ac:dyDescent="0.75">
      <c r="B6" s="50" t="s">
        <v>1324</v>
      </c>
    </row>
    <row r="7" spans="2:7" x14ac:dyDescent="0.75">
      <c r="B7" s="50" t="s">
        <v>1477</v>
      </c>
    </row>
    <row r="8" spans="2:7" x14ac:dyDescent="0.75">
      <c r="B8" s="50" t="str">
        <f>"* name = ##34#"&amp;'AdverseEvent-ConceptMap-1'!C3&amp;"##34#"</f>
        <v>* name = ##34#AdverseEvent2FHIR##34#</v>
      </c>
    </row>
    <row r="9" spans="2:7" x14ac:dyDescent="0.75">
      <c r="B9" s="50" t="str">
        <f>"* title = ##34#"&amp;'AdverseEvent-ConceptMap-1'!C5&amp;"##34#"</f>
        <v>* title = ##34#Radiotherapy Model to this guide Map##34#</v>
      </c>
    </row>
    <row r="10" spans="2:7" x14ac:dyDescent="0.75">
      <c r="B10" s="50" t="s">
        <v>1325</v>
      </c>
    </row>
    <row r="11" spans="2:7" x14ac:dyDescent="0.75">
      <c r="B11" s="50" t="s">
        <v>1326</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1285</v>
      </c>
    </row>
    <row r="2" spans="4:13" x14ac:dyDescent="0.75">
      <c r="I2" s="36" t="str">
        <f>OsirisDataElementConcept!$A$2</f>
        <v>Patient</v>
      </c>
      <c r="J2" s="36" t="str">
        <f>OsirisDataElementConcept!$A$2</f>
        <v>Patient</v>
      </c>
      <c r="K2" s="36" t="str">
        <f>OsirisDataElementConcept!$A$2</f>
        <v>Patient</v>
      </c>
      <c r="L2" s="38" t="s">
        <v>1286</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157</v>
      </c>
      <c r="J16" s="36" t="s">
        <v>157</v>
      </c>
      <c r="K16" s="36" t="s">
        <v>157</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181</v>
      </c>
      <c r="J20" s="36" t="s">
        <v>181</v>
      </c>
      <c r="K20" s="36" t="s">
        <v>181</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196</v>
      </c>
      <c r="J23" s="36" t="s">
        <v>196</v>
      </c>
      <c r="K23" s="36" t="s">
        <v>196</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290</v>
      </c>
      <c r="J37" s="36" t="s">
        <v>290</v>
      </c>
      <c r="K37" s="36" t="s">
        <v>290</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327</v>
      </c>
      <c r="J43" s="36" t="s">
        <v>327</v>
      </c>
      <c r="K43" s="36" t="s">
        <v>327</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342</v>
      </c>
      <c r="J47" s="36" t="s">
        <v>342</v>
      </c>
      <c r="K47" s="36" t="s">
        <v>342</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355</v>
      </c>
      <c r="J50" s="36" t="s">
        <v>355</v>
      </c>
      <c r="K50" s="36" t="s">
        <v>355</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374</v>
      </c>
      <c r="J54" s="36" t="s">
        <v>374</v>
      </c>
      <c r="K54" s="36" t="s">
        <v>374</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439</v>
      </c>
      <c r="J65" s="36" t="s">
        <v>439</v>
      </c>
      <c r="K65" s="36" t="s">
        <v>439</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460</v>
      </c>
      <c r="J70" s="36" t="s">
        <v>460</v>
      </c>
      <c r="K70" s="36" t="s">
        <v>460</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471</v>
      </c>
      <c r="J73" s="36" t="s">
        <v>471</v>
      </c>
      <c r="K73" s="36" t="s">
        <v>471</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523</v>
      </c>
      <c r="J82" s="36" t="s">
        <v>523</v>
      </c>
      <c r="K82" s="36" t="s">
        <v>523</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553</v>
      </c>
      <c r="J87" s="36" t="s">
        <v>553</v>
      </c>
      <c r="K87" s="36" t="s">
        <v>553</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560</v>
      </c>
      <c r="J89" s="36" t="s">
        <v>560</v>
      </c>
      <c r="K89" s="36" t="s">
        <v>560</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568</v>
      </c>
      <c r="J91" s="36" t="s">
        <v>568</v>
      </c>
      <c r="K91" s="36" t="s">
        <v>568</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591</v>
      </c>
      <c r="J95" s="36" t="s">
        <v>591</v>
      </c>
      <c r="K95" s="36" t="s">
        <v>591</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618</v>
      </c>
      <c r="J100" s="36" t="s">
        <v>618</v>
      </c>
      <c r="K100" s="36" t="s">
        <v>618</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636</v>
      </c>
      <c r="J104" s="36" t="s">
        <v>636</v>
      </c>
      <c r="K104" s="36" t="s">
        <v>636</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453125" customWidth="1"/>
    <col min="3" max="3" width="44.6328125" customWidth="1"/>
    <col min="4" max="4" width="71.54296875" bestFit="1" customWidth="1"/>
    <col min="5" max="5" width="10.81640625" customWidth="1"/>
    <col min="6" max="6" width="9" customWidth="1"/>
    <col min="7" max="7" width="56.54296875" customWidth="1"/>
    <col min="8" max="8" width="21.7265625" customWidth="1"/>
    <col min="9" max="9" width="67.1796875" style="2" customWidth="1"/>
    <col min="10" max="10" width="19.269531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1282</v>
      </c>
      <c r="I4" s="16" t="str">
        <f>CONCATENATE("Logical: ",B4)</f>
        <v>Logical: Osiris</v>
      </c>
    </row>
    <row r="5" spans="1:9" x14ac:dyDescent="0.75">
      <c r="A5" s="14" t="s">
        <v>16</v>
      </c>
      <c r="B5" s="31" t="s">
        <v>1282</v>
      </c>
      <c r="I5" s="16" t="str">
        <f>CONCATENATE("Id: ",B5)</f>
        <v>Id: Osiris</v>
      </c>
    </row>
    <row r="6" spans="1:9" x14ac:dyDescent="0.75">
      <c r="A6" s="14" t="s">
        <v>10</v>
      </c>
      <c r="B6" s="32" t="s">
        <v>1283</v>
      </c>
      <c r="I6" s="17" t="str">
        <f>CONCATENATE("Title: ##34#",B6,"##34#")</f>
        <v>Title: ##34#Osiris Model##34#</v>
      </c>
    </row>
    <row r="7" spans="1:9" ht="15.5" thickBot="1" x14ac:dyDescent="0.9">
      <c r="A7" s="26" t="s">
        <v>2</v>
      </c>
      <c r="B7" s="33" t="s">
        <v>1284</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328125" bestFit="1" customWidth="1"/>
    <col min="3" max="3" width="76.36328125" style="2" customWidth="1"/>
    <col min="4" max="4" width="8" customWidth="1"/>
    <col min="5" max="5" width="101.1796875" style="2" customWidth="1"/>
    <col min="6" max="6" width="10.72656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1345</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44</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45</v>
      </c>
      <c r="E11" s="12" t="str">
        <f t="shared" si="0"/>
        <v>* Patient.Id -&gt; ##34#.birthDate##34#</v>
      </c>
      <c r="H11" s="7"/>
      <c r="I11" s="7"/>
      <c r="J11" s="7"/>
      <c r="K11" s="7"/>
      <c r="L11" s="7"/>
      <c r="M11" s="7"/>
      <c r="N11" s="7"/>
      <c r="O11" s="7"/>
    </row>
    <row r="12" spans="1:15" x14ac:dyDescent="0.7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47</v>
      </c>
      <c r="E13" s="12" t="str">
        <f t="shared" si="0"/>
        <v>* Patient.Ethnicity -&gt; ##34#.maritalStatus##34#</v>
      </c>
      <c r="H13" s="7"/>
      <c r="I13" s="7"/>
      <c r="J13" s="7"/>
      <c r="K13" s="7"/>
      <c r="L13" s="7"/>
      <c r="M13" s="7"/>
      <c r="N13" s="7"/>
      <c r="O13" s="7"/>
    </row>
    <row r="14" spans="1:15" x14ac:dyDescent="0.75">
      <c r="A14" s="11"/>
      <c r="B14" s="11" t="str">
        <f>Osiris!$B$12</f>
        <v>Patient.BirthDate</v>
      </c>
      <c r="C14" s="11" t="s">
        <v>48</v>
      </c>
      <c r="E14" s="12" t="str">
        <f t="shared" si="0"/>
        <v>* Patient.BirthDate -&gt; ##34#.gender##34#</v>
      </c>
      <c r="H14" s="7"/>
      <c r="I14" s="7"/>
      <c r="J14" s="7"/>
      <c r="K14" s="7"/>
      <c r="L14" s="7"/>
      <c r="M14" s="7"/>
      <c r="N14" s="7"/>
      <c r="O14" s="7"/>
    </row>
    <row r="15" spans="1:15" x14ac:dyDescent="0.7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51</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1346</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328125" bestFit="1" customWidth="1"/>
    <col min="3" max="3" width="31.6328125" customWidth="1"/>
    <col min="4" max="4" width="41.6328125" style="2" customWidth="1"/>
    <col min="5" max="5" width="23.1796875" style="2" customWidth="1"/>
    <col min="6" max="6" width="29.08984375" customWidth="1"/>
    <col min="7" max="7" width="13.1796875" customWidth="1"/>
    <col min="8" max="8" width="46.7265625" style="2" bestFit="1" customWidth="1"/>
    <col min="9" max="9" width="44.90625" customWidth="1"/>
    <col min="10" max="12" width="29.08984375" customWidth="1"/>
    <col min="13" max="13" width="33.6328125" style="2" customWidth="1"/>
    <col min="14" max="16" width="28.90625" customWidth="1"/>
    <col min="17" max="17" width="72.81640625" customWidth="1"/>
    <col min="18" max="22" width="28.90625" customWidth="1"/>
  </cols>
  <sheetData>
    <row r="3" spans="1:17" ht="45" thickBot="1" x14ac:dyDescent="0.9">
      <c r="H3" s="12" t="s">
        <v>1288</v>
      </c>
      <c r="I3" s="12" t="s">
        <v>1289</v>
      </c>
      <c r="J3" s="12" t="s">
        <v>1290</v>
      </c>
      <c r="K3" s="12" t="s">
        <v>1291</v>
      </c>
      <c r="L3" s="11" t="s">
        <v>1292</v>
      </c>
      <c r="N3" s="34" t="s">
        <v>1327</v>
      </c>
      <c r="O3" s="34">
        <v>5</v>
      </c>
    </row>
    <row r="4" spans="1:17" ht="15.5" thickBot="1" x14ac:dyDescent="0.9">
      <c r="B4" s="10" t="s">
        <v>17</v>
      </c>
      <c r="C4" s="28" t="s">
        <v>52</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44</v>
      </c>
      <c r="E6" s="7"/>
      <c r="H6" s="16" t="s">
        <v>1330</v>
      </c>
      <c r="I6" s="52" t="s">
        <v>1331</v>
      </c>
      <c r="J6" s="16" t="s">
        <v>1328</v>
      </c>
      <c r="K6" s="52" t="s">
        <v>1329</v>
      </c>
      <c r="L6" s="48" t="s">
        <v>1323</v>
      </c>
    </row>
    <row r="7" spans="1:17" x14ac:dyDescent="0.75">
      <c r="B7" s="45" t="s">
        <v>18</v>
      </c>
      <c r="C7" s="41" t="str">
        <f>B9</f>
        <v>Osiris</v>
      </c>
      <c r="E7" s="41"/>
      <c r="H7" s="12"/>
      <c r="I7" s="11"/>
      <c r="J7" s="11"/>
      <c r="K7" s="11"/>
      <c r="L7" s="11"/>
    </row>
    <row r="8" spans="1:17" x14ac:dyDescent="0.75">
      <c r="B8" s="47" t="s">
        <v>15</v>
      </c>
      <c r="C8" s="11" t="s">
        <v>12</v>
      </c>
      <c r="D8" s="12"/>
      <c r="E8" s="11"/>
      <c r="F8" s="48" t="s">
        <v>1323</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1334</v>
      </c>
    </row>
    <row r="3" spans="2:7" x14ac:dyDescent="0.75">
      <c r="B3" s="24" t="s">
        <v>20</v>
      </c>
    </row>
    <row r="4" spans="2:7" x14ac:dyDescent="0.75">
      <c r="B4" s="50" t="s">
        <v>1332</v>
      </c>
    </row>
    <row r="5" spans="2:7" x14ac:dyDescent="0.75">
      <c r="B5" s="50" t="s">
        <v>1333</v>
      </c>
    </row>
    <row r="6" spans="2:7" x14ac:dyDescent="0.75">
      <c r="B6" s="50" t="s">
        <v>1324</v>
      </c>
    </row>
    <row r="7" spans="2:7" x14ac:dyDescent="0.75">
      <c r="B7" s="50" t="s">
        <v>1336</v>
      </c>
    </row>
    <row r="8" spans="2:7" x14ac:dyDescent="0.75">
      <c r="B8" s="50" t="s">
        <v>1337</v>
      </c>
    </row>
    <row r="9" spans="2:7" x14ac:dyDescent="0.75">
      <c r="B9" s="50" t="s">
        <v>1338</v>
      </c>
    </row>
    <row r="10" spans="2:7" x14ac:dyDescent="0.75">
      <c r="B10" s="50" t="s">
        <v>1325</v>
      </c>
    </row>
    <row r="11" spans="2:7" x14ac:dyDescent="0.75">
      <c r="B11" s="50" t="s">
        <v>1326</v>
      </c>
    </row>
    <row r="12" spans="2:7" x14ac:dyDescent="0.75">
      <c r="B12" s="50" t="s">
        <v>1339</v>
      </c>
    </row>
    <row r="13" spans="2:7" x14ac:dyDescent="0.75">
      <c r="B13" s="50" t="s">
        <v>1340</v>
      </c>
    </row>
    <row r="14" spans="2:7" x14ac:dyDescent="0.75">
      <c r="B14" s="54" t="s">
        <v>1341</v>
      </c>
    </row>
    <row r="15" spans="2:7" x14ac:dyDescent="0.75">
      <c r="B15" s="54" t="s">
        <v>1342</v>
      </c>
    </row>
    <row r="16" spans="2:7" x14ac:dyDescent="0.75">
      <c r="B16" s="50"/>
    </row>
    <row r="17" spans="2:2" x14ac:dyDescent="0.75">
      <c r="B17" s="53" t="s">
        <v>1343</v>
      </c>
    </row>
    <row r="18" spans="2:2" x14ac:dyDescent="0.75">
      <c r="B18" s="53" t="s">
        <v>1344</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1293</v>
      </c>
      <c r="E6" t="s">
        <v>1294</v>
      </c>
      <c r="F6" t="s">
        <v>1295</v>
      </c>
    </row>
    <row r="7" spans="3:6" x14ac:dyDescent="0.75">
      <c r="C7">
        <v>2</v>
      </c>
      <c r="D7" t="s">
        <v>1315</v>
      </c>
      <c r="E7" t="s">
        <v>1296</v>
      </c>
      <c r="F7" t="s">
        <v>1297</v>
      </c>
    </row>
    <row r="8" spans="3:6" x14ac:dyDescent="0.75">
      <c r="C8">
        <v>3</v>
      </c>
      <c r="D8" t="s">
        <v>1316</v>
      </c>
      <c r="E8" t="s">
        <v>1298</v>
      </c>
      <c r="F8" t="s">
        <v>1299</v>
      </c>
    </row>
    <row r="9" spans="3:6" x14ac:dyDescent="0.75">
      <c r="C9">
        <v>2</v>
      </c>
      <c r="D9" t="s">
        <v>1317</v>
      </c>
      <c r="E9" t="s">
        <v>1300</v>
      </c>
      <c r="F9" t="s">
        <v>1301</v>
      </c>
    </row>
    <row r="10" spans="3:6" x14ac:dyDescent="0.75">
      <c r="C10">
        <v>2</v>
      </c>
      <c r="D10" t="s">
        <v>1318</v>
      </c>
      <c r="E10" t="s">
        <v>1302</v>
      </c>
      <c r="F10" t="s">
        <v>1303</v>
      </c>
    </row>
    <row r="11" spans="3:6" x14ac:dyDescent="0.75">
      <c r="C11">
        <v>2</v>
      </c>
      <c r="D11" t="s">
        <v>1319</v>
      </c>
      <c r="E11" t="s">
        <v>1304</v>
      </c>
      <c r="F11" t="s">
        <v>1305</v>
      </c>
    </row>
    <row r="12" spans="3:6" x14ac:dyDescent="0.75">
      <c r="C12">
        <v>2</v>
      </c>
      <c r="D12" t="s">
        <v>1320</v>
      </c>
      <c r="E12" t="s">
        <v>1306</v>
      </c>
      <c r="F12" t="s">
        <v>1307</v>
      </c>
    </row>
    <row r="13" spans="3:6" x14ac:dyDescent="0.75">
      <c r="C13">
        <v>2</v>
      </c>
      <c r="D13" t="s">
        <v>1321</v>
      </c>
      <c r="E13" t="s">
        <v>1308</v>
      </c>
      <c r="F13" t="s">
        <v>1309</v>
      </c>
    </row>
    <row r="14" spans="3:6" x14ac:dyDescent="0.75">
      <c r="C14">
        <v>1</v>
      </c>
      <c r="D14" t="s">
        <v>1310</v>
      </c>
      <c r="E14" t="s">
        <v>1311</v>
      </c>
      <c r="F14" t="s">
        <v>1312</v>
      </c>
    </row>
    <row r="15" spans="3:6" x14ac:dyDescent="0.75">
      <c r="C15">
        <v>2</v>
      </c>
      <c r="D15" t="s">
        <v>1322</v>
      </c>
      <c r="E15" t="s">
        <v>1313</v>
      </c>
      <c r="F15" t="s">
        <v>1314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1.7265625" customWidth="1"/>
    <col min="10" max="10" width="67.1796875" style="2" customWidth="1"/>
    <col min="11" max="11" width="19.26953125" customWidth="1"/>
    <col min="12" max="12" width="55.7265625" customWidth="1"/>
    <col min="13" max="13" width="45.81640625" style="2" customWidth="1"/>
    <col min="14" max="14" width="8.7265625" customWidth="1"/>
  </cols>
  <sheetData>
    <row r="1" spans="1:12" ht="19.899999999999999" customHeight="1" x14ac:dyDescent="0.75">
      <c r="J1" s="23" t="s">
        <v>1385</v>
      </c>
      <c r="L1" s="23" t="s">
        <v>20</v>
      </c>
    </row>
    <row r="2" spans="1:12" ht="19.899999999999999" customHeight="1" x14ac:dyDescent="0.75">
      <c r="J2" s="24" t="s">
        <v>19</v>
      </c>
      <c r="L2" s="24" t="s">
        <v>1384</v>
      </c>
    </row>
    <row r="3" spans="1:12" ht="19.899999999999999" customHeight="1" thickBot="1" x14ac:dyDescent="0.9">
      <c r="J3" s="24" t="str">
        <f>J1</f>
        <v>//===================================================</v>
      </c>
      <c r="L3" s="24" t="str">
        <f>L1</f>
        <v>// -------------------------------------------------------------------------------</v>
      </c>
    </row>
    <row r="4" spans="1:12" ht="19.899999999999999" customHeight="1" x14ac:dyDescent="0.75">
      <c r="A4" s="5" t="s">
        <v>11</v>
      </c>
      <c r="B4" s="30" t="s">
        <v>1905</v>
      </c>
      <c r="J4" s="16" t="str">
        <f>CONCATENATE("Logical: ",B4)</f>
        <v>Logical: PathologicalStageI4rc</v>
      </c>
    </row>
    <row r="5" spans="1:12" ht="19.899999999999999" customHeight="1" x14ac:dyDescent="0.75">
      <c r="A5" s="14" t="s">
        <v>16</v>
      </c>
      <c r="B5" s="31" t="s">
        <v>1580</v>
      </c>
      <c r="J5" s="16" t="str">
        <f>CONCATENATE("Id: ",B5)</f>
        <v>Id: PathologicalStage</v>
      </c>
    </row>
    <row r="6" spans="1:12" ht="19.899999999999999" customHeight="1" x14ac:dyDescent="0.75">
      <c r="A6" s="14" t="s">
        <v>10</v>
      </c>
      <c r="B6" s="32" t="s">
        <v>1581</v>
      </c>
      <c r="J6" s="17" t="str">
        <f>CONCATENATE("Title: ##34#",B6,"##34#")</f>
        <v>Title: ##34#Pathological Stage##34#</v>
      </c>
    </row>
    <row r="7" spans="1:12" ht="19.899999999999999" customHeight="1" x14ac:dyDescent="0.7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7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1628</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1587</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1386</v>
      </c>
    </row>
    <row r="34" spans="3:3" x14ac:dyDescent="0.75">
      <c r="C34" s="24" t="s">
        <v>1458</v>
      </c>
    </row>
    <row r="35" spans="3:3" x14ac:dyDescent="0.75">
      <c r="C35" s="24" t="s">
        <v>1386</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1636</v>
      </c>
      <c r="D4" s="47" t="s">
        <v>1471</v>
      </c>
      <c r="E4" s="156" t="s">
        <v>1619</v>
      </c>
      <c r="F4" s="157"/>
      <c r="G4" s="157"/>
    </row>
    <row r="5" spans="1:19" x14ac:dyDescent="0.75">
      <c r="B5" s="47" t="s">
        <v>10</v>
      </c>
      <c r="C5" s="7" t="s">
        <v>1634</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1619</v>
      </c>
      <c r="F7" s="157"/>
      <c r="G7" s="157"/>
    </row>
    <row r="8" spans="1:19" ht="44.25" x14ac:dyDescent="0.75">
      <c r="B8" s="47" t="s">
        <v>1474</v>
      </c>
      <c r="C8" s="73" t="s">
        <v>1634</v>
      </c>
      <c r="D8" s="47"/>
      <c r="E8" s="7"/>
      <c r="I8" s="12" t="s">
        <v>1288</v>
      </c>
      <c r="J8" s="12" t="s">
        <v>1289</v>
      </c>
      <c r="K8" s="12" t="s">
        <v>1290</v>
      </c>
      <c r="L8" s="12" t="s">
        <v>1291</v>
      </c>
      <c r="M8" s="11" t="s">
        <v>1292</v>
      </c>
      <c r="P8" s="34" t="s">
        <v>1327</v>
      </c>
      <c r="Q8" s="34">
        <v>6</v>
      </c>
    </row>
    <row r="9" spans="1:19" ht="29.5" x14ac:dyDescent="0.75">
      <c r="B9" s="47" t="s">
        <v>1475</v>
      </c>
      <c r="C9" s="12" t="s">
        <v>1635</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1293</v>
      </c>
      <c r="G19" s="76" t="s">
        <v>1791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1293</v>
      </c>
      <c r="G20" s="76" t="s">
        <v>1791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1293</v>
      </c>
      <c r="G21" s="76" t="s">
        <v>1791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1293</v>
      </c>
      <c r="G22" s="76" t="s">
        <v>1791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1633</v>
      </c>
      <c r="D4" s="47" t="s">
        <v>1471</v>
      </c>
      <c r="E4" s="156" t="s">
        <v>1630</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1630</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1631</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1631</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1632</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1637</v>
      </c>
    </row>
    <row r="3" spans="2:7" x14ac:dyDescent="0.75">
      <c r="B3" s="24" t="s">
        <v>20</v>
      </c>
    </row>
    <row r="4" spans="2:7" x14ac:dyDescent="0.75">
      <c r="B4" s="50" t="str">
        <f>"Instance: "&amp;'PathStage-ConceptMap-1'!C4</f>
        <v>Instance: pathologicalStage2FHIR</v>
      </c>
    </row>
    <row r="5" spans="2:7" x14ac:dyDescent="0.75">
      <c r="B5" s="50" t="s">
        <v>1333</v>
      </c>
    </row>
    <row r="6" spans="2:7" x14ac:dyDescent="0.75">
      <c r="B6" s="50" t="s">
        <v>1324</v>
      </c>
    </row>
    <row r="7" spans="2:7" x14ac:dyDescent="0.75">
      <c r="B7" s="50" t="s">
        <v>1477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1325</v>
      </c>
    </row>
    <row r="11" spans="2:7" x14ac:dyDescent="0.75">
      <c r="B11" s="50" t="s">
        <v>1326</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2058</v>
      </c>
      <c r="R2" s="24" t="s">
        <v>2059</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2147</v>
      </c>
      <c r="L4" s="16" t="str">
        <f>CONCATENATE("Logical: ",B4)</f>
        <v>Logical: StageI4rc</v>
      </c>
    </row>
    <row r="5" spans="1:18" ht="19.899999999999999" customHeight="1" x14ac:dyDescent="0.75">
      <c r="A5" s="14" t="s">
        <v>16</v>
      </c>
      <c r="B5" s="31" t="s">
        <v>2148</v>
      </c>
      <c r="L5" s="16" t="str">
        <f>CONCATENATE("Id: ",B5)</f>
        <v>Id: Stage</v>
      </c>
    </row>
    <row r="6" spans="1:18" ht="19.899999999999999" customHeight="1" x14ac:dyDescent="0.75">
      <c r="A6" s="14" t="s">
        <v>10</v>
      </c>
      <c r="B6" s="32" t="s">
        <v>2148</v>
      </c>
      <c r="L6" s="17" t="str">
        <f>CONCATENATE("Title: ##34#",B6,"##34#")</f>
        <v>Title: ##34#Stage##34#</v>
      </c>
    </row>
    <row r="7" spans="1:18" ht="19.899999999999999" customHeight="1" x14ac:dyDescent="0.75">
      <c r="A7" s="26" t="s">
        <v>2</v>
      </c>
      <c r="B7" s="63" t="s">
        <v>2148</v>
      </c>
      <c r="C7" s="9" t="s">
        <v>3</v>
      </c>
      <c r="D7" s="1" t="s">
        <v>4</v>
      </c>
      <c r="E7" s="3" t="s">
        <v>5</v>
      </c>
      <c r="F7" s="3" t="s">
        <v>6</v>
      </c>
      <c r="G7" s="3" t="s">
        <v>7</v>
      </c>
      <c r="H7" s="64" t="s">
        <v>1383</v>
      </c>
      <c r="I7" s="118" t="s">
        <v>2056</v>
      </c>
      <c r="J7" s="118" t="s">
        <v>2057</v>
      </c>
      <c r="L7" s="17" t="str">
        <f>CONCATENATE("Description: "," ##334#",B7,"##334#",)</f>
        <v>Description:  ##334#Stage##334#</v>
      </c>
    </row>
    <row r="8" spans="1:18" ht="20.25" customHeight="1" x14ac:dyDescent="0.7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1866</v>
      </c>
      <c r="C9" s="11" t="s">
        <v>2114</v>
      </c>
      <c r="D9" s="11" t="s">
        <v>2114</v>
      </c>
      <c r="E9" s="11">
        <v>1</v>
      </c>
      <c r="F9" s="11">
        <v>1</v>
      </c>
      <c r="G9" t="s">
        <v>1465</v>
      </c>
      <c r="H9" s="12" t="s">
        <v>2124</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2105</v>
      </c>
      <c r="C10" s="11" t="s">
        <v>291</v>
      </c>
      <c r="D10" s="11" t="s">
        <v>1387</v>
      </c>
      <c r="E10" s="11">
        <v>1</v>
      </c>
      <c r="F10" s="11">
        <v>1</v>
      </c>
      <c r="G10" t="s">
        <v>1465</v>
      </c>
      <c r="H10" s="12" t="s">
        <v>2125</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2106</v>
      </c>
      <c r="C11" s="11" t="s">
        <v>298</v>
      </c>
      <c r="D11" s="11" t="s">
        <v>1388</v>
      </c>
      <c r="E11" s="11">
        <v>1</v>
      </c>
      <c r="F11" s="11">
        <v>1</v>
      </c>
      <c r="G11" t="s">
        <v>1465</v>
      </c>
      <c r="H11" s="12" t="s">
        <v>2126</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2107</v>
      </c>
      <c r="C12" s="11" t="s">
        <v>305</v>
      </c>
      <c r="D12" s="11" t="s">
        <v>1389</v>
      </c>
      <c r="E12" s="11">
        <v>1</v>
      </c>
      <c r="F12" s="11">
        <v>1</v>
      </c>
      <c r="G12" t="s">
        <v>1465</v>
      </c>
      <c r="H12" s="12" t="s">
        <v>2127</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2108</v>
      </c>
      <c r="C13" s="11" t="s">
        <v>1552</v>
      </c>
      <c r="D13" s="11" t="s">
        <v>1553</v>
      </c>
      <c r="E13" s="11">
        <v>1</v>
      </c>
      <c r="F13" s="11">
        <v>1</v>
      </c>
      <c r="G13" t="s">
        <v>1465</v>
      </c>
      <c r="H13" s="12" t="s">
        <v>2128</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2109</v>
      </c>
      <c r="C14" s="11" t="s">
        <v>2115</v>
      </c>
      <c r="D14" s="11" t="s">
        <v>2116</v>
      </c>
      <c r="E14" s="11">
        <v>1</v>
      </c>
      <c r="F14" s="11">
        <v>1</v>
      </c>
      <c r="G14" t="s">
        <v>1465</v>
      </c>
      <c r="H14" s="4" t="s">
        <v>2131</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2110</v>
      </c>
      <c r="C15" s="11" t="s">
        <v>2117</v>
      </c>
      <c r="D15" s="11" t="s">
        <v>2118</v>
      </c>
      <c r="E15" s="11">
        <v>1</v>
      </c>
      <c r="F15" s="11">
        <v>1</v>
      </c>
      <c r="G15" t="s">
        <v>1465</v>
      </c>
      <c r="H15" s="12" t="s">
        <v>2132</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2111</v>
      </c>
      <c r="C16" s="11" t="s">
        <v>2119</v>
      </c>
      <c r="D16" s="11" t="s">
        <v>2120</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1416</v>
      </c>
      <c r="C17" s="11" t="s">
        <v>1391</v>
      </c>
      <c r="D17" s="11" t="s">
        <v>1392</v>
      </c>
      <c r="E17" s="11">
        <v>1</v>
      </c>
      <c r="F17" s="11">
        <v>1</v>
      </c>
      <c r="G17" t="s">
        <v>1465</v>
      </c>
      <c r="H17" s="12" t="s">
        <v>2129</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2112</v>
      </c>
      <c r="C18" s="11" t="s">
        <v>2121</v>
      </c>
      <c r="D18" s="11" t="s">
        <v>2122</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2133</v>
      </c>
      <c r="C19" s="6" t="s">
        <v>2133</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2134</v>
      </c>
      <c r="C20" s="11" t="s">
        <v>1393</v>
      </c>
      <c r="D20" s="11" t="s">
        <v>2272</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2135</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2136</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2137</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2138</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2139</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2140</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2141</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2142</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2143</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2113</v>
      </c>
      <c r="C30" s="11" t="s">
        <v>2123</v>
      </c>
      <c r="D30" s="11" t="s">
        <v>1390</v>
      </c>
      <c r="E30" s="11">
        <v>1</v>
      </c>
      <c r="F30" s="11">
        <v>1</v>
      </c>
      <c r="G30" t="s">
        <v>1465</v>
      </c>
      <c r="H30" s="12" t="s">
        <v>2130</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179687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2281</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1386</v>
      </c>
    </row>
    <row r="36" spans="3:3" x14ac:dyDescent="0.75">
      <c r="C36" s="24" t="s">
        <v>1458</v>
      </c>
    </row>
    <row r="37" spans="3:3" x14ac:dyDescent="0.75">
      <c r="C37" s="24" t="s">
        <v>1386</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2277</v>
      </c>
      <c r="D3" s="47" t="s">
        <v>1470</v>
      </c>
      <c r="E3" s="71" t="str">
        <f>$C$1&amp;B14</f>
        <v>http://hl7.eu/fhir/ig/idea4rc/StructureDefinition/Stage</v>
      </c>
    </row>
    <row r="4" spans="1:19" x14ac:dyDescent="0.75">
      <c r="B4" s="47" t="s">
        <v>16</v>
      </c>
      <c r="C4" s="28" t="s">
        <v>2278</v>
      </c>
      <c r="D4" s="47" t="s">
        <v>1471</v>
      </c>
      <c r="E4" s="150" t="str">
        <f>C1&amp;G4</f>
        <v>http://hl7.eu/fhir/ig/idea4rc/StructureDefinition/Bundle-eu-i4rc</v>
      </c>
      <c r="G4" s="151" t="s">
        <v>2389</v>
      </c>
    </row>
    <row r="5" spans="1:19" x14ac:dyDescent="0.75">
      <c r="B5" s="47" t="s">
        <v>10</v>
      </c>
      <c r="C5" s="7" t="s">
        <v>2279</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1619</v>
      </c>
      <c r="F7" s="157"/>
      <c r="G7" s="157"/>
    </row>
    <row r="8" spans="1:19" ht="44.25" x14ac:dyDescent="0.75">
      <c r="B8" s="47" t="s">
        <v>1474</v>
      </c>
      <c r="C8" s="73" t="s">
        <v>2279</v>
      </c>
      <c r="D8" s="47"/>
      <c r="E8" s="7"/>
      <c r="I8" s="12" t="s">
        <v>1288</v>
      </c>
      <c r="J8" s="12" t="s">
        <v>1289</v>
      </c>
      <c r="K8" s="12" t="s">
        <v>1290</v>
      </c>
      <c r="L8" s="12" t="s">
        <v>1291</v>
      </c>
      <c r="M8" s="11" t="s">
        <v>1292</v>
      </c>
      <c r="P8" s="34" t="s">
        <v>1327</v>
      </c>
      <c r="Q8" s="34">
        <v>6</v>
      </c>
    </row>
    <row r="9" spans="1:19" x14ac:dyDescent="0.75">
      <c r="B9" s="47" t="s">
        <v>1475</v>
      </c>
      <c r="C9" s="12" t="s">
        <v>2280</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2270</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2267</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2268</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2269</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2390</v>
      </c>
      <c r="E20" s="12"/>
      <c r="F20" s="49" t="s">
        <v>1293</v>
      </c>
      <c r="G20" s="76" t="s">
        <v>2391</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1625</v>
      </c>
      <c r="E21" s="11"/>
      <c r="F21" s="49" t="s">
        <v>1293</v>
      </c>
      <c r="G21" s="76" t="s">
        <v>2275</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1630</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1631</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http://hl7.eu/fhir/ig/idea4rc/StructureDefinition/Stage</v>
      </c>
      <c r="F6" s="157"/>
      <c r="G6" s="157"/>
    </row>
    <row r="7" spans="1:19" x14ac:dyDescent="0.75">
      <c r="B7" s="47" t="s">
        <v>15</v>
      </c>
      <c r="C7" s="72"/>
      <c r="D7" s="47" t="s">
        <v>1473</v>
      </c>
      <c r="E7" s="157" t="s">
        <v>2283</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1624</v>
      </c>
      <c r="E15" s="62"/>
      <c r="F15" s="94" t="s">
        <v>1315</v>
      </c>
      <c r="G15" s="76" t="s">
        <v>2274</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'Stage-ConceptMap-1 (2)'!C3</f>
        <v>Stage2FHIR</v>
      </c>
      <c r="D3" s="47" t="s">
        <v>1470</v>
      </c>
      <c r="E3" s="156" t="str">
        <f>'Stage-ConceptMap-1 (2)'!E3</f>
        <v>http://hl7.eu/fhir/ig/idea4rc/StructureDefinition/Stage</v>
      </c>
      <c r="F3" s="157"/>
      <c r="G3" s="157"/>
    </row>
    <row r="4" spans="1:19" x14ac:dyDescent="0.75">
      <c r="B4" s="47" t="s">
        <v>16</v>
      </c>
      <c r="C4" s="73" t="str">
        <f>'Stage-ConceptMap-1 (2)'!C4</f>
        <v>stage2FHIR</v>
      </c>
      <c r="D4" s="47" t="s">
        <v>1471</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1472</v>
      </c>
      <c r="E6" s="156" t="str">
        <f>E3</f>
        <v>http://hl7.eu/fhir/ig/idea4rc/StructureDefinition/Stage</v>
      </c>
      <c r="F6" s="157"/>
      <c r="G6" s="157"/>
    </row>
    <row r="7" spans="1:19" x14ac:dyDescent="0.75">
      <c r="B7" s="47" t="s">
        <v>15</v>
      </c>
      <c r="C7" s="73">
        <f>'Stage-ConceptMap-1 (2)'!C7</f>
        <v>0</v>
      </c>
      <c r="D7" s="47" t="s">
        <v>1473</v>
      </c>
      <c r="E7" s="156" t="s">
        <v>2271</v>
      </c>
      <c r="F7" s="157"/>
      <c r="G7" s="157"/>
    </row>
    <row r="8" spans="1:19" ht="44.25" x14ac:dyDescent="0.7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1492</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2282</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2323</v>
      </c>
      <c r="E16" s="12"/>
      <c r="F16" s="49" t="s">
        <v>1293</v>
      </c>
      <c r="G16" s="76" t="s">
        <v>2325</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2323</v>
      </c>
      <c r="E17" s="12"/>
      <c r="F17" s="49" t="s">
        <v>1293</v>
      </c>
      <c r="G17" s="76" t="s">
        <v>2324</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1293</v>
      </c>
      <c r="G18" s="76" t="s">
        <v>2326</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1293</v>
      </c>
      <c r="G19" s="76" t="s">
        <v>2327</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1607</v>
      </c>
      <c r="E21" s="12"/>
      <c r="F21" s="49" t="s">
        <v>1315</v>
      </c>
      <c r="G21" s="77" t="s">
        <v>2497</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1607</v>
      </c>
      <c r="E22" s="12"/>
      <c r="F22" s="49" t="s">
        <v>1315</v>
      </c>
      <c r="G22" s="77" t="s">
        <v>2328</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1607</v>
      </c>
      <c r="E23" s="12"/>
      <c r="F23" s="49" t="s">
        <v>1315</v>
      </c>
      <c r="G23" s="77" t="s">
        <v>2499</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1607</v>
      </c>
      <c r="E24" s="12"/>
      <c r="F24" s="49" t="s">
        <v>1315</v>
      </c>
      <c r="G24" s="77" t="s">
        <v>2501</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1607</v>
      </c>
      <c r="E25" s="12"/>
      <c r="F25" s="49" t="s">
        <v>1315</v>
      </c>
      <c r="G25" s="77" t="s">
        <v>2503</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1607</v>
      </c>
      <c r="E26" s="12"/>
      <c r="F26" s="49" t="s">
        <v>1315</v>
      </c>
      <c r="G26" s="77" t="s">
        <v>2505</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1607</v>
      </c>
      <c r="E27" s="12"/>
      <c r="F27" s="49" t="s">
        <v>1315</v>
      </c>
      <c r="G27" s="77" t="s">
        <v>2507</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1607</v>
      </c>
      <c r="E28" s="12"/>
      <c r="F28" s="49" t="s">
        <v>1315</v>
      </c>
      <c r="G28" s="77" t="s">
        <v>2509</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1607</v>
      </c>
      <c r="E29" s="12"/>
      <c r="F29" s="49" t="s">
        <v>1315</v>
      </c>
      <c r="G29" s="76" t="s">
        <v>2329</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1607</v>
      </c>
      <c r="E30" s="12"/>
      <c r="F30" s="49" t="s">
        <v>1315</v>
      </c>
      <c r="G30" s="77" t="s">
        <v>2511</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2656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2276</v>
      </c>
    </row>
    <row r="3" spans="2:7" x14ac:dyDescent="0.75">
      <c r="B3" s="24" t="s">
        <v>20</v>
      </c>
    </row>
    <row r="4" spans="2:7" x14ac:dyDescent="0.75">
      <c r="B4" s="50" t="str">
        <f>"Instance: "&amp;'Stage-ConceptMap-1 (2)'!C4</f>
        <v>Instance: stage2FHIR</v>
      </c>
    </row>
    <row r="5" spans="2:7" x14ac:dyDescent="0.75">
      <c r="B5" s="50" t="s">
        <v>1333</v>
      </c>
    </row>
    <row r="6" spans="2:7" x14ac:dyDescent="0.75">
      <c r="B6" s="50" t="s">
        <v>1324</v>
      </c>
    </row>
    <row r="7" spans="2:7" x14ac:dyDescent="0.75">
      <c r="B7" s="50" t="s">
        <v>1477</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1325</v>
      </c>
    </row>
    <row r="11" spans="2:7" x14ac:dyDescent="0.75">
      <c r="B11" s="50" t="s">
        <v>1326</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2024-07-17T14:59:06Z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