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omments7.xml" ContentType="application/vnd.openxmlformats-officedocument.spreadsheetml.comments+xml"/>
  <Override PartName="/xl/threadedComments/threadedComment6.xml" ContentType="application/vnd.ms-excel.threadedcomment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8.xml" ContentType="application/vnd.openxmlformats-officedocument.spreadsheetml.comments+xml"/>
  <Override PartName="/xl/threadedComments/threadedComment7.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omments9.xml" ContentType="application/vnd.openxmlformats-officedocument.spreadsheetml.comments+xml"/>
  <Override PartName="/xl/threadedComments/threadedComment8.xml" ContentType="application/vnd.ms-excel.threadedcomment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10.xml" ContentType="application/vnd.openxmlformats-officedocument.spreadsheetml.comments+xml"/>
  <Override PartName="/xl/threadedComments/threadedComment9.xml" ContentType="application/vnd.ms-excel.threadedcomments+xml"/>
  <Override PartName="/xl/drawings/drawing14.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threadedComments/threadedComment10.xml" ContentType="application/vnd.ms-excel.threadedcomments+xml"/>
  <Override PartName="/xl/drawings/drawing15.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12.xml" ContentType="application/vnd.openxmlformats-officedocument.spreadsheetml.comments+xml"/>
  <Override PartName="/xl/threadedComments/threadedComment11.xml" ContentType="application/vnd.ms-excel.threadedcomments+xml"/>
  <Override PartName="/xl/drawings/drawing16.xml" ContentType="application/vnd.openxmlformats-officedocument.drawing+xml"/>
  <Override PartName="/xl/ctrlProps/ctrlProp19.xml" ContentType="application/vnd.ms-excel.controlproperties+xml"/>
  <Override PartName="/xl/comments13.xml" ContentType="application/vnd.openxmlformats-officedocument.spreadsheetml.comments+xml"/>
  <Override PartName="/xl/drawings/drawing17.xml" ContentType="application/vnd.openxmlformats-officedocument.drawing+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14.xml" ContentType="application/vnd.openxmlformats-officedocument.spreadsheetml.comments+xml"/>
  <Override PartName="/xl/threadedComments/threadedComment12.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15.xml" ContentType="application/vnd.openxmlformats-officedocument.spreadsheetml.comments+xml"/>
  <Override PartName="/xl/threadedComments/threadedComment13.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comments16.xml" ContentType="application/vnd.openxmlformats-officedocument.spreadsheetml.comments+xml"/>
  <Override PartName="/xl/threadedComments/threadedComment14.xml" ContentType="application/vnd.ms-excel.threadedcomment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ctrlProps/ctrlProp32.xml" ContentType="application/vnd.ms-excel.controlproperties+xml"/>
  <Override PartName="/xl/drawings/drawing26.xml" ContentType="application/vnd.openxmlformats-officedocument.drawing+xml"/>
  <Override PartName="/xl/ctrlProps/ctrlProp33.xml" ContentType="application/vnd.ms-excel.controlproperties+xml"/>
  <Override PartName="/xl/comments17.xml" ContentType="application/vnd.openxmlformats-officedocument.spreadsheetml.comments+xml"/>
  <Override PartName="/xl/threadedComments/threadedComment15.xml" ContentType="application/vnd.ms-excel.threadedcomments+xml"/>
  <Override PartName="/xl/drawings/drawing27.xml" ContentType="application/vnd.openxmlformats-officedocument.drawing+xml"/>
  <Override PartName="/xl/ctrlProps/ctrlProp34.xml" ContentType="application/vnd.ms-excel.controlproperties+xml"/>
  <Override PartName="/xl/drawings/drawing28.xml" ContentType="application/vnd.openxmlformats-officedocument.drawing+xml"/>
  <Override PartName="/xl/ctrlProps/ctrlProp35.xml" ContentType="application/vnd.ms-excel.controlproperties+xml"/>
  <Override PartName="/xl/comments18.xml" ContentType="application/vnd.openxmlformats-officedocument.spreadsheetml.comments+xml"/>
  <Override PartName="/xl/threadedComments/threadedComment16.xml" ContentType="application/vnd.ms-excel.threadedcomments+xml"/>
  <Override PartName="/xl/drawings/drawing29.xml" ContentType="application/vnd.openxmlformats-officedocument.drawing+xml"/>
  <Override PartName="/xl/ctrlProps/ctrlProp36.xml" ContentType="application/vnd.ms-excel.controlproperties+xml"/>
  <Override PartName="/xl/comments19.xml" ContentType="application/vnd.openxmlformats-officedocument.spreadsheetml.comments+xml"/>
  <Override PartName="/xl/threadedComments/threadedComment17.xml" ContentType="application/vnd.ms-excel.threadedcomments+xml"/>
  <Override PartName="/xl/drawings/drawing30.xml" ContentType="application/vnd.openxmlformats-officedocument.drawing+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comments20.xml" ContentType="application/vnd.openxmlformats-officedocument.spreadsheetml.comments+xml"/>
  <Override PartName="/xl/threadedComments/threadedComment18.xml" ContentType="application/vnd.ms-excel.threadedcomments+xml"/>
  <Override PartName="/xl/drawings/drawing34.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35.xml" ContentType="application/vnd.openxmlformats-officedocument.drawing+xml"/>
  <Override PartName="/xl/ctrlProps/ctrlProp44.xml" ContentType="application/vnd.ms-excel.controlproperties+xml"/>
  <Override PartName="/xl/comments21.xml" ContentType="application/vnd.openxmlformats-officedocument.spreadsheetml.comments+xml"/>
  <Override PartName="/xl/threadedComments/threadedComment19.xml" ContentType="application/vnd.ms-excel.threadedcomments+xml"/>
  <Override PartName="/xl/drawings/drawing36.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37.xml" ContentType="application/vnd.openxmlformats-officedocument.drawing+xml"/>
  <Override PartName="/xl/ctrlProps/ctrlProp47.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BA164B5C-7C8B-4B6B-88BC-0EDD539056C4}" xr6:coauthVersionLast="47" xr6:coauthVersionMax="47" xr10:uidLastSave="{00000000-0000-0000-0000-000000000000}"/>
  <bookViews>
    <workbookView xWindow="-90" yWindow="-21710" windowWidth="38620" windowHeight="21100" tabRatio="819" activeTab="5"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onceptMap-3" sheetId="257" r:id="rId18"/>
    <sheet name="PatientFollowUp-ConceptMap-4" sheetId="276" r:id="rId19"/>
    <sheet name="PatientFollowUp-CM-fsh" sheetId="232" r:id="rId20"/>
    <sheet name="CancerEpisode" sheetId="172" r:id="rId21"/>
    <sheet name="CancerEpisode-fsh" sheetId="174" r:id="rId22"/>
    <sheet name="CancerEpisode-ConceptMap-1" sheetId="178" r:id="rId23"/>
    <sheet name="CancerEpisode-ConceptMap-2" sheetId="186" r:id="rId24"/>
    <sheet name="CancerEpisode-CM-fsh" sheetId="179" r:id="rId25"/>
    <sheet name="EpisodeEvent" sheetId="193" r:id="rId26"/>
    <sheet name="EpisodeEvent-fsh" sheetId="195" r:id="rId27"/>
    <sheet name="EpisodeEvent-ConceptMap-1" sheetId="196" r:id="rId28"/>
    <sheet name="EpisodeEvent-CM-fsh" sheetId="198" r:id="rId29"/>
    <sheet name="GeneticTestExpression" sheetId="241" r:id="rId30"/>
    <sheet name="GeneticTestExpression-fsh" sheetId="242" r:id="rId31"/>
    <sheet name="GeneticTestExp-ConceptMap-1" sheetId="243" r:id="rId32"/>
    <sheet name="GeneticTestExpressio-CM-fsh" sheetId="244" r:id="rId33"/>
    <sheet name="HnStage" sheetId="159" r:id="rId34"/>
    <sheet name="HnStage-fsh" sheetId="161" r:id="rId35"/>
    <sheet name="HnStage-ConceptMap-1" sheetId="199" r:id="rId36"/>
    <sheet name="HnStage-ConceptMap-2" sheetId="201" r:id="rId37"/>
    <sheet name="HnStage-ConceptMap-3" sheetId="202" r:id="rId38"/>
    <sheet name="HnStage-ConceptMap-4" sheetId="203" r:id="rId39"/>
    <sheet name="HnStage-ConceptMap-5" sheetId="256" r:id="rId40"/>
    <sheet name="HnStage-ConceptMap-6" sheetId="255" r:id="rId41"/>
    <sheet name="HnStage-CM-fsh" sheetId="200" r:id="rId42"/>
    <sheet name="SarcomaStage" sheetId="267" r:id="rId43"/>
    <sheet name="SarcomaStage-fsh" sheetId="268" r:id="rId44"/>
    <sheet name="SarcomaStage-ConceptMap-1" sheetId="269" r:id="rId45"/>
    <sheet name="SarcomaStage-ConceptMap-2" sheetId="270" r:id="rId46"/>
    <sheet name="SarcomaStage-ConceptMap-3" sheetId="271" r:id="rId47"/>
    <sheet name="SarcomaStage-ConceptMap-4" sheetId="274" r:id="rId48"/>
    <sheet name="SarcomaStage-CM-fsh " sheetId="275" r:id="rId49"/>
    <sheet name="PathologicalReportInfo" sheetId="247" r:id="rId50"/>
    <sheet name="PathologicalReportInfo-fsh" sheetId="248" r:id="rId51"/>
    <sheet name="PathologicalReportInfo-CM" sheetId="249" r:id="rId52"/>
    <sheet name="PathologicalReportInfo-CM-fsh" sheetId="250" r:id="rId53"/>
    <sheet name="Surgery" sheetId="209" r:id="rId54"/>
    <sheet name="Surgery-fsh" sheetId="210" r:id="rId55"/>
    <sheet name="Surgery-ConceptMap-1" sheetId="213" r:id="rId56"/>
    <sheet name="Surgery-CM-fsh" sheetId="214" r:id="rId57"/>
    <sheet name="SystemicTreatment" sheetId="164" r:id="rId58"/>
    <sheet name="SystemicTreatment-fsh" sheetId="166" r:id="rId59"/>
    <sheet name="SystemicTreatm-ConceptMap-1" sheetId="217" r:id="rId60"/>
    <sheet name="SystemicTreatment-CM-fsh" sheetId="218" r:id="rId61"/>
    <sheet name="Radiotherapy" sheetId="211" r:id="rId62"/>
    <sheet name="Radiotherapy-fsh" sheetId="212" r:id="rId63"/>
    <sheet name="Radiotherapy-ConceptMap-1" sheetId="215" r:id="rId64"/>
    <sheet name="Radiotherapy-CM-fsh" sheetId="216" r:id="rId65"/>
    <sheet name="OtherTreatment" sheetId="251" r:id="rId66"/>
    <sheet name="OtherTreatment-fsh" sheetId="252" r:id="rId67"/>
    <sheet name="OtherTreatment-ConceptMap-1" sheetId="253" r:id="rId68"/>
    <sheet name="OtherTreatment-CM-fsh" sheetId="254" r:id="rId69"/>
    <sheet name="TreatmentResponse" sheetId="233" r:id="rId70"/>
    <sheet name="TreatmentResponse-fsh" sheetId="234" r:id="rId71"/>
    <sheet name="TreatmentRespon-ConceptMap-1" sheetId="235" r:id="rId72"/>
    <sheet name="TreatmentResponse-CM-fsh" sheetId="236" r:id="rId73"/>
    <sheet name="AdverseEvent" sheetId="237" r:id="rId74"/>
    <sheet name="AdverseEvent-fsh" sheetId="238" r:id="rId75"/>
    <sheet name="AdverseEvent-ConceptMap-1" sheetId="239" r:id="rId76"/>
    <sheet name="AdverseEvent-CM-fsh" sheetId="240" r:id="rId77"/>
    <sheet name="ConvertOsiris" sheetId="138" r:id="rId78"/>
    <sheet name="Osiris" sheetId="141" r:id="rId79"/>
    <sheet name="Osiris-Map" sheetId="142" r:id="rId80"/>
    <sheet name="Osiris-fsh-noMap" sheetId="144" r:id="rId81"/>
    <sheet name="Osiris-fsh" sheetId="143" r:id="rId82"/>
    <sheet name="Osiris-ConceptMap" sheetId="145" r:id="rId83"/>
    <sheet name="Osiris-CM-fsh" sheetId="147" r:id="rId84"/>
    <sheet name="equivalence" sheetId="146" r:id="rId85"/>
    <sheet name="PathologicalStage" sheetId="189" r:id="rId86"/>
    <sheet name="PathologicalStage-fsh" sheetId="191" r:id="rId87"/>
    <sheet name="PathStage-ConceptMap-1" sheetId="204" r:id="rId88"/>
    <sheet name="PathStage-ConceptMap-2" sheetId="205" r:id="rId89"/>
    <sheet name="PathStage-ConceptMap-3" sheetId="206" r:id="rId90"/>
    <sheet name="PathStage-ConceptMap-4" sheetId="207" r:id="rId91"/>
    <sheet name="PathStage-CM-fsh" sheetId="208" r:id="rId92"/>
    <sheet name="Stage (2)" sheetId="258" r:id="rId93"/>
    <sheet name="Stage-fsh (2)" sheetId="259" r:id="rId94"/>
    <sheet name="Stage-ConceptMap-1 (2)" sheetId="260" r:id="rId95"/>
    <sheet name="Stage-ConceptMap-2 (2)" sheetId="261" r:id="rId96"/>
    <sheet name="Stage-ConceptMap-3 (2)" sheetId="262" r:id="rId97"/>
    <sheet name="Stage-ConceptMap-4 (2)" sheetId="263" r:id="rId98"/>
    <sheet name="Stage-ConceptMap-5 (2)" sheetId="264" r:id="rId99"/>
    <sheet name="Stage-ConceptMap-6 (2)" sheetId="265" r:id="rId100"/>
    <sheet name="Stage-CM-fsh (2)" sheetId="266" r:id="rId101"/>
  </sheets>
  <definedNames>
    <definedName name="_xlnm._FilterDatabase" localSheetId="73" hidden="1">AdverseEvent!$A$7:$O$32</definedName>
    <definedName name="_xlnm._FilterDatabase" localSheetId="20" hidden="1">CancerEpisode!$A$7:$O$67</definedName>
    <definedName name="_xlnm._FilterDatabase" localSheetId="77" hidden="1">ConvertOsiris!$D$2:$U$232</definedName>
    <definedName name="_xlnm._FilterDatabase" localSheetId="29" hidden="1">GeneticTestExpression!$A$7:$O$35</definedName>
    <definedName name="_xlnm._FilterDatabase" localSheetId="9" hidden="1">HospitalPatientRecords!$A$7:$O$35</definedName>
    <definedName name="_xlnm._FilterDatabase" localSheetId="49" hidden="1">PathologicalReportInfo!$A$7:$O$35</definedName>
    <definedName name="_xlnm._FilterDatabase" localSheetId="13" hidden="1">PatientFollowUp!$A$7:$O$35</definedName>
    <definedName name="_xlnm._FilterDatabase" localSheetId="61" hidden="1">Radiotherapy!$A$7:$O$34</definedName>
    <definedName name="_xlnm._FilterDatabase" localSheetId="1" hidden="1">Subject!$A$7:$O$41</definedName>
    <definedName name="_xlnm._FilterDatabase" localSheetId="69" hidden="1">TreatmentResponse!$A$7:$O$35</definedName>
    <definedName name="CENEN13606Lekarska_prepustacia_sprava">#REF!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8" i="169" l="1"/>
  <c r="B314" i="181"/>
  <c r="B315" i="181"/>
  <c r="B316" i="181"/>
  <c r="B317" i="181"/>
  <c r="B318" i="181"/>
  <c r="B319" i="181"/>
  <c r="B320" i="181"/>
  <c r="B321" i="181"/>
  <c r="B322" i="181"/>
  <c r="B88" i="181"/>
  <c r="B89" i="181"/>
  <c r="B90" i="181"/>
  <c r="B91" i="181"/>
  <c r="B92" i="181"/>
  <c r="B93" i="181"/>
  <c r="B94" i="181"/>
  <c r="B95" i="181"/>
  <c r="B56" i="181"/>
  <c r="B57" i="181"/>
  <c r="B58" i="181"/>
  <c r="B59" i="181"/>
  <c r="B60" i="181"/>
  <c r="B61" i="181"/>
  <c r="B62" i="181"/>
  <c r="B63" i="181"/>
  <c r="B64" i="181"/>
  <c r="B65" i="181"/>
  <c r="B66" i="181"/>
  <c r="B67" i="181"/>
  <c r="B68" i="181"/>
  <c r="B69" i="181"/>
  <c r="B70" i="181"/>
  <c r="B71" i="181"/>
  <c r="B72" i="181"/>
  <c r="B73" i="181"/>
  <c r="B74" i="181"/>
  <c r="B75" i="181"/>
  <c r="B76" i="181"/>
  <c r="B77" i="181"/>
  <c r="B78" i="181"/>
  <c r="B79" i="181"/>
  <c r="B80" i="181"/>
  <c r="B81" i="181"/>
  <c r="B20"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B45" i="181"/>
  <c r="C181" i="171"/>
  <c r="C182" i="171"/>
  <c r="C183" i="171"/>
  <c r="C184" i="171"/>
  <c r="C185" i="171"/>
  <c r="C186" i="171"/>
  <c r="C188" i="171"/>
  <c r="C189" i="171"/>
  <c r="C190" i="171"/>
  <c r="C191" i="171"/>
  <c r="C192" i="171"/>
  <c r="C193" i="171"/>
  <c r="C194" i="171"/>
  <c r="C195" i="171"/>
  <c r="C196" i="171"/>
  <c r="C197" i="171"/>
  <c r="C198" i="171"/>
  <c r="C199" i="171"/>
  <c r="C201" i="171"/>
  <c r="C202" i="171"/>
  <c r="C203" i="171"/>
  <c r="C205" i="171"/>
  <c r="C206" i="171"/>
  <c r="C207" i="171"/>
  <c r="C208" i="171"/>
  <c r="C209" i="171"/>
  <c r="C210" i="171"/>
  <c r="C211" i="171"/>
  <c r="C212" i="171"/>
  <c r="C213" i="171"/>
  <c r="C214" i="171"/>
  <c r="C215" i="171"/>
  <c r="C216" i="171"/>
  <c r="C217" i="171"/>
  <c r="C218" i="171"/>
  <c r="C219" i="171"/>
  <c r="C220" i="171"/>
  <c r="C221" i="171"/>
  <c r="C222" i="171"/>
  <c r="C223" i="171"/>
  <c r="C224" i="171"/>
  <c r="C225" i="171"/>
  <c r="C226" i="171"/>
  <c r="C227" i="171"/>
  <c r="C228" i="171"/>
  <c r="C229" i="171"/>
  <c r="C230" i="171"/>
  <c r="C122" i="171"/>
  <c r="C123" i="171"/>
  <c r="C124" i="171"/>
  <c r="C125" i="171"/>
  <c r="C126" i="171"/>
  <c r="C127" i="171"/>
  <c r="C129" i="171"/>
  <c r="C130" i="171"/>
  <c r="C131" i="171"/>
  <c r="C132" i="171"/>
  <c r="C133" i="171"/>
  <c r="C134" i="171"/>
  <c r="C135" i="171"/>
  <c r="C136" i="171"/>
  <c r="C137" i="171"/>
  <c r="C138" i="171"/>
  <c r="C139" i="171"/>
  <c r="C142" i="171"/>
  <c r="C143" i="171"/>
  <c r="C144" i="171"/>
  <c r="C146" i="171"/>
  <c r="C147" i="171"/>
  <c r="C148" i="171"/>
  <c r="C149" i="171"/>
  <c r="C150" i="171"/>
  <c r="C151" i="171"/>
  <c r="C152" i="171"/>
  <c r="C153" i="171"/>
  <c r="C154" i="171"/>
  <c r="C155" i="171"/>
  <c r="C156" i="171"/>
  <c r="C157" i="171"/>
  <c r="C158" i="171"/>
  <c r="C159" i="171"/>
  <c r="C160" i="171"/>
  <c r="C161" i="171"/>
  <c r="C162" i="171"/>
  <c r="C163" i="171"/>
  <c r="C164" i="171"/>
  <c r="C165" i="171"/>
  <c r="C166" i="171"/>
  <c r="C167" i="171"/>
  <c r="C168" i="171"/>
  <c r="C169" i="171"/>
  <c r="C170" i="171"/>
  <c r="C171" i="171"/>
  <c r="C64" i="171"/>
  <c r="C65" i="171"/>
  <c r="C66" i="171"/>
  <c r="C67" i="171"/>
  <c r="C68" i="171"/>
  <c r="C69" i="171"/>
  <c r="C71" i="171"/>
  <c r="C72" i="171"/>
  <c r="C73" i="171"/>
  <c r="C74" i="171"/>
  <c r="C75" i="171"/>
  <c r="C76" i="171"/>
  <c r="C77" i="171"/>
  <c r="C78" i="171"/>
  <c r="C79" i="171"/>
  <c r="C80" i="171"/>
  <c r="C81" i="171"/>
  <c r="C84" i="171"/>
  <c r="C85" i="171"/>
  <c r="C86" i="171"/>
  <c r="C88" i="171"/>
  <c r="C89" i="171"/>
  <c r="C90" i="171"/>
  <c r="C91" i="171"/>
  <c r="C92" i="171"/>
  <c r="C93" i="171"/>
  <c r="C94" i="171"/>
  <c r="C95" i="171"/>
  <c r="C96" i="171"/>
  <c r="C97" i="171"/>
  <c r="C98" i="171"/>
  <c r="C99" i="171"/>
  <c r="C100" i="171"/>
  <c r="C101" i="171"/>
  <c r="C102" i="171"/>
  <c r="C103" i="171"/>
  <c r="C104" i="171"/>
  <c r="C105" i="171"/>
  <c r="C106" i="171"/>
  <c r="C107" i="171"/>
  <c r="C108" i="171"/>
  <c r="C109" i="171"/>
  <c r="C110" i="171"/>
  <c r="C111" i="171"/>
  <c r="C112" i="171"/>
  <c r="C113" i="171"/>
  <c r="C114" i="171"/>
  <c r="C9" i="171"/>
  <c r="C10" i="171"/>
  <c r="C11" i="171"/>
  <c r="C12" i="171"/>
  <c r="C13" i="171"/>
  <c r="C14" i="171"/>
  <c r="C16" i="171"/>
  <c r="C17" i="171"/>
  <c r="C18" i="171"/>
  <c r="C19" i="171"/>
  <c r="C20" i="171"/>
  <c r="C21" i="171"/>
  <c r="C22" i="171"/>
  <c r="C23" i="171"/>
  <c r="C24" i="171"/>
  <c r="C25" i="171"/>
  <c r="C26" i="171"/>
  <c r="C29" i="171"/>
  <c r="C30" i="171"/>
  <c r="C31" i="171"/>
  <c r="C33" i="171"/>
  <c r="C34" i="171"/>
  <c r="C35" i="171"/>
  <c r="C36" i="171"/>
  <c r="C37" i="171"/>
  <c r="C38" i="171"/>
  <c r="C39" i="171"/>
  <c r="C40" i="171"/>
  <c r="C41" i="171"/>
  <c r="C42" i="171"/>
  <c r="C43" i="171"/>
  <c r="C44" i="171"/>
  <c r="C45" i="171"/>
  <c r="C46" i="171"/>
  <c r="C47" i="171"/>
  <c r="C48" i="171"/>
  <c r="C49" i="171"/>
  <c r="C50" i="171"/>
  <c r="C51" i="171"/>
  <c r="C52" i="171"/>
  <c r="C53" i="171"/>
  <c r="C54" i="171"/>
  <c r="C55" i="171"/>
  <c r="C56" i="171"/>
  <c r="C57" i="171"/>
  <c r="C58" i="171"/>
  <c r="N12" i="169"/>
  <c r="P12" i="169"/>
  <c r="R12" i="169"/>
  <c r="N13" i="169"/>
  <c r="P13" i="169"/>
  <c r="R13" i="169"/>
  <c r="N14" i="169"/>
  <c r="P14" i="169"/>
  <c r="R14" i="169"/>
  <c r="N16" i="169"/>
  <c r="P16" i="169"/>
  <c r="R16" i="169"/>
  <c r="N17" i="169"/>
  <c r="P17" i="169"/>
  <c r="R17" i="169"/>
  <c r="N18" i="169"/>
  <c r="P18" i="169"/>
  <c r="R18" i="169"/>
  <c r="N19" i="169"/>
  <c r="P19" i="169"/>
  <c r="R19" i="169"/>
  <c r="N20" i="169"/>
  <c r="P20" i="169"/>
  <c r="R20" i="169"/>
  <c r="N21" i="169"/>
  <c r="P21" i="169"/>
  <c r="R21" i="169"/>
  <c r="N22" i="169"/>
  <c r="P22" i="169"/>
  <c r="R22" i="169"/>
  <c r="N23" i="169"/>
  <c r="P23" i="169"/>
  <c r="R23" i="169"/>
  <c r="N24" i="169"/>
  <c r="P24" i="169"/>
  <c r="R24" i="169"/>
  <c r="N25" i="169"/>
  <c r="P25" i="169"/>
  <c r="R25" i="169"/>
  <c r="N26" i="169"/>
  <c r="P26" i="169"/>
  <c r="R26" i="169"/>
  <c r="R27" i="169"/>
  <c r="N29" i="169"/>
  <c r="P29" i="169"/>
  <c r="R29" i="169"/>
  <c r="N30" i="169"/>
  <c r="P30" i="169"/>
  <c r="R30" i="169"/>
  <c r="N31" i="169"/>
  <c r="P31" i="169"/>
  <c r="R31" i="169"/>
  <c r="N33" i="169"/>
  <c r="P33" i="169"/>
  <c r="R33" i="169"/>
  <c r="N34" i="169"/>
  <c r="P34" i="169"/>
  <c r="R34" i="169"/>
  <c r="N35" i="169"/>
  <c r="P35" i="169"/>
  <c r="R35" i="169"/>
  <c r="N36" i="169"/>
  <c r="P36" i="169"/>
  <c r="R36" i="169"/>
  <c r="N37" i="169"/>
  <c r="P37" i="169"/>
  <c r="R37" i="169"/>
  <c r="N38" i="169"/>
  <c r="P38" i="169"/>
  <c r="R38" i="169"/>
  <c r="N39" i="169"/>
  <c r="P39" i="169"/>
  <c r="R39" i="169"/>
  <c r="N40" i="169"/>
  <c r="P40" i="169"/>
  <c r="R40" i="169"/>
  <c r="N41" i="169"/>
  <c r="P41" i="169"/>
  <c r="R41" i="169"/>
  <c r="N42" i="169"/>
  <c r="P42" i="169"/>
  <c r="R42" i="169"/>
  <c r="N43" i="169"/>
  <c r="P43" i="169"/>
  <c r="R43" i="169"/>
  <c r="N44" i="169"/>
  <c r="P44" i="169"/>
  <c r="R44" i="169"/>
  <c r="N45" i="169"/>
  <c r="P45" i="169"/>
  <c r="R45" i="169"/>
  <c r="N46" i="169"/>
  <c r="P46" i="169"/>
  <c r="R46" i="169"/>
  <c r="N47" i="169"/>
  <c r="P47" i="169"/>
  <c r="R47" i="169"/>
  <c r="N48" i="169"/>
  <c r="P48" i="169"/>
  <c r="R48" i="169"/>
  <c r="N49" i="169"/>
  <c r="P49" i="169"/>
  <c r="R49" i="169"/>
  <c r="N50" i="169"/>
  <c r="P50" i="169"/>
  <c r="R50" i="169"/>
  <c r="N51" i="169"/>
  <c r="P51" i="169"/>
  <c r="R51" i="169"/>
  <c r="N52" i="169"/>
  <c r="P52" i="169"/>
  <c r="R52" i="169"/>
  <c r="N53" i="169"/>
  <c r="P53" i="169"/>
  <c r="R53" i="169"/>
  <c r="N54" i="169"/>
  <c r="P54" i="169"/>
  <c r="R54" i="169"/>
  <c r="N55" i="169"/>
  <c r="P55" i="169"/>
  <c r="R55" i="169"/>
  <c r="N56" i="169"/>
  <c r="P56" i="169"/>
  <c r="R56" i="169"/>
  <c r="N57" i="169"/>
  <c r="P57" i="169"/>
  <c r="R57" i="169"/>
  <c r="N58" i="169"/>
  <c r="P58" i="169"/>
  <c r="R58" i="169"/>
  <c r="N59" i="169"/>
  <c r="P59" i="169"/>
  <c r="R59" i="169"/>
  <c r="N9" i="169"/>
  <c r="P9" i="169"/>
  <c r="R9" i="169"/>
  <c r="N10" i="169"/>
  <c r="P10" i="169"/>
  <c r="R10" i="169"/>
  <c r="N11" i="169"/>
  <c r="P11" i="169"/>
  <c r="R11" i="169"/>
  <c r="B14" i="243"/>
  <c r="B14" i="215"/>
  <c r="B14" i="239"/>
  <c r="E3" i="239" s="1"/>
  <c r="B342" i="179"/>
  <c r="B343" i="179"/>
  <c r="B344" i="179"/>
  <c r="B345" i="179"/>
  <c r="B346" i="179"/>
  <c r="B347" i="179"/>
  <c r="B348" i="179"/>
  <c r="B349" i="179"/>
  <c r="B350" i="179"/>
  <c r="B351" i="179"/>
  <c r="B352" i="179"/>
  <c r="B353" i="179"/>
  <c r="B354" i="179"/>
  <c r="B355" i="179"/>
  <c r="B356" i="179"/>
  <c r="B357" i="179"/>
  <c r="B358" i="179"/>
  <c r="B359" i="179"/>
  <c r="B360" i="179"/>
  <c r="B361" i="179"/>
  <c r="B362" i="179"/>
  <c r="B363" i="179"/>
  <c r="B364" i="179"/>
  <c r="B365" i="179"/>
  <c r="B366" i="179"/>
  <c r="B367" i="179"/>
  <c r="B368" i="179"/>
  <c r="B369" i="179"/>
  <c r="B370" i="179"/>
  <c r="B371" i="179"/>
  <c r="B372" i="179"/>
  <c r="Q16" i="178"/>
  <c r="S16" i="178" s="1" a="1"/>
  <c r="S16" i="178" s="1"/>
  <c r="B20" i="179" s="1"/>
  <c r="R16" i="178"/>
  <c r="Q17" i="178"/>
  <c r="S17" i="178" s="1" a="1"/>
  <c r="S17" i="178" s="1"/>
  <c r="B21" i="179" s="1"/>
  <c r="R17" i="178"/>
  <c r="Q18" i="178"/>
  <c r="S18" i="178" s="1" a="1"/>
  <c r="S18" i="178" s="1"/>
  <c r="B22" i="179" s="1"/>
  <c r="R18" i="178"/>
  <c r="Q19" i="178"/>
  <c r="S19" i="178" s="1" a="1"/>
  <c r="S19" i="178" s="1"/>
  <c r="B23" i="179" s="1"/>
  <c r="R19" i="178"/>
  <c r="Q20" i="178"/>
  <c r="S20" i="178" s="1" a="1"/>
  <c r="S20" i="178" s="1"/>
  <c r="B24" i="179" s="1"/>
  <c r="R20" i="178"/>
  <c r="Q21" i="178"/>
  <c r="S21" i="178" s="1" a="1"/>
  <c r="S21" i="178" s="1"/>
  <c r="B25" i="179" s="1"/>
  <c r="R21" i="178"/>
  <c r="Q22" i="178"/>
  <c r="S22" i="178" s="1" a="1"/>
  <c r="S22" i="178" s="1"/>
  <c r="B26" i="179" s="1"/>
  <c r="R22" i="178"/>
  <c r="Q23" i="178"/>
  <c r="S23" i="178" s="1" a="1"/>
  <c r="S23" i="178" s="1"/>
  <c r="B27" i="179" s="1"/>
  <c r="R23" i="178"/>
  <c r="Q24" i="178"/>
  <c r="S24" i="178" s="1" a="1"/>
  <c r="S24" i="178" s="1"/>
  <c r="B28" i="179" s="1"/>
  <c r="R24" i="178"/>
  <c r="Q25" i="178"/>
  <c r="S25" i="178" s="1" a="1"/>
  <c r="S25" i="178" s="1"/>
  <c r="B29" i="179" s="1"/>
  <c r="R25" i="178"/>
  <c r="Q26" i="178"/>
  <c r="S26" i="178" s="1" a="1"/>
  <c r="S26" i="178" s="1"/>
  <c r="B30" i="179" s="1"/>
  <c r="R26" i="178"/>
  <c r="Q27" i="178"/>
  <c r="S27" i="178" s="1" a="1"/>
  <c r="S27" i="178" s="1"/>
  <c r="B31" i="179" s="1"/>
  <c r="R27" i="178"/>
  <c r="Q28" i="178"/>
  <c r="S28" i="178" s="1" a="1"/>
  <c r="S28" i="178" s="1"/>
  <c r="B32" i="179" s="1"/>
  <c r="R28" i="178"/>
  <c r="Q29" i="178"/>
  <c r="S29" i="178" s="1" a="1"/>
  <c r="S29" i="178" s="1"/>
  <c r="B33" i="179" s="1"/>
  <c r="R29" i="178"/>
  <c r="Q30" i="178"/>
  <c r="S30" i="178" s="1" a="1"/>
  <c r="S30" i="178" s="1"/>
  <c r="B34" i="179" s="1"/>
  <c r="R30" i="178"/>
  <c r="Q31" i="178"/>
  <c r="S31" i="178" s="1" a="1"/>
  <c r="S31" i="178" s="1"/>
  <c r="B35" i="179" s="1"/>
  <c r="R31" i="178"/>
  <c r="Q32" i="178"/>
  <c r="S32" i="178" s="1" a="1"/>
  <c r="S32" i="178" s="1"/>
  <c r="B36" i="179" s="1"/>
  <c r="R32" i="178"/>
  <c r="Q33" i="178"/>
  <c r="S33" i="178" s="1" a="1"/>
  <c r="S33" i="178" s="1"/>
  <c r="B37" i="179" s="1"/>
  <c r="R33" i="178"/>
  <c r="Q34" i="178"/>
  <c r="S34" i="178" s="1" a="1"/>
  <c r="S34" i="178" s="1"/>
  <c r="B38" i="179" s="1"/>
  <c r="R34" i="178"/>
  <c r="Q35" i="178"/>
  <c r="S35" i="178" s="1" a="1"/>
  <c r="S35" i="178" s="1"/>
  <c r="B39" i="179" s="1"/>
  <c r="R35" i="178"/>
  <c r="Q36" i="178"/>
  <c r="S36" i="178" s="1" a="1"/>
  <c r="S36" i="178" s="1"/>
  <c r="B40" i="179" s="1"/>
  <c r="R36" i="178"/>
  <c r="Q37" i="178"/>
  <c r="S37" i="178" s="1" a="1"/>
  <c r="S37" i="178" s="1"/>
  <c r="B41" i="179" s="1"/>
  <c r="R37" i="178"/>
  <c r="Q38" i="178"/>
  <c r="S38" i="178" s="1" a="1"/>
  <c r="S38" i="178" s="1"/>
  <c r="B42" i="179" s="1"/>
  <c r="R38" i="178"/>
  <c r="Q39" i="178"/>
  <c r="S39" i="178" s="1" a="1"/>
  <c r="S39" i="178" s="1"/>
  <c r="B43" i="179" s="1"/>
  <c r="R39" i="178"/>
  <c r="Q40" i="178"/>
  <c r="S40" i="178" s="1" a="1"/>
  <c r="S40" i="178" s="1"/>
  <c r="B44" i="179" s="1"/>
  <c r="R40" i="178"/>
  <c r="Q41" i="178"/>
  <c r="S41" i="178" s="1" a="1"/>
  <c r="S41" i="178" s="1"/>
  <c r="B45" i="179" s="1"/>
  <c r="R41" i="178"/>
  <c r="Q42" i="178"/>
  <c r="S42" i="178" s="1" a="1"/>
  <c r="S42" i="178" s="1"/>
  <c r="B46" i="179" s="1"/>
  <c r="R42" i="178"/>
  <c r="Q43" i="178"/>
  <c r="S43" i="178" s="1" a="1"/>
  <c r="S43" i="178" s="1"/>
  <c r="B47" i="179" s="1"/>
  <c r="R43" i="178"/>
  <c r="Q44" i="178"/>
  <c r="S44" i="178" s="1" a="1"/>
  <c r="S44" i="178" s="1"/>
  <c r="B48" i="179" s="1"/>
  <c r="R44" i="178"/>
  <c r="Q45" i="178"/>
  <c r="S45" i="178" s="1" a="1"/>
  <c r="S45" i="178" s="1"/>
  <c r="B49" i="179" s="1"/>
  <c r="R45" i="178"/>
  <c r="Q46" i="178"/>
  <c r="S46" i="178" s="1" a="1"/>
  <c r="S46" i="178" s="1"/>
  <c r="B50" i="179" s="1"/>
  <c r="R46" i="178"/>
  <c r="Q47" i="178"/>
  <c r="S47" i="178" s="1" a="1"/>
  <c r="S47" i="178" s="1"/>
  <c r="B51" i="179" s="1"/>
  <c r="R47" i="178"/>
  <c r="Q48" i="178"/>
  <c r="S48" i="178" s="1" a="1"/>
  <c r="S48" i="178" s="1"/>
  <c r="B52" i="179" s="1"/>
  <c r="R48" i="178"/>
  <c r="Q49" i="178"/>
  <c r="S49" i="178" s="1" a="1"/>
  <c r="S49" i="178" s="1"/>
  <c r="B53" i="179" s="1"/>
  <c r="R49" i="178"/>
  <c r="Q50" i="178"/>
  <c r="S50" i="178" s="1" a="1"/>
  <c r="S50" i="178" s="1"/>
  <c r="B54" i="179" s="1"/>
  <c r="R50" i="178"/>
  <c r="Q51" i="178"/>
  <c r="S51" i="178" s="1" a="1"/>
  <c r="S51" i="178" s="1"/>
  <c r="B55" i="179" s="1"/>
  <c r="R51" i="178"/>
  <c r="Q52" i="178"/>
  <c r="S52" i="178" s="1" a="1"/>
  <c r="S52" i="178" s="1"/>
  <c r="B56" i="179" s="1"/>
  <c r="R52" i="178"/>
  <c r="Q53" i="178"/>
  <c r="S53" i="178" s="1" a="1"/>
  <c r="S53" i="178" s="1"/>
  <c r="B57" i="179" s="1"/>
  <c r="R53" i="178"/>
  <c r="Q54" i="178"/>
  <c r="S54" i="178" s="1" a="1"/>
  <c r="S54" i="178" s="1"/>
  <c r="B58" i="179" s="1"/>
  <c r="R54" i="178"/>
  <c r="Q55" i="178"/>
  <c r="S55" i="178" s="1" a="1"/>
  <c r="S55" i="178" s="1"/>
  <c r="B59" i="179" s="1"/>
  <c r="R55" i="178"/>
  <c r="Q56" i="178"/>
  <c r="S56" i="178" s="1" a="1"/>
  <c r="S56" i="178" s="1"/>
  <c r="B60" i="179" s="1"/>
  <c r="R56" i="178"/>
  <c r="Q57" i="178"/>
  <c r="S57" i="178" s="1" a="1"/>
  <c r="S57" i="178" s="1"/>
  <c r="B61" i="179" s="1"/>
  <c r="R57" i="178"/>
  <c r="Q58" i="178"/>
  <c r="S58" i="178" s="1" a="1"/>
  <c r="S58" i="178" s="1"/>
  <c r="B62" i="179" s="1"/>
  <c r="R58" i="178"/>
  <c r="Q59" i="178"/>
  <c r="R59" i="178"/>
  <c r="Q60" i="178"/>
  <c r="S60" i="178" s="1" a="1"/>
  <c r="S60" i="178" s="1"/>
  <c r="B64" i="179" s="1"/>
  <c r="R60" i="178"/>
  <c r="Q61" i="178"/>
  <c r="S61" i="178" s="1" a="1"/>
  <c r="S61" i="178" s="1"/>
  <c r="B65" i="179" s="1"/>
  <c r="R61" i="178"/>
  <c r="Q62" i="178"/>
  <c r="S62" i="178" s="1" a="1"/>
  <c r="S62" i="178" s="1"/>
  <c r="B66" i="179" s="1"/>
  <c r="R62" i="178"/>
  <c r="Q63" i="178"/>
  <c r="S63" i="178" s="1" a="1"/>
  <c r="S63" i="178" s="1"/>
  <c r="B67" i="179" s="1"/>
  <c r="R63" i="178"/>
  <c r="Q64" i="178"/>
  <c r="S64" i="178" s="1" a="1"/>
  <c r="S64" i="178" s="1"/>
  <c r="B68" i="179" s="1"/>
  <c r="R64" i="178"/>
  <c r="Q65" i="178"/>
  <c r="S65" i="178" s="1" a="1"/>
  <c r="S65" i="178" s="1"/>
  <c r="B69" i="179" s="1"/>
  <c r="R65" i="178"/>
  <c r="Q66" i="178"/>
  <c r="S66" i="178" s="1" a="1"/>
  <c r="S66" i="178" s="1"/>
  <c r="B70" i="179" s="1"/>
  <c r="R66" i="178"/>
  <c r="Q67" i="178"/>
  <c r="S67" i="178" s="1" a="1"/>
  <c r="S67" i="178" s="1"/>
  <c r="B71" i="179" s="1"/>
  <c r="R67" i="178"/>
  <c r="Q68" i="178"/>
  <c r="S68" i="178" s="1" a="1"/>
  <c r="S68" i="178" s="1"/>
  <c r="B72" i="179" s="1"/>
  <c r="R68" i="178"/>
  <c r="Q69" i="178"/>
  <c r="S69" i="178" s="1" a="1"/>
  <c r="S69" i="178" s="1"/>
  <c r="B73" i="179" s="1"/>
  <c r="R69" i="178"/>
  <c r="Q70" i="178"/>
  <c r="S70" i="178" s="1" a="1"/>
  <c r="S70" i="178" s="1"/>
  <c r="B74" i="179" s="1"/>
  <c r="R70" i="178"/>
  <c r="Q71" i="178"/>
  <c r="S71" i="178" s="1" a="1"/>
  <c r="S71" i="178" s="1"/>
  <c r="B75" i="179" s="1"/>
  <c r="R71" i="178"/>
  <c r="Q72" i="178"/>
  <c r="S72" i="178" s="1" a="1"/>
  <c r="S72" i="178" s="1"/>
  <c r="B76" i="179" s="1"/>
  <c r="R72" i="178"/>
  <c r="Q73" i="178"/>
  <c r="S73" i="178" s="1" a="1"/>
  <c r="S73" i="178" s="1"/>
  <c r="B77" i="179" s="1"/>
  <c r="R73" i="178"/>
  <c r="Q74" i="178"/>
  <c r="S74" i="178" s="1" a="1"/>
  <c r="S74" i="178" s="1"/>
  <c r="B78" i="179" s="1"/>
  <c r="R74" i="178"/>
  <c r="Q75" i="178"/>
  <c r="S75" i="178" s="1" a="1"/>
  <c r="S75" i="178" s="1"/>
  <c r="B79" i="179" s="1"/>
  <c r="R75" i="178"/>
  <c r="Q76" i="178"/>
  <c r="S76" i="178" s="1" a="1"/>
  <c r="S76" i="178" s="1"/>
  <c r="B80" i="179" s="1"/>
  <c r="R76" i="178"/>
  <c r="Q77" i="178"/>
  <c r="S77" i="178" s="1" a="1"/>
  <c r="S77" i="178" s="1"/>
  <c r="B81" i="179" s="1"/>
  <c r="R77" i="178"/>
  <c r="Q78" i="178"/>
  <c r="S78" i="178" s="1" a="1"/>
  <c r="S78" i="178" s="1"/>
  <c r="B82" i="179" s="1"/>
  <c r="R78" i="178"/>
  <c r="Q79" i="178"/>
  <c r="R79" i="178"/>
  <c r="Q80" i="178"/>
  <c r="S80" i="178" s="1" a="1"/>
  <c r="S80" i="178" s="1"/>
  <c r="B84" i="179" s="1"/>
  <c r="R80" i="178"/>
  <c r="Q81" i="178"/>
  <c r="R81" i="178"/>
  <c r="Q82" i="178"/>
  <c r="S82" i="178" s="1" a="1"/>
  <c r="S82" i="178" s="1"/>
  <c r="B86" i="179" s="1"/>
  <c r="R82" i="178"/>
  <c r="Q83" i="178"/>
  <c r="S83" i="178" s="1" a="1"/>
  <c r="S83" i="178" s="1"/>
  <c r="B87" i="179" s="1"/>
  <c r="R83" i="178"/>
  <c r="Q84" i="178"/>
  <c r="R84" i="178"/>
  <c r="Q85" i="178"/>
  <c r="R85" i="178"/>
  <c r="Q86" i="178"/>
  <c r="S86" i="178" s="1" a="1"/>
  <c r="S86" i="178" s="1"/>
  <c r="B90" i="179" s="1"/>
  <c r="R86" i="178"/>
  <c r="Q87" i="178"/>
  <c r="R87" i="178"/>
  <c r="Q88" i="178"/>
  <c r="R88" i="178"/>
  <c r="Q89" i="178"/>
  <c r="R89" i="178"/>
  <c r="Q90" i="178"/>
  <c r="R90" i="178"/>
  <c r="Q91" i="178"/>
  <c r="R91" i="178"/>
  <c r="Q92" i="178"/>
  <c r="R92" i="178"/>
  <c r="Q93" i="178"/>
  <c r="S93" i="178" s="1" a="1"/>
  <c r="S93" i="178" s="1"/>
  <c r="B97" i="179" s="1"/>
  <c r="R93" i="178"/>
  <c r="Q94" i="178"/>
  <c r="R94" i="178"/>
  <c r="Q95" i="178"/>
  <c r="R95" i="178"/>
  <c r="Q96" i="178"/>
  <c r="S96" i="178" s="1" a="1"/>
  <c r="S96" i="178" s="1"/>
  <c r="B100" i="179" s="1"/>
  <c r="R96" i="178"/>
  <c r="Q97" i="178"/>
  <c r="R97" i="178"/>
  <c r="Q98" i="178"/>
  <c r="R98" i="178"/>
  <c r="Q99" i="178"/>
  <c r="S99" i="178" s="1" a="1"/>
  <c r="S99" i="178" s="1"/>
  <c r="B103" i="179" s="1"/>
  <c r="R99" i="178"/>
  <c r="Q100" i="178"/>
  <c r="S100" i="178" s="1" a="1"/>
  <c r="S100" i="178" s="1"/>
  <c r="B104" i="179" s="1"/>
  <c r="R100" i="178"/>
  <c r="Q101" i="178"/>
  <c r="R101" i="178"/>
  <c r="Q102" i="178"/>
  <c r="S102" i="178" s="1" a="1"/>
  <c r="S102" i="178" s="1"/>
  <c r="B106" i="179" s="1"/>
  <c r="R102" i="178"/>
  <c r="Q103" i="178"/>
  <c r="R103" i="178"/>
  <c r="Q104" i="178"/>
  <c r="R104" i="178"/>
  <c r="Q105" i="178"/>
  <c r="R105" i="178"/>
  <c r="Q106" i="178"/>
  <c r="R106" i="178"/>
  <c r="Q107" i="178"/>
  <c r="R107" i="178"/>
  <c r="Q108" i="178"/>
  <c r="R108" i="178"/>
  <c r="Q109" i="178"/>
  <c r="R109" i="178"/>
  <c r="Q110" i="178"/>
  <c r="S110" i="178" s="1" a="1"/>
  <c r="S110" i="178" s="1"/>
  <c r="B114" i="179" s="1"/>
  <c r="R110" i="178"/>
  <c r="Q111" i="178"/>
  <c r="S111" i="178" s="1" a="1"/>
  <c r="S111" i="178" s="1"/>
  <c r="B115" i="179" s="1"/>
  <c r="R111" i="178"/>
  <c r="Q112" i="178"/>
  <c r="S112" i="178" s="1" a="1"/>
  <c r="S112" i="178" s="1"/>
  <c r="B116" i="179" s="1"/>
  <c r="R112" i="178"/>
  <c r="Q113" i="178"/>
  <c r="R113" i="178"/>
  <c r="Q114" i="178"/>
  <c r="S114" i="178" s="1" a="1"/>
  <c r="S114" i="178" s="1"/>
  <c r="B118" i="179" s="1"/>
  <c r="R114" i="178"/>
  <c r="Q115" i="178"/>
  <c r="R115" i="178"/>
  <c r="Q116" i="178"/>
  <c r="S116" i="178" s="1" a="1"/>
  <c r="S116" i="178" s="1"/>
  <c r="B120" i="179" s="1"/>
  <c r="R116" i="178"/>
  <c r="Q117" i="178"/>
  <c r="R117" i="178"/>
  <c r="Q118" i="178"/>
  <c r="S118" i="178" s="1" a="1"/>
  <c r="S118" i="178" s="1"/>
  <c r="B122" i="179" s="1"/>
  <c r="R118" i="178"/>
  <c r="Q119" i="178"/>
  <c r="S119" i="178" s="1" a="1"/>
  <c r="S119" i="178" s="1"/>
  <c r="B123" i="179" s="1"/>
  <c r="R119" i="178"/>
  <c r="Q120" i="178"/>
  <c r="S120" i="178" s="1" a="1"/>
  <c r="S120" i="178" s="1"/>
  <c r="B124" i="179" s="1"/>
  <c r="R120" i="178"/>
  <c r="Q121" i="178"/>
  <c r="R121" i="178"/>
  <c r="Q122" i="178"/>
  <c r="S122" i="178" s="1" a="1"/>
  <c r="S122" i="178" s="1"/>
  <c r="B126" i="179" s="1"/>
  <c r="R122" i="178"/>
  <c r="Q123" i="178"/>
  <c r="R123" i="178"/>
  <c r="Q124" i="178"/>
  <c r="R124" i="178"/>
  <c r="Q125" i="178"/>
  <c r="R125" i="178"/>
  <c r="Q126" i="178"/>
  <c r="S126" i="178" s="1" a="1"/>
  <c r="S126" i="178" s="1"/>
  <c r="B130" i="179" s="1"/>
  <c r="R126" i="178"/>
  <c r="Q127" i="178"/>
  <c r="S127" i="178" s="1" a="1"/>
  <c r="S127" i="178" s="1"/>
  <c r="B131" i="179" s="1"/>
  <c r="R127" i="178"/>
  <c r="Q128" i="178"/>
  <c r="S128" i="178" s="1" a="1"/>
  <c r="S128" i="178" s="1"/>
  <c r="B132" i="179" s="1"/>
  <c r="R128" i="178"/>
  <c r="Q129" i="178"/>
  <c r="R129" i="178"/>
  <c r="Q130" i="178"/>
  <c r="S130" i="178" s="1" a="1"/>
  <c r="S130" i="178" s="1"/>
  <c r="B134" i="179" s="1"/>
  <c r="R130" i="178"/>
  <c r="Q131" i="178"/>
  <c r="R131" i="178"/>
  <c r="Q132" i="178"/>
  <c r="R132" i="178"/>
  <c r="Q133" i="178"/>
  <c r="R133" i="178"/>
  <c r="Q134" i="178"/>
  <c r="S134" i="178" s="1" a="1"/>
  <c r="S134" i="178" s="1"/>
  <c r="B138" i="179" s="1"/>
  <c r="R134" i="178"/>
  <c r="Q135" i="178"/>
  <c r="S135" i="178" s="1" a="1"/>
  <c r="S135" i="178" s="1"/>
  <c r="B139" i="179" s="1"/>
  <c r="R135" i="178"/>
  <c r="Q136" i="178"/>
  <c r="S136" i="178" s="1" a="1"/>
  <c r="S136" i="178" s="1"/>
  <c r="B140" i="179" s="1"/>
  <c r="R136" i="178"/>
  <c r="Q137" i="178"/>
  <c r="R137" i="178"/>
  <c r="Q138" i="178"/>
  <c r="S138" i="178" s="1" a="1"/>
  <c r="S138" i="178" s="1"/>
  <c r="B142" i="179" s="1"/>
  <c r="R138" i="178"/>
  <c r="Q139" i="178"/>
  <c r="R139" i="178"/>
  <c r="Q140" i="178"/>
  <c r="S140" i="178" s="1" a="1"/>
  <c r="S140" i="178" s="1"/>
  <c r="B144" i="179" s="1"/>
  <c r="R140" i="178"/>
  <c r="Q141" i="178"/>
  <c r="R141" i="178"/>
  <c r="Q142" i="178"/>
  <c r="S142" i="178" s="1" a="1"/>
  <c r="S142" i="178" s="1"/>
  <c r="B146" i="179" s="1"/>
  <c r="R142" i="178"/>
  <c r="Q143" i="178"/>
  <c r="S143" i="178" s="1" a="1"/>
  <c r="S143" i="178" s="1"/>
  <c r="B147" i="179" s="1"/>
  <c r="R143" i="178"/>
  <c r="Q144" i="178"/>
  <c r="S144" i="178" s="1" a="1"/>
  <c r="S144" i="178" s="1"/>
  <c r="B148" i="179" s="1"/>
  <c r="R144" i="178"/>
  <c r="Q145" i="178"/>
  <c r="R145" i="178"/>
  <c r="Q146" i="178"/>
  <c r="S146" i="178" s="1" a="1"/>
  <c r="S146" i="178" s="1"/>
  <c r="B150" i="179" s="1"/>
  <c r="R146" i="178"/>
  <c r="Q147" i="178"/>
  <c r="R147" i="178"/>
  <c r="Q148" i="178"/>
  <c r="R148" i="178"/>
  <c r="Q149" i="178"/>
  <c r="R149" i="178"/>
  <c r="Q150" i="178"/>
  <c r="S150" i="178" s="1" a="1"/>
  <c r="S150" i="178" s="1"/>
  <c r="B154" i="179" s="1"/>
  <c r="R150" i="178"/>
  <c r="Q151" i="178"/>
  <c r="S151" i="178" s="1" a="1"/>
  <c r="S151" i="178" s="1"/>
  <c r="B155" i="179" s="1"/>
  <c r="R151" i="178"/>
  <c r="Q152" i="178"/>
  <c r="S152" i="178" s="1" a="1"/>
  <c r="S152" i="178" s="1"/>
  <c r="B156" i="179" s="1"/>
  <c r="R152" i="178"/>
  <c r="Q153" i="178"/>
  <c r="R153" i="178"/>
  <c r="Q154" i="178"/>
  <c r="S154" i="178" s="1" a="1"/>
  <c r="S154" i="178" s="1"/>
  <c r="B158" i="179" s="1"/>
  <c r="R154" i="178"/>
  <c r="Q155" i="178"/>
  <c r="R155" i="178"/>
  <c r="Q156" i="178"/>
  <c r="R156" i="178"/>
  <c r="Q157" i="178"/>
  <c r="R157" i="178"/>
  <c r="Q158" i="178"/>
  <c r="S158" i="178" s="1" a="1"/>
  <c r="S158" i="178" s="1"/>
  <c r="B162" i="179" s="1"/>
  <c r="R158" i="178"/>
  <c r="Q159" i="178"/>
  <c r="S159" i="178" s="1" a="1"/>
  <c r="S159" i="178" s="1"/>
  <c r="B163" i="179" s="1"/>
  <c r="R159" i="178"/>
  <c r="Q160" i="178"/>
  <c r="S160" i="178" s="1" a="1"/>
  <c r="S160" i="178" s="1"/>
  <c r="B164" i="179" s="1"/>
  <c r="R160" i="178"/>
  <c r="Q161" i="178"/>
  <c r="R161" i="178"/>
  <c r="Q162" i="178"/>
  <c r="S162" i="178" s="1" a="1"/>
  <c r="S162" i="178" s="1"/>
  <c r="B166" i="179" s="1"/>
  <c r="R162" i="178"/>
  <c r="Q163" i="178"/>
  <c r="R163" i="178"/>
  <c r="Q164" i="178"/>
  <c r="R164" i="178"/>
  <c r="Q165" i="178"/>
  <c r="R165" i="178"/>
  <c r="Q166" i="178"/>
  <c r="S166" i="178" s="1" a="1"/>
  <c r="S166" i="178" s="1"/>
  <c r="B170" i="179" s="1"/>
  <c r="R166" i="178"/>
  <c r="Q167" i="178"/>
  <c r="S167" i="178" s="1" a="1"/>
  <c r="S167" i="178" s="1"/>
  <c r="B171" i="179" s="1"/>
  <c r="R167" i="178"/>
  <c r="Q168" i="178"/>
  <c r="S168" i="178" s="1" a="1"/>
  <c r="S168" i="178" s="1"/>
  <c r="B172" i="179" s="1"/>
  <c r="R168" i="178"/>
  <c r="Q169" i="178"/>
  <c r="R169" i="178"/>
  <c r="Q170" i="178"/>
  <c r="S170" i="178" s="1" a="1"/>
  <c r="S170" i="178" s="1"/>
  <c r="B174" i="179" s="1"/>
  <c r="R170" i="178"/>
  <c r="Q171" i="178"/>
  <c r="R171" i="178"/>
  <c r="Q172" i="178"/>
  <c r="R172" i="178"/>
  <c r="Q173" i="178"/>
  <c r="R173" i="178"/>
  <c r="Q174" i="178"/>
  <c r="S174" i="178" s="1" a="1"/>
  <c r="S174" i="178" s="1"/>
  <c r="B178" i="179" s="1"/>
  <c r="R174" i="178"/>
  <c r="Q175" i="178"/>
  <c r="S175" i="178" s="1" a="1"/>
  <c r="S175" i="178" s="1"/>
  <c r="B179" i="179" s="1"/>
  <c r="R175" i="178"/>
  <c r="Q176" i="178"/>
  <c r="S176" i="178" s="1" a="1"/>
  <c r="S176" i="178" s="1"/>
  <c r="B180" i="179" s="1"/>
  <c r="R176" i="178"/>
  <c r="Q177" i="178"/>
  <c r="R177" i="178"/>
  <c r="Q178" i="178"/>
  <c r="S178" i="178" s="1" a="1"/>
  <c r="S178" i="178" s="1"/>
  <c r="B182" i="179" s="1"/>
  <c r="R178" i="178"/>
  <c r="Q179" i="178"/>
  <c r="R179" i="178"/>
  <c r="Q180" i="178"/>
  <c r="S180" i="178" s="1" a="1"/>
  <c r="S180" i="178" s="1"/>
  <c r="B184" i="179" s="1"/>
  <c r="R180" i="178"/>
  <c r="Q181" i="178"/>
  <c r="R181" i="178"/>
  <c r="Q182" i="178"/>
  <c r="S182" i="178" s="1" a="1"/>
  <c r="S182" i="178" s="1"/>
  <c r="B186" i="179" s="1"/>
  <c r="R182" i="178"/>
  <c r="Q183" i="178"/>
  <c r="S183" i="178" s="1" a="1"/>
  <c r="S183" i="178" s="1"/>
  <c r="B187" i="179" s="1"/>
  <c r="R183" i="178"/>
  <c r="Q184" i="178"/>
  <c r="S184" i="178" s="1" a="1"/>
  <c r="S184" i="178" s="1"/>
  <c r="B188" i="179" s="1"/>
  <c r="R184" i="178"/>
  <c r="Q185" i="178"/>
  <c r="R185" i="178"/>
  <c r="Q186" i="178"/>
  <c r="R186" i="178"/>
  <c r="S186" i="178" a="1"/>
  <c r="S186" i="178" s="1"/>
  <c r="B190" i="179" s="1"/>
  <c r="Q187" i="178"/>
  <c r="R187" i="178"/>
  <c r="S187" i="178" a="1"/>
  <c r="S187" i="178" s="1"/>
  <c r="B191" i="179" s="1"/>
  <c r="Q188" i="178"/>
  <c r="S188" i="178" s="1" a="1"/>
  <c r="S188" i="178" s="1"/>
  <c r="B192" i="179" s="1"/>
  <c r="R188" i="178"/>
  <c r="Q189" i="178"/>
  <c r="S189" i="178" s="1" a="1"/>
  <c r="S189" i="178" s="1"/>
  <c r="B193" i="179" s="1"/>
  <c r="R189" i="178"/>
  <c r="Q190" i="178"/>
  <c r="S190" i="178" s="1" a="1"/>
  <c r="S190" i="178" s="1"/>
  <c r="B194" i="179" s="1"/>
  <c r="R190" i="178"/>
  <c r="Q191" i="178"/>
  <c r="R191" i="178"/>
  <c r="S191" i="178" a="1"/>
  <c r="S191" i="178" s="1"/>
  <c r="B195" i="179" s="1"/>
  <c r="Q192" i="178"/>
  <c r="R192" i="178"/>
  <c r="S192" i="178" a="1"/>
  <c r="S192" i="178" s="1"/>
  <c r="B196" i="179" s="1"/>
  <c r="Q193" i="178"/>
  <c r="R193" i="178"/>
  <c r="S193" i="178" a="1"/>
  <c r="S193" i="178" s="1"/>
  <c r="B197" i="179" s="1"/>
  <c r="Q194" i="178"/>
  <c r="R194" i="178"/>
  <c r="S194" i="178" a="1"/>
  <c r="S194" i="178" s="1"/>
  <c r="B198" i="179" s="1"/>
  <c r="Q195" i="178"/>
  <c r="S195" i="178" s="1" a="1"/>
  <c r="S195" i="178" s="1"/>
  <c r="B199" i="179" s="1"/>
  <c r="R195" i="178"/>
  <c r="Q196" i="178"/>
  <c r="R196" i="178"/>
  <c r="S196" i="178" a="1"/>
  <c r="S196" i="178" s="1"/>
  <c r="B200" i="179" s="1"/>
  <c r="Q197" i="178"/>
  <c r="S197" i="178" s="1" a="1"/>
  <c r="S197" i="178" s="1"/>
  <c r="B201" i="179" s="1"/>
  <c r="R197" i="178"/>
  <c r="Q198" i="178"/>
  <c r="S198" i="178" s="1" a="1"/>
  <c r="S198" i="178" s="1"/>
  <c r="B202" i="179" s="1"/>
  <c r="R198" i="178"/>
  <c r="Q199" i="178"/>
  <c r="R199" i="178"/>
  <c r="S199" i="178" a="1"/>
  <c r="S199" i="178" s="1"/>
  <c r="B203" i="179" s="1"/>
  <c r="Q200" i="178"/>
  <c r="R200" i="178"/>
  <c r="S200" i="178" a="1"/>
  <c r="S200" i="178" s="1"/>
  <c r="B204" i="179" s="1"/>
  <c r="Q201" i="178"/>
  <c r="R201" i="178"/>
  <c r="S201" i="178" a="1"/>
  <c r="S201" i="178" s="1"/>
  <c r="B205" i="179" s="1"/>
  <c r="Q202" i="178"/>
  <c r="R202" i="178"/>
  <c r="S202" i="178" a="1"/>
  <c r="S202" i="178" s="1"/>
  <c r="B206" i="179" s="1"/>
  <c r="Q203" i="178"/>
  <c r="R203" i="178"/>
  <c r="S203" i="178" a="1"/>
  <c r="S203" i="178" s="1"/>
  <c r="B207" i="179" s="1"/>
  <c r="Q204" i="178"/>
  <c r="S204" i="178" s="1" a="1"/>
  <c r="S204" i="178" s="1"/>
  <c r="B208" i="179" s="1"/>
  <c r="R204" i="178"/>
  <c r="Q205" i="178"/>
  <c r="S205" i="178" s="1" a="1"/>
  <c r="S205" i="178" s="1"/>
  <c r="B209" i="179" s="1"/>
  <c r="R205" i="178"/>
  <c r="Q206" i="178"/>
  <c r="S206" i="178" s="1" a="1"/>
  <c r="S206" i="178" s="1"/>
  <c r="B210" i="179" s="1"/>
  <c r="R206" i="178"/>
  <c r="Q207" i="178"/>
  <c r="R207" i="178"/>
  <c r="S207" i="178" a="1"/>
  <c r="S207" i="178" s="1"/>
  <c r="B211" i="179" s="1"/>
  <c r="Q208" i="178"/>
  <c r="R208" i="178"/>
  <c r="S208" i="178" a="1"/>
  <c r="S208" i="178" s="1"/>
  <c r="B212" i="179" s="1"/>
  <c r="Q209" i="178"/>
  <c r="R209" i="178"/>
  <c r="S209" i="178" a="1"/>
  <c r="S209" i="178" s="1"/>
  <c r="B213" i="179" s="1"/>
  <c r="Q210" i="178"/>
  <c r="R210" i="178"/>
  <c r="S210" i="178" a="1"/>
  <c r="S210" i="178" s="1"/>
  <c r="B214" i="179" s="1"/>
  <c r="Q211" i="178"/>
  <c r="S211" i="178" s="1" a="1"/>
  <c r="S211" i="178" s="1"/>
  <c r="B215" i="179" s="1"/>
  <c r="R211" i="178"/>
  <c r="Q212" i="178"/>
  <c r="R212" i="178"/>
  <c r="S212" i="178" a="1"/>
  <c r="S212" i="178" s="1"/>
  <c r="B216" i="179" s="1"/>
  <c r="Q213" i="178"/>
  <c r="S213" i="178" s="1" a="1"/>
  <c r="S213" i="178" s="1"/>
  <c r="B217" i="179" s="1"/>
  <c r="R213" i="178"/>
  <c r="Q214" i="178"/>
  <c r="S214" i="178" s="1" a="1"/>
  <c r="S214" i="178" s="1"/>
  <c r="B218" i="179" s="1"/>
  <c r="R214" i="178"/>
  <c r="Q215" i="178"/>
  <c r="R215" i="178"/>
  <c r="S215" i="178" a="1"/>
  <c r="S215" i="178" s="1"/>
  <c r="B219" i="179" s="1"/>
  <c r="Q216" i="178"/>
  <c r="R216" i="178"/>
  <c r="S216" i="178" s="1" a="1"/>
  <c r="S216" i="178" s="1"/>
  <c r="B220" i="179" s="1"/>
  <c r="Q217" i="178"/>
  <c r="R217" i="178"/>
  <c r="S217" i="178" s="1" a="1"/>
  <c r="S217" i="178" s="1"/>
  <c r="B221" i="179" s="1"/>
  <c r="Q218" i="178"/>
  <c r="R218" i="178"/>
  <c r="S218" i="178" a="1"/>
  <c r="S218" i="178" s="1"/>
  <c r="B222" i="179" s="1"/>
  <c r="Q219" i="178"/>
  <c r="R219" i="178"/>
  <c r="S219" i="178" a="1"/>
  <c r="S219" i="178" s="1"/>
  <c r="B223" i="179" s="1"/>
  <c r="Q220" i="178"/>
  <c r="S220" i="178" s="1" a="1"/>
  <c r="S220" i="178" s="1"/>
  <c r="B224" i="179" s="1"/>
  <c r="R220" i="178"/>
  <c r="Q221" i="178"/>
  <c r="S221" i="178" s="1" a="1"/>
  <c r="S221" i="178" s="1"/>
  <c r="B225" i="179" s="1"/>
  <c r="R221" i="178"/>
  <c r="Q222" i="178"/>
  <c r="S222" i="178" s="1" a="1"/>
  <c r="S222" i="178" s="1"/>
  <c r="B226" i="179" s="1"/>
  <c r="R222" i="178"/>
  <c r="Q223" i="178"/>
  <c r="R223" i="178"/>
  <c r="S223" i="178" s="1" a="1"/>
  <c r="S223" i="178" s="1"/>
  <c r="B227" i="179" s="1"/>
  <c r="Q224" i="178"/>
  <c r="R224" i="178"/>
  <c r="S224" i="178" a="1"/>
  <c r="S224" i="178" s="1"/>
  <c r="B228" i="179" s="1"/>
  <c r="Q225" i="178"/>
  <c r="R225" i="178"/>
  <c r="S225" i="178" a="1"/>
  <c r="S225" i="178" s="1"/>
  <c r="B229" i="179" s="1"/>
  <c r="Q226" i="178"/>
  <c r="R226" i="178"/>
  <c r="S226" i="178" s="1" a="1"/>
  <c r="S226" i="178" s="1"/>
  <c r="B230" i="179" s="1"/>
  <c r="Q227" i="178"/>
  <c r="S227" i="178" s="1" a="1"/>
  <c r="S227" i="178" s="1"/>
  <c r="B231" i="179" s="1"/>
  <c r="R227" i="178"/>
  <c r="Q228" i="178"/>
  <c r="R228" i="178"/>
  <c r="S228" i="178" a="1"/>
  <c r="S228" i="178" s="1"/>
  <c r="B232" i="179" s="1"/>
  <c r="Q229" i="178"/>
  <c r="S229" i="178" s="1" a="1"/>
  <c r="S229" i="178" s="1"/>
  <c r="B233" i="179" s="1"/>
  <c r="R229" i="178"/>
  <c r="Q230" i="178"/>
  <c r="S230" i="178" s="1" a="1"/>
  <c r="S230" i="178" s="1"/>
  <c r="B234" i="179" s="1"/>
  <c r="R230" i="178"/>
  <c r="Q231" i="178"/>
  <c r="R231" i="178"/>
  <c r="S231" i="178" a="1"/>
  <c r="S231" i="178" s="1"/>
  <c r="B235" i="179" s="1"/>
  <c r="Q232" i="178"/>
  <c r="R232" i="178"/>
  <c r="S232" i="178" s="1" a="1"/>
  <c r="S232" i="178" s="1"/>
  <c r="B236" i="179" s="1"/>
  <c r="Q233" i="178"/>
  <c r="R233" i="178"/>
  <c r="S233" i="178" s="1" a="1"/>
  <c r="S233" i="178" s="1"/>
  <c r="B237" i="179" s="1"/>
  <c r="Q234" i="178"/>
  <c r="R234" i="178"/>
  <c r="S234" i="178" a="1"/>
  <c r="S234" i="178" s="1"/>
  <c r="B238" i="179" s="1"/>
  <c r="Q235" i="178"/>
  <c r="R235" i="178"/>
  <c r="S235" i="178" a="1"/>
  <c r="S235" i="178" s="1"/>
  <c r="B239" i="179" s="1"/>
  <c r="Q236" i="178"/>
  <c r="S236" i="178" s="1" a="1"/>
  <c r="S236" i="178" s="1"/>
  <c r="B240" i="179" s="1"/>
  <c r="R236" i="178"/>
  <c r="Q237" i="178"/>
  <c r="S237" i="178" s="1" a="1"/>
  <c r="S237" i="178" s="1"/>
  <c r="B241" i="179" s="1"/>
  <c r="R237" i="178"/>
  <c r="Q238" i="178"/>
  <c r="S238" i="178" s="1" a="1"/>
  <c r="S238" i="178" s="1"/>
  <c r="B242" i="179" s="1"/>
  <c r="R238" i="178"/>
  <c r="Q239" i="178"/>
  <c r="R239" i="178"/>
  <c r="S239" i="178" s="1" a="1"/>
  <c r="S239" i="178" s="1"/>
  <c r="B243" i="179" s="1"/>
  <c r="Q240" i="178"/>
  <c r="R240" i="178"/>
  <c r="S240" i="178" a="1"/>
  <c r="S240" i="178" s="1"/>
  <c r="B244" i="179" s="1"/>
  <c r="Q241" i="178"/>
  <c r="R241" i="178"/>
  <c r="S241" i="178" a="1"/>
  <c r="S241" i="178" s="1"/>
  <c r="B245" i="179" s="1"/>
  <c r="Q242" i="178"/>
  <c r="R242" i="178"/>
  <c r="S242" i="178" s="1" a="1"/>
  <c r="S242" i="178" s="1"/>
  <c r="B246" i="179" s="1"/>
  <c r="Q243" i="178"/>
  <c r="S243" i="178" s="1" a="1"/>
  <c r="S243" i="178" s="1"/>
  <c r="B247" i="179" s="1"/>
  <c r="R243" i="178"/>
  <c r="Q244" i="178"/>
  <c r="R244" i="178"/>
  <c r="S244" i="178" a="1"/>
  <c r="S244" i="178" s="1"/>
  <c r="B248" i="179" s="1"/>
  <c r="Q245" i="178"/>
  <c r="S245" i="178" s="1" a="1"/>
  <c r="S245" i="178" s="1"/>
  <c r="B249" i="179" s="1"/>
  <c r="R245" i="178"/>
  <c r="Q246" i="178"/>
  <c r="S246" i="178" s="1" a="1"/>
  <c r="S246" i="178" s="1"/>
  <c r="B250" i="179" s="1"/>
  <c r="R246" i="178"/>
  <c r="Q247" i="178"/>
  <c r="R247" i="178"/>
  <c r="S247" i="178" a="1"/>
  <c r="S247" i="178" s="1"/>
  <c r="B251" i="179" s="1"/>
  <c r="Q248" i="178"/>
  <c r="R248" i="178"/>
  <c r="S248" i="178" s="1" a="1"/>
  <c r="S248" i="178" s="1"/>
  <c r="B252" i="179" s="1"/>
  <c r="Q249" i="178"/>
  <c r="R249" i="178"/>
  <c r="S249" i="178" s="1" a="1"/>
  <c r="S249" i="178" s="1"/>
  <c r="B253" i="179" s="1"/>
  <c r="Q250" i="178"/>
  <c r="R250" i="178"/>
  <c r="S250" i="178" a="1"/>
  <c r="S250" i="178" s="1"/>
  <c r="B254" i="179" s="1"/>
  <c r="Q251" i="178"/>
  <c r="R251" i="178"/>
  <c r="S251" i="178" a="1"/>
  <c r="S251" i="178" s="1"/>
  <c r="B255" i="179" s="1"/>
  <c r="Q252" i="178"/>
  <c r="S252" i="178" s="1" a="1"/>
  <c r="S252" i="178" s="1"/>
  <c r="B256" i="179" s="1"/>
  <c r="R252" i="178"/>
  <c r="Q253" i="178"/>
  <c r="S253" i="178" s="1" a="1"/>
  <c r="S253" i="178" s="1"/>
  <c r="B257" i="179" s="1"/>
  <c r="R253" i="178"/>
  <c r="Q254" i="178"/>
  <c r="S254" i="178" s="1" a="1"/>
  <c r="S254" i="178" s="1"/>
  <c r="B258" i="179" s="1"/>
  <c r="R254" i="178"/>
  <c r="Q255" i="178"/>
  <c r="R255" i="178"/>
  <c r="S255" i="178" s="1" a="1"/>
  <c r="S255" i="178" s="1"/>
  <c r="B259" i="179" s="1"/>
  <c r="Q256" i="178"/>
  <c r="R256" i="178"/>
  <c r="S256" i="178" a="1"/>
  <c r="S256" i="178" s="1"/>
  <c r="B260" i="179" s="1"/>
  <c r="Q257" i="178"/>
  <c r="R257" i="178"/>
  <c r="S257" i="178" a="1"/>
  <c r="S257" i="178" s="1"/>
  <c r="B261" i="179" s="1"/>
  <c r="Q258" i="178"/>
  <c r="R258" i="178"/>
  <c r="S258" i="178" s="1" a="1"/>
  <c r="S258" i="178" s="1"/>
  <c r="B262" i="179" s="1"/>
  <c r="Q259" i="178"/>
  <c r="S259" i="178" s="1" a="1"/>
  <c r="S259" i="178" s="1"/>
  <c r="B263" i="179" s="1"/>
  <c r="R259" i="178"/>
  <c r="Q260" i="178"/>
  <c r="R260" i="178"/>
  <c r="S260" i="178" a="1"/>
  <c r="S260" i="178" s="1"/>
  <c r="B264" i="179" s="1"/>
  <c r="Q261" i="178"/>
  <c r="S261" i="178" s="1" a="1"/>
  <c r="S261" i="178" s="1"/>
  <c r="B265" i="179" s="1"/>
  <c r="R261" i="178"/>
  <c r="Q262" i="178"/>
  <c r="S262" i="178" s="1" a="1"/>
  <c r="S262" i="178" s="1"/>
  <c r="B266" i="179" s="1"/>
  <c r="R262" i="178"/>
  <c r="Q263" i="178"/>
  <c r="R263" i="178"/>
  <c r="S263" i="178" a="1"/>
  <c r="S263" i="178" s="1"/>
  <c r="B267" i="179" s="1"/>
  <c r="Q264" i="178"/>
  <c r="R264" i="178"/>
  <c r="S264" i="178" s="1" a="1"/>
  <c r="S264" i="178" s="1"/>
  <c r="B268" i="179" s="1"/>
  <c r="Q265" i="178"/>
  <c r="R265" i="178"/>
  <c r="S265" i="178" s="1" a="1"/>
  <c r="S265" i="178" s="1"/>
  <c r="B269" i="179" s="1"/>
  <c r="Q266" i="178"/>
  <c r="R266" i="178"/>
  <c r="S266" i="178" a="1"/>
  <c r="S266" i="178" s="1"/>
  <c r="B270" i="179" s="1"/>
  <c r="Q267" i="178"/>
  <c r="R267" i="178"/>
  <c r="S267" i="178" a="1"/>
  <c r="S267" i="178" s="1"/>
  <c r="B271" i="179" s="1"/>
  <c r="Q268" i="178"/>
  <c r="S268" i="178" s="1" a="1"/>
  <c r="S268" i="178" s="1"/>
  <c r="B272" i="179" s="1"/>
  <c r="R268" i="178"/>
  <c r="Q269" i="178"/>
  <c r="S269" i="178" s="1" a="1"/>
  <c r="S269" i="178" s="1"/>
  <c r="B273" i="179" s="1"/>
  <c r="R269" i="178"/>
  <c r="Q270" i="178"/>
  <c r="S270" i="178" s="1" a="1"/>
  <c r="S270" i="178" s="1"/>
  <c r="B274" i="179" s="1"/>
  <c r="R270" i="178"/>
  <c r="Q271" i="178"/>
  <c r="R271" i="178"/>
  <c r="S271" i="178" s="1" a="1"/>
  <c r="S271" i="178" s="1"/>
  <c r="B275" i="179" s="1"/>
  <c r="Q272" i="178"/>
  <c r="R272" i="178"/>
  <c r="S272" i="178" a="1"/>
  <c r="S272" i="178" s="1"/>
  <c r="B276" i="179" s="1"/>
  <c r="Q273" i="178"/>
  <c r="R273" i="178"/>
  <c r="S273" i="178" a="1"/>
  <c r="S273" i="178" s="1"/>
  <c r="B277" i="179" s="1"/>
  <c r="Q274" i="178"/>
  <c r="R274" i="178"/>
  <c r="S274" i="178" s="1" a="1"/>
  <c r="S274" i="178" s="1"/>
  <c r="B278" i="179" s="1"/>
  <c r="Q275" i="178"/>
  <c r="S275" i="178" s="1" a="1"/>
  <c r="S275" i="178" s="1"/>
  <c r="B279" i="179" s="1"/>
  <c r="R275" i="178"/>
  <c r="Q276" i="178"/>
  <c r="R276" i="178"/>
  <c r="S276" i="178" a="1"/>
  <c r="S276" i="178" s="1"/>
  <c r="B280" i="179" s="1"/>
  <c r="Q277" i="178"/>
  <c r="S277" i="178" s="1" a="1"/>
  <c r="S277" i="178" s="1"/>
  <c r="B281" i="179" s="1"/>
  <c r="R277" i="178"/>
  <c r="Q278" i="178"/>
  <c r="S278" i="178" s="1" a="1"/>
  <c r="S278" i="178" s="1"/>
  <c r="B282" i="179" s="1"/>
  <c r="R278" i="178"/>
  <c r="Q279" i="178"/>
  <c r="R279" i="178"/>
  <c r="S279" i="178" a="1"/>
  <c r="S279" i="178" s="1"/>
  <c r="B283" i="179" s="1"/>
  <c r="Q280" i="178"/>
  <c r="R280" i="178"/>
  <c r="S280" i="178" s="1" a="1"/>
  <c r="S280" i="178" s="1"/>
  <c r="B284" i="179" s="1"/>
  <c r="Q281" i="178"/>
  <c r="R281" i="178"/>
  <c r="S281" i="178" s="1" a="1"/>
  <c r="S281" i="178" s="1"/>
  <c r="B285" i="179" s="1"/>
  <c r="Q282" i="178"/>
  <c r="R282" i="178"/>
  <c r="S282" i="178" a="1"/>
  <c r="S282" i="178" s="1"/>
  <c r="B286" i="179" s="1"/>
  <c r="Q283" i="178"/>
  <c r="R283" i="178"/>
  <c r="S283" i="178" a="1"/>
  <c r="S283" i="178" s="1"/>
  <c r="B287" i="179" s="1"/>
  <c r="Q284" i="178"/>
  <c r="S284" i="178" s="1" a="1"/>
  <c r="S284" i="178" s="1"/>
  <c r="B288" i="179" s="1"/>
  <c r="R284" i="178"/>
  <c r="Q285" i="178"/>
  <c r="S285" i="178" s="1" a="1"/>
  <c r="S285" i="178" s="1"/>
  <c r="B289" i="179" s="1"/>
  <c r="R285" i="178"/>
  <c r="Q286" i="178"/>
  <c r="S286" i="178" s="1" a="1"/>
  <c r="S286" i="178" s="1"/>
  <c r="B290" i="179" s="1"/>
  <c r="R286" i="178"/>
  <c r="Q287" i="178"/>
  <c r="R287" i="178"/>
  <c r="Q288" i="178"/>
  <c r="R288" i="178"/>
  <c r="S288" i="178" a="1"/>
  <c r="S288" i="178" s="1"/>
  <c r="B292" i="179" s="1"/>
  <c r="Q289" i="178"/>
  <c r="R289" i="178"/>
  <c r="S289" i="178" a="1"/>
  <c r="S289" i="178" s="1"/>
  <c r="B293" i="179" s="1"/>
  <c r="Q290" i="178"/>
  <c r="R290" i="178"/>
  <c r="Q291" i="178"/>
  <c r="S291" i="178" s="1" a="1"/>
  <c r="S291" i="178" s="1"/>
  <c r="B295" i="179" s="1"/>
  <c r="R291" i="178"/>
  <c r="Q292" i="178"/>
  <c r="R292" i="178"/>
  <c r="S292" i="178" a="1"/>
  <c r="S292" i="178" s="1"/>
  <c r="B296" i="179" s="1"/>
  <c r="Q293" i="178"/>
  <c r="R293" i="178"/>
  <c r="Q294" i="178"/>
  <c r="S294" i="178" s="1" a="1"/>
  <c r="S294" i="178" s="1"/>
  <c r="B298" i="179" s="1"/>
  <c r="R294" i="178"/>
  <c r="Q295" i="178"/>
  <c r="R295" i="178"/>
  <c r="S295" i="178" a="1"/>
  <c r="S295" i="178" s="1"/>
  <c r="B299" i="179" s="1"/>
  <c r="Q296" i="178"/>
  <c r="R296" i="178"/>
  <c r="S296" i="178" s="1" a="1"/>
  <c r="S296" i="178" s="1"/>
  <c r="B300" i="179" s="1"/>
  <c r="Q297" i="178"/>
  <c r="R297" i="178"/>
  <c r="S297" i="178" s="1" a="1"/>
  <c r="S297" i="178" s="1"/>
  <c r="B301" i="179" s="1"/>
  <c r="Q298" i="178"/>
  <c r="R298" i="178"/>
  <c r="S298" i="178" a="1"/>
  <c r="S298" i="178" s="1"/>
  <c r="B302" i="179" s="1"/>
  <c r="Q299" i="178"/>
  <c r="R299" i="178"/>
  <c r="Q300" i="178"/>
  <c r="S300" i="178" s="1" a="1"/>
  <c r="S300" i="178" s="1"/>
  <c r="B304" i="179" s="1"/>
  <c r="R300" i="178"/>
  <c r="Q301" i="178"/>
  <c r="S301" i="178" s="1" a="1"/>
  <c r="S301" i="178" s="1"/>
  <c r="B305" i="179" s="1"/>
  <c r="R301" i="178"/>
  <c r="Q302" i="178"/>
  <c r="R302" i="178"/>
  <c r="Q303" i="178"/>
  <c r="R303" i="178"/>
  <c r="S303" i="178" s="1" a="1"/>
  <c r="S303" i="178" s="1"/>
  <c r="B307" i="179" s="1"/>
  <c r="Q304" i="178"/>
  <c r="R304" i="178"/>
  <c r="S304" i="178" a="1"/>
  <c r="S304" i="178" s="1"/>
  <c r="B308" i="179" s="1"/>
  <c r="Q305" i="178"/>
  <c r="R305" i="178"/>
  <c r="Q306" i="178"/>
  <c r="R306" i="178"/>
  <c r="S306" i="178" a="1"/>
  <c r="S306" i="178" s="1"/>
  <c r="B310" i="179" s="1"/>
  <c r="Q307" i="178"/>
  <c r="R307" i="178"/>
  <c r="S307" i="178" s="1" a="1"/>
  <c r="S307" i="178" s="1"/>
  <c r="B311" i="179" s="1"/>
  <c r="Q308" i="178"/>
  <c r="R308" i="178"/>
  <c r="Q309" i="178"/>
  <c r="R309" i="178"/>
  <c r="S309" i="178" s="1" a="1"/>
  <c r="S309" i="178" s="1"/>
  <c r="B313" i="179" s="1"/>
  <c r="Q310" i="178"/>
  <c r="R310" i="178"/>
  <c r="S310" i="178" a="1"/>
  <c r="S310" i="178" s="1"/>
  <c r="B314" i="179" s="1"/>
  <c r="Q311" i="178"/>
  <c r="R311" i="178"/>
  <c r="Q312" i="178"/>
  <c r="R312" i="178"/>
  <c r="S312" i="178" a="1"/>
  <c r="S312" i="178" s="1"/>
  <c r="B316" i="179" s="1"/>
  <c r="Q313" i="178"/>
  <c r="R313" i="178"/>
  <c r="S313" i="178" s="1" a="1"/>
  <c r="S313" i="178" s="1"/>
  <c r="B317" i="179" s="1"/>
  <c r="Q314" i="178"/>
  <c r="R314" i="178"/>
  <c r="Q315" i="178"/>
  <c r="R315" i="178"/>
  <c r="S315" i="178" s="1" a="1"/>
  <c r="S315" i="178" s="1"/>
  <c r="B319" i="179" s="1"/>
  <c r="Q316" i="178"/>
  <c r="R316" i="178"/>
  <c r="S316" i="178" a="1"/>
  <c r="S316" i="178" s="1"/>
  <c r="B320" i="179" s="1"/>
  <c r="Q317" i="178"/>
  <c r="R317" i="178"/>
  <c r="Q318" i="178"/>
  <c r="R318" i="178"/>
  <c r="S318" i="178" a="1"/>
  <c r="S318" i="178" s="1"/>
  <c r="B322" i="179" s="1"/>
  <c r="Q319" i="178"/>
  <c r="R319" i="178"/>
  <c r="S319" i="178" s="1" a="1"/>
  <c r="S319" i="178" s="1"/>
  <c r="B323" i="179" s="1"/>
  <c r="Q320" i="178"/>
  <c r="R320" i="178"/>
  <c r="Q321" i="178"/>
  <c r="R321" i="178"/>
  <c r="S321" i="178" s="1" a="1"/>
  <c r="S321" i="178" s="1"/>
  <c r="B325" i="179" s="1"/>
  <c r="Q322" i="178"/>
  <c r="R322" i="178"/>
  <c r="S322" i="178" a="1"/>
  <c r="S322" i="178" s="1"/>
  <c r="B326" i="179" s="1"/>
  <c r="Q323" i="178"/>
  <c r="R323" i="178"/>
  <c r="S323" i="178" s="1" a="1"/>
  <c r="S323" i="178" s="1"/>
  <c r="B327" i="179" s="1"/>
  <c r="Q324" i="178"/>
  <c r="R324" i="178"/>
  <c r="S324" i="178" a="1"/>
  <c r="S324" i="178" s="1"/>
  <c r="B328" i="179" s="1"/>
  <c r="Q325" i="178"/>
  <c r="R325" i="178"/>
  <c r="S325" i="178" s="1" a="1"/>
  <c r="S325" i="178" s="1"/>
  <c r="B329" i="179" s="1"/>
  <c r="Q326" i="178"/>
  <c r="R326" i="178"/>
  <c r="S326" i="178" a="1"/>
  <c r="S326" i="178" s="1"/>
  <c r="B330" i="179" s="1"/>
  <c r="Q327" i="178"/>
  <c r="R327" i="178"/>
  <c r="S327" i="178" s="1" a="1"/>
  <c r="S327" i="178" s="1"/>
  <c r="B331" i="179" s="1"/>
  <c r="Q328" i="178"/>
  <c r="R328" i="178"/>
  <c r="S328" i="178" a="1"/>
  <c r="S328" i="178" s="1"/>
  <c r="B332" i="179" s="1"/>
  <c r="Q329" i="178"/>
  <c r="R329" i="178"/>
  <c r="S329" i="178" s="1" a="1"/>
  <c r="S329" i="178" s="1"/>
  <c r="B333" i="179" s="1"/>
  <c r="Q330" i="178"/>
  <c r="R330" i="178"/>
  <c r="S330" i="178" a="1"/>
  <c r="S330" i="178" s="1"/>
  <c r="I16" i="178"/>
  <c r="J16" i="178"/>
  <c r="K16" i="178"/>
  <c r="L16" i="178"/>
  <c r="M16" i="178"/>
  <c r="N16"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L35" i="178"/>
  <c r="M35" i="178"/>
  <c r="N35" i="178"/>
  <c r="I36" i="178"/>
  <c r="J36" i="178"/>
  <c r="K36" i="178"/>
  <c r="L36" i="178"/>
  <c r="M36" i="178"/>
  <c r="N36" i="178"/>
  <c r="I37" i="178"/>
  <c r="J37" i="178"/>
  <c r="K37" i="178"/>
  <c r="L37" i="178"/>
  <c r="M37" i="178"/>
  <c r="N37" i="178"/>
  <c r="I38" i="178"/>
  <c r="J38" i="178"/>
  <c r="K38" i="178"/>
  <c r="L38" i="178"/>
  <c r="M38" i="178"/>
  <c r="N38" i="178"/>
  <c r="I39" i="178"/>
  <c r="J39" i="178"/>
  <c r="K39" i="178"/>
  <c r="L39" i="178"/>
  <c r="M39" i="178"/>
  <c r="N39" i="178"/>
  <c r="I40" i="178"/>
  <c r="J40" i="178"/>
  <c r="K40" i="178"/>
  <c r="L40" i="178"/>
  <c r="M40" i="178"/>
  <c r="N40"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J61" i="178"/>
  <c r="K61" i="178"/>
  <c r="L61" i="178"/>
  <c r="M61" i="178"/>
  <c r="N61" i="178"/>
  <c r="I62" i="178"/>
  <c r="J62" i="178"/>
  <c r="K62" i="178"/>
  <c r="S299" i="178" s="1" a="1"/>
  <c r="S299" i="178" s="1"/>
  <c r="B303" i="179" s="1"/>
  <c r="L62" i="178"/>
  <c r="M62" i="178"/>
  <c r="N62" i="178"/>
  <c r="I63" i="178"/>
  <c r="J63" i="178"/>
  <c r="K63" i="178"/>
  <c r="L63" i="178"/>
  <c r="M63" i="178"/>
  <c r="N63" i="178"/>
  <c r="S308" i="178" s="1" a="1"/>
  <c r="S308" i="178" s="1"/>
  <c r="B312" i="179" s="1"/>
  <c r="I64" i="178"/>
  <c r="J64" i="178"/>
  <c r="K64" i="178"/>
  <c r="L64" i="178"/>
  <c r="M64" i="178"/>
  <c r="N64" i="178"/>
  <c r="S314" i="178" s="1" a="1"/>
  <c r="S314" i="178" s="1"/>
  <c r="B318" i="179" s="1"/>
  <c r="I65" i="178"/>
  <c r="J65" i="178"/>
  <c r="K65" i="178"/>
  <c r="L65" i="178"/>
  <c r="M65" i="178"/>
  <c r="N65" i="178"/>
  <c r="S320" i="178" s="1" a="1"/>
  <c r="S320" i="178" s="1"/>
  <c r="B324" i="179" s="1"/>
  <c r="C188" i="174"/>
  <c r="C189" i="174"/>
  <c r="C190" i="174"/>
  <c r="C191" i="174"/>
  <c r="C192" i="174"/>
  <c r="C193" i="174"/>
  <c r="C194" i="174"/>
  <c r="C195" i="174"/>
  <c r="C196" i="174"/>
  <c r="C197" i="174"/>
  <c r="C198" i="174"/>
  <c r="C199" i="174"/>
  <c r="C200" i="174"/>
  <c r="C201" i="174"/>
  <c r="C202" i="174"/>
  <c r="C203" i="174"/>
  <c r="C204" i="174"/>
  <c r="C205" i="174"/>
  <c r="C206" i="174"/>
  <c r="C207" i="174"/>
  <c r="C208" i="174"/>
  <c r="C209" i="174"/>
  <c r="C210" i="174"/>
  <c r="C211" i="174"/>
  <c r="C213" i="174"/>
  <c r="C214" i="174"/>
  <c r="C215" i="174"/>
  <c r="C216" i="174"/>
  <c r="C217" i="174"/>
  <c r="C218" i="174"/>
  <c r="C219" i="174"/>
  <c r="C220" i="174"/>
  <c r="C221" i="174"/>
  <c r="C222" i="174"/>
  <c r="C223" i="174"/>
  <c r="C224" i="174"/>
  <c r="C225" i="174"/>
  <c r="C226" i="174"/>
  <c r="C227" i="174"/>
  <c r="C228" i="174"/>
  <c r="C229" i="174"/>
  <c r="C230" i="174"/>
  <c r="C231" i="174"/>
  <c r="C232" i="174"/>
  <c r="C233" i="174"/>
  <c r="C234" i="174"/>
  <c r="C235" i="174"/>
  <c r="C236" i="174"/>
  <c r="C237" i="174"/>
  <c r="C238" i="174"/>
  <c r="C239" i="174"/>
  <c r="C240" i="174"/>
  <c r="C129" i="174"/>
  <c r="C130" i="174"/>
  <c r="C131" i="174"/>
  <c r="C132" i="174"/>
  <c r="C133" i="174"/>
  <c r="C134" i="174"/>
  <c r="C135" i="174"/>
  <c r="C136" i="174"/>
  <c r="C137" i="174"/>
  <c r="C138" i="174"/>
  <c r="C139" i="174"/>
  <c r="C140" i="174"/>
  <c r="C141" i="174"/>
  <c r="C142" i="174"/>
  <c r="C143" i="174"/>
  <c r="C144" i="174"/>
  <c r="C145" i="174"/>
  <c r="C146" i="174"/>
  <c r="C147" i="174"/>
  <c r="C148" i="174"/>
  <c r="C149" i="174"/>
  <c r="C150" i="174"/>
  <c r="C151" i="174"/>
  <c r="C152" i="174"/>
  <c r="C154" i="174"/>
  <c r="C155" i="174"/>
  <c r="C156" i="174"/>
  <c r="C157" i="174"/>
  <c r="C158" i="174"/>
  <c r="C159" i="174"/>
  <c r="C160" i="174"/>
  <c r="C161" i="174"/>
  <c r="C162" i="174"/>
  <c r="C163" i="174"/>
  <c r="C164" i="174"/>
  <c r="C165" i="174"/>
  <c r="C166" i="174"/>
  <c r="C167" i="174"/>
  <c r="C168" i="174"/>
  <c r="C169" i="174"/>
  <c r="C170" i="174"/>
  <c r="C171" i="174"/>
  <c r="C172" i="174"/>
  <c r="C173" i="174"/>
  <c r="C174" i="174"/>
  <c r="C175" i="174"/>
  <c r="C176" i="174"/>
  <c r="C177" i="174"/>
  <c r="C178" i="174"/>
  <c r="C179" i="174"/>
  <c r="C180" i="174"/>
  <c r="C181" i="174"/>
  <c r="C71" i="174"/>
  <c r="C72" i="174"/>
  <c r="C73" i="174"/>
  <c r="C74" i="174"/>
  <c r="C75" i="174"/>
  <c r="C76" i="174"/>
  <c r="C77" i="174"/>
  <c r="C78" i="174"/>
  <c r="C79" i="174"/>
  <c r="C80" i="174"/>
  <c r="C81" i="174"/>
  <c r="C82" i="174"/>
  <c r="C83" i="174"/>
  <c r="C84" i="174"/>
  <c r="C85" i="174"/>
  <c r="C86" i="174"/>
  <c r="C87" i="174"/>
  <c r="C88" i="174"/>
  <c r="C89" i="174"/>
  <c r="C90" i="174"/>
  <c r="C91" i="174"/>
  <c r="C92" i="174"/>
  <c r="C93" i="174"/>
  <c r="C95" i="174"/>
  <c r="C96" i="174"/>
  <c r="C97" i="174"/>
  <c r="C98" i="174"/>
  <c r="C99" i="174"/>
  <c r="C100" i="174"/>
  <c r="C101" i="174"/>
  <c r="C102" i="174"/>
  <c r="C103" i="174"/>
  <c r="C104" i="174"/>
  <c r="C105" i="174"/>
  <c r="C106" i="174"/>
  <c r="C107" i="174"/>
  <c r="C108" i="174"/>
  <c r="C109" i="174"/>
  <c r="C110" i="174"/>
  <c r="C111" i="174"/>
  <c r="C112" i="174"/>
  <c r="C113" i="174"/>
  <c r="C114" i="174"/>
  <c r="C115" i="174"/>
  <c r="C116" i="174"/>
  <c r="C117" i="174"/>
  <c r="C118" i="174"/>
  <c r="C119" i="174"/>
  <c r="C120" i="174"/>
  <c r="C121" i="174"/>
  <c r="C9" i="174"/>
  <c r="C10" i="174"/>
  <c r="C11" i="174"/>
  <c r="C12" i="174"/>
  <c r="C13" i="174"/>
  <c r="C14" i="174"/>
  <c r="C15" i="174"/>
  <c r="C16" i="174"/>
  <c r="C17" i="174"/>
  <c r="C18" i="174"/>
  <c r="C19" i="174"/>
  <c r="C20" i="174"/>
  <c r="C21" i="174"/>
  <c r="C22" i="174"/>
  <c r="C23" i="174"/>
  <c r="C24" i="174"/>
  <c r="C25" i="174"/>
  <c r="C26" i="174"/>
  <c r="C27" i="174"/>
  <c r="C28" i="174"/>
  <c r="C29" i="174"/>
  <c r="C30" i="174"/>
  <c r="C31" i="174"/>
  <c r="C32" i="174"/>
  <c r="C34" i="174"/>
  <c r="C35" i="174"/>
  <c r="C36" i="174"/>
  <c r="C37" i="174"/>
  <c r="C38" i="174"/>
  <c r="C39" i="174"/>
  <c r="C40" i="174"/>
  <c r="C41" i="174"/>
  <c r="C42" i="174"/>
  <c r="C43" i="174"/>
  <c r="C44" i="174"/>
  <c r="C45" i="174"/>
  <c r="C46" i="174"/>
  <c r="C47" i="174"/>
  <c r="C48" i="174"/>
  <c r="C49" i="174"/>
  <c r="C50" i="174"/>
  <c r="C51" i="174"/>
  <c r="C52" i="174"/>
  <c r="C53" i="174"/>
  <c r="C54" i="174"/>
  <c r="C55" i="174"/>
  <c r="C56" i="174"/>
  <c r="C57" i="174"/>
  <c r="C58" i="174"/>
  <c r="C59" i="174"/>
  <c r="C60" i="174"/>
  <c r="C61" i="174"/>
  <c r="L13" i="172"/>
  <c r="N13" i="172" s="1"/>
  <c r="L14" i="172"/>
  <c r="N14" i="172" s="1"/>
  <c r="P14" i="172"/>
  <c r="R14" i="172"/>
  <c r="L15" i="172"/>
  <c r="N15" i="172" s="1"/>
  <c r="L16" i="172"/>
  <c r="N16" i="172" s="1"/>
  <c r="P16" i="172"/>
  <c r="R16" i="172"/>
  <c r="L17" i="172"/>
  <c r="N17" i="172" s="1"/>
  <c r="L18" i="172"/>
  <c r="N18" i="172"/>
  <c r="P18" i="172"/>
  <c r="R18" i="172"/>
  <c r="L19" i="172"/>
  <c r="N19" i="172" s="1"/>
  <c r="L20" i="172"/>
  <c r="N20" i="172"/>
  <c r="P20" i="172"/>
  <c r="R20" i="172"/>
  <c r="L21" i="172"/>
  <c r="N21" i="172" s="1"/>
  <c r="L22" i="172"/>
  <c r="N22" i="172"/>
  <c r="P22" i="172"/>
  <c r="R22" i="172"/>
  <c r="L23" i="172"/>
  <c r="N23" i="172" s="1"/>
  <c r="L24" i="172"/>
  <c r="N24" i="172"/>
  <c r="P24" i="172"/>
  <c r="R24" i="172"/>
  <c r="L25" i="172"/>
  <c r="N25" i="172" s="1"/>
  <c r="L26" i="172"/>
  <c r="N26" i="172"/>
  <c r="P26" i="172"/>
  <c r="R26" i="172"/>
  <c r="L27" i="172"/>
  <c r="N27" i="172" s="1"/>
  <c r="L28" i="172"/>
  <c r="N28" i="172"/>
  <c r="P28" i="172"/>
  <c r="R28" i="172"/>
  <c r="L29" i="172"/>
  <c r="N29" i="172" s="1"/>
  <c r="L30" i="172"/>
  <c r="N30" i="172"/>
  <c r="P30" i="172"/>
  <c r="R30" i="172"/>
  <c r="L31" i="172"/>
  <c r="N31" i="172" s="1"/>
  <c r="L32" i="172"/>
  <c r="N32" i="172"/>
  <c r="P32" i="172"/>
  <c r="R32" i="172"/>
  <c r="L33" i="172"/>
  <c r="N33" i="172" s="1"/>
  <c r="C94" i="174" s="1"/>
  <c r="L34" i="172"/>
  <c r="N34" i="172"/>
  <c r="P34" i="172"/>
  <c r="R34" i="172"/>
  <c r="L35" i="172"/>
  <c r="N35" i="172" s="1"/>
  <c r="L36" i="172"/>
  <c r="N36" i="172"/>
  <c r="P36" i="172"/>
  <c r="R36" i="172"/>
  <c r="L37" i="172"/>
  <c r="N37" i="172" s="1"/>
  <c r="L38" i="172"/>
  <c r="N38" i="172"/>
  <c r="P38" i="172"/>
  <c r="R38" i="172"/>
  <c r="L39" i="172"/>
  <c r="N39" i="172" s="1"/>
  <c r="L40" i="172"/>
  <c r="N40" i="172"/>
  <c r="P40" i="172"/>
  <c r="R40" i="172"/>
  <c r="L41" i="172"/>
  <c r="N41" i="172" s="1"/>
  <c r="L42" i="172"/>
  <c r="N42" i="172"/>
  <c r="P42" i="172"/>
  <c r="R42" i="172"/>
  <c r="L43" i="172"/>
  <c r="N43" i="172" s="1"/>
  <c r="L44" i="172"/>
  <c r="N44" i="172"/>
  <c r="P44" i="172"/>
  <c r="R44" i="172"/>
  <c r="L45" i="172"/>
  <c r="N45" i="172" s="1"/>
  <c r="L46" i="172"/>
  <c r="N46" i="172"/>
  <c r="P46" i="172"/>
  <c r="R46" i="172"/>
  <c r="L47" i="172"/>
  <c r="N47" i="172" s="1"/>
  <c r="L48" i="172"/>
  <c r="N48" i="172"/>
  <c r="P48" i="172"/>
  <c r="R48" i="172"/>
  <c r="L49" i="172"/>
  <c r="N49" i="172" s="1"/>
  <c r="L50" i="172"/>
  <c r="N50" i="172"/>
  <c r="P50" i="172"/>
  <c r="R50" i="172"/>
  <c r="L51" i="172"/>
  <c r="N51" i="172" s="1"/>
  <c r="L52" i="172"/>
  <c r="N52" i="172"/>
  <c r="P52" i="172"/>
  <c r="R52" i="172"/>
  <c r="L53" i="172"/>
  <c r="N53" i="172" s="1"/>
  <c r="L54" i="172"/>
  <c r="N54" i="172"/>
  <c r="P54" i="172"/>
  <c r="R54" i="172"/>
  <c r="L55" i="172"/>
  <c r="N55" i="172" s="1"/>
  <c r="L56" i="172"/>
  <c r="N56" i="172"/>
  <c r="P56" i="172"/>
  <c r="R56" i="172"/>
  <c r="L57" i="172"/>
  <c r="N57" i="172" s="1"/>
  <c r="L58" i="172"/>
  <c r="N58" i="172"/>
  <c r="P58" i="172"/>
  <c r="R58" i="172"/>
  <c r="L59" i="172"/>
  <c r="N59" i="172" s="1"/>
  <c r="L60" i="172"/>
  <c r="N60" i="172"/>
  <c r="P60" i="172"/>
  <c r="R60" i="172"/>
  <c r="L61" i="172"/>
  <c r="N61" i="172" s="1"/>
  <c r="L62" i="172"/>
  <c r="N62" i="172"/>
  <c r="P62" i="172"/>
  <c r="R62" i="172"/>
  <c r="L63" i="172"/>
  <c r="N63" i="172" s="1"/>
  <c r="L9" i="172"/>
  <c r="N9" i="172" s="1"/>
  <c r="L10" i="172"/>
  <c r="P10" i="172" s="1"/>
  <c r="N10" i="172"/>
  <c r="R10" i="172"/>
  <c r="L11" i="172"/>
  <c r="N11" i="172" s="1"/>
  <c r="L12" i="172"/>
  <c r="P12" i="172" s="1"/>
  <c r="N12" i="172"/>
  <c r="R12" i="172"/>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K29" i="184"/>
  <c r="L29" i="184"/>
  <c r="M29" i="184"/>
  <c r="N29" i="184"/>
  <c r="K30" i="184"/>
  <c r="L30" i="184"/>
  <c r="M30" i="184"/>
  <c r="N30" i="184"/>
  <c r="K31" i="184"/>
  <c r="L31" i="184"/>
  <c r="M31" i="184"/>
  <c r="N31" i="184"/>
  <c r="K32" i="184"/>
  <c r="L32" i="184"/>
  <c r="M32" i="184"/>
  <c r="N32" i="184"/>
  <c r="K33" i="184"/>
  <c r="L33" i="184"/>
  <c r="M33" i="184"/>
  <c r="N33" i="184"/>
  <c r="K34" i="184"/>
  <c r="L34" i="184"/>
  <c r="M34" i="184"/>
  <c r="N34" i="184"/>
  <c r="K35" i="184"/>
  <c r="L35" i="184"/>
  <c r="M35" i="184"/>
  <c r="N35" i="184"/>
  <c r="K36" i="184"/>
  <c r="L36" i="184"/>
  <c r="M36" i="184"/>
  <c r="N36" i="184"/>
  <c r="K37" i="184"/>
  <c r="L37" i="184"/>
  <c r="M37" i="184"/>
  <c r="N37" i="184"/>
  <c r="K38" i="184"/>
  <c r="L38" i="184"/>
  <c r="M38" i="184"/>
  <c r="N38" i="184"/>
  <c r="K39" i="184"/>
  <c r="L39" i="184"/>
  <c r="M39" i="184"/>
  <c r="N39" i="184"/>
  <c r="K40" i="184"/>
  <c r="L40" i="184"/>
  <c r="M40" i="184"/>
  <c r="N40" i="184"/>
  <c r="K41" i="184"/>
  <c r="L41" i="184"/>
  <c r="M41" i="184"/>
  <c r="N41" i="184"/>
  <c r="K42" i="184"/>
  <c r="L42" i="184"/>
  <c r="M42" i="184"/>
  <c r="N42" i="184"/>
  <c r="K43" i="184"/>
  <c r="L43" i="184"/>
  <c r="M43" i="184"/>
  <c r="N43" i="184"/>
  <c r="K44" i="184"/>
  <c r="L44" i="184"/>
  <c r="M44" i="184"/>
  <c r="N44" i="184"/>
  <c r="K45" i="184"/>
  <c r="L45" i="184"/>
  <c r="M45" i="184"/>
  <c r="N45" i="184"/>
  <c r="K46" i="184"/>
  <c r="L46" i="184"/>
  <c r="M46" i="184"/>
  <c r="N46" i="184"/>
  <c r="K47" i="184"/>
  <c r="L47" i="184"/>
  <c r="M47" i="184"/>
  <c r="N47" i="184"/>
  <c r="K15" i="184"/>
  <c r="B150" i="232"/>
  <c r="B151" i="232"/>
  <c r="B152" i="232"/>
  <c r="B153" i="232"/>
  <c r="B154" i="232"/>
  <c r="B155" i="232"/>
  <c r="B156" i="232"/>
  <c r="B157" i="232"/>
  <c r="B158" i="232"/>
  <c r="B140" i="232"/>
  <c r="B141" i="232"/>
  <c r="B142" i="232"/>
  <c r="B143" i="232"/>
  <c r="B144" i="232"/>
  <c r="B145" i="232"/>
  <c r="B146" i="232"/>
  <c r="B147" i="232"/>
  <c r="B148" i="232"/>
  <c r="B149" i="232"/>
  <c r="B139" i="232"/>
  <c r="B137" i="232"/>
  <c r="B136" i="232"/>
  <c r="B119" i="232"/>
  <c r="B120" i="232"/>
  <c r="B121" i="232"/>
  <c r="B122" i="232"/>
  <c r="B123" i="232"/>
  <c r="B124" i="232"/>
  <c r="B125" i="232"/>
  <c r="B126" i="232"/>
  <c r="B127" i="232"/>
  <c r="B128" i="232"/>
  <c r="B129" i="232"/>
  <c r="B130" i="232"/>
  <c r="B131" i="232"/>
  <c r="B132" i="232"/>
  <c r="B133"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B58" i="232"/>
  <c r="B59" i="232"/>
  <c r="B60" i="232"/>
  <c r="B61" i="232"/>
  <c r="B62" i="232"/>
  <c r="B63" i="232"/>
  <c r="B64" i="232"/>
  <c r="B65" i="232"/>
  <c r="B66" i="232"/>
  <c r="Q16" i="276"/>
  <c r="S16" i="276" s="1" a="1"/>
  <c r="S16" i="276" s="1"/>
  <c r="R16" i="276"/>
  <c r="Q17" i="276"/>
  <c r="R17" i="276"/>
  <c r="S17" i="276" a="1"/>
  <c r="S17" i="276"/>
  <c r="Q18" i="276"/>
  <c r="S18" i="276" s="1" a="1"/>
  <c r="S18" i="276" s="1"/>
  <c r="R18" i="276"/>
  <c r="Q19" i="276"/>
  <c r="R19" i="276"/>
  <c r="S19" i="276" a="1"/>
  <c r="S19" i="276"/>
  <c r="Q20" i="276"/>
  <c r="S20" i="276" s="1" a="1"/>
  <c r="S20" i="276" s="1"/>
  <c r="R20" i="276"/>
  <c r="Q21" i="276"/>
  <c r="R21" i="276"/>
  <c r="S21" i="276" a="1"/>
  <c r="S21" i="276"/>
  <c r="Q22" i="276"/>
  <c r="S22" i="276" s="1" a="1"/>
  <c r="S22" i="276" s="1"/>
  <c r="R22" i="276"/>
  <c r="Q23" i="276"/>
  <c r="R23" i="276"/>
  <c r="S23" i="276" a="1"/>
  <c r="S23" i="276"/>
  <c r="Q24" i="276"/>
  <c r="S24" i="276" s="1" a="1"/>
  <c r="S24" i="276" s="1"/>
  <c r="R24" i="276"/>
  <c r="Q25" i="276"/>
  <c r="R25" i="276"/>
  <c r="S25" i="276" a="1"/>
  <c r="S25" i="276"/>
  <c r="Q26" i="276"/>
  <c r="S26" i="276" s="1" a="1"/>
  <c r="S26" i="276" s="1"/>
  <c r="R26" i="276"/>
  <c r="Q27" i="276"/>
  <c r="R27" i="276"/>
  <c r="S27" i="276" a="1"/>
  <c r="S27" i="276"/>
  <c r="Q28" i="276"/>
  <c r="S28" i="276" s="1" a="1"/>
  <c r="S28" i="276" s="1"/>
  <c r="R28" i="276"/>
  <c r="Q29" i="276"/>
  <c r="R29" i="276"/>
  <c r="S29" i="276" a="1"/>
  <c r="S29" i="276"/>
  <c r="Q30" i="276"/>
  <c r="S30" i="276" s="1" a="1"/>
  <c r="S30" i="276" s="1"/>
  <c r="R30" i="276"/>
  <c r="Q31" i="276"/>
  <c r="R31" i="276"/>
  <c r="S31" i="276" a="1"/>
  <c r="S31" i="276"/>
  <c r="Q32" i="276"/>
  <c r="S32" i="276" s="1" a="1"/>
  <c r="S32" i="276" s="1"/>
  <c r="R32" i="276"/>
  <c r="Q33" i="276"/>
  <c r="R33" i="276"/>
  <c r="S33" i="276" a="1"/>
  <c r="S33" i="276"/>
  <c r="Q34" i="276"/>
  <c r="S34" i="276" s="1" a="1"/>
  <c r="S34" i="276" s="1"/>
  <c r="R34" i="276"/>
  <c r="Q35" i="276"/>
  <c r="R35" i="276"/>
  <c r="S35" i="276" a="1"/>
  <c r="S35" i="276"/>
  <c r="Q36" i="276"/>
  <c r="S36" i="276" s="1" a="1"/>
  <c r="S36" i="276" s="1"/>
  <c r="R36" i="276"/>
  <c r="Q37" i="276"/>
  <c r="R37" i="276"/>
  <c r="S37" i="276" a="1"/>
  <c r="S37" i="276"/>
  <c r="Q38" i="276"/>
  <c r="S38" i="276" s="1" a="1"/>
  <c r="S38" i="276" s="1"/>
  <c r="R38" i="276"/>
  <c r="Q39" i="276"/>
  <c r="R39" i="276"/>
  <c r="S39" i="276" a="1"/>
  <c r="S39" i="276"/>
  <c r="I16" i="276"/>
  <c r="J16" i="276"/>
  <c r="K16" i="276"/>
  <c r="L16" i="276"/>
  <c r="M16" i="276"/>
  <c r="N16" i="276"/>
  <c r="C16" i="276"/>
  <c r="R53" i="276"/>
  <c r="Q53" i="276"/>
  <c r="S53" i="276" s="1" a="1"/>
  <c r="S53" i="276" s="1"/>
  <c r="S52" i="276" a="1"/>
  <c r="S52" i="276" s="1"/>
  <c r="R52" i="276"/>
  <c r="Q52" i="276"/>
  <c r="R51" i="276"/>
  <c r="Q51" i="276"/>
  <c r="S51" i="276" s="1" a="1"/>
  <c r="S51" i="276" s="1"/>
  <c r="R50" i="276"/>
  <c r="Q50" i="276"/>
  <c r="S50" i="276" s="1" a="1"/>
  <c r="S50" i="276" s="1"/>
  <c r="R49" i="276"/>
  <c r="Q49" i="276"/>
  <c r="R48" i="276"/>
  <c r="Q48" i="276"/>
  <c r="S48" i="276" s="1" a="1"/>
  <c r="S48" i="276" s="1"/>
  <c r="R47" i="276"/>
  <c r="Q47" i="276"/>
  <c r="R46" i="276"/>
  <c r="S46" i="276" s="1" a="1"/>
  <c r="S46" i="276" s="1"/>
  <c r="Q46" i="276"/>
  <c r="R45" i="276"/>
  <c r="Q45" i="276"/>
  <c r="S45" i="276" s="1" a="1"/>
  <c r="S45" i="276" s="1"/>
  <c r="S44" i="276" a="1"/>
  <c r="S44" i="276" s="1"/>
  <c r="R44" i="276"/>
  <c r="Q44" i="276"/>
  <c r="R43" i="276"/>
  <c r="Q43" i="276"/>
  <c r="S43" i="276" s="1" a="1"/>
  <c r="S43" i="276" s="1"/>
  <c r="R42" i="276"/>
  <c r="Q42" i="276"/>
  <c r="S42" i="276" s="1" a="1"/>
  <c r="S42" i="276" s="1"/>
  <c r="R41" i="276"/>
  <c r="Q41" i="276"/>
  <c r="R40" i="276"/>
  <c r="Q40" i="276"/>
  <c r="S40" i="276" s="1" a="1"/>
  <c r="S40" i="276" s="1"/>
  <c r="R15" i="276"/>
  <c r="Q15" i="276"/>
  <c r="N15" i="276"/>
  <c r="M15" i="276"/>
  <c r="L15" i="276"/>
  <c r="K15" i="276"/>
  <c r="I15" i="276"/>
  <c r="S15" i="276" s="1" a="1"/>
  <c r="S15" i="276" s="1"/>
  <c r="C15" i="276"/>
  <c r="J15" i="276" s="1"/>
  <c r="B15" i="276"/>
  <c r="B14" i="276"/>
  <c r="E3" i="276" s="1"/>
  <c r="E6" i="276" s="1"/>
  <c r="E4" i="276"/>
  <c r="C18" i="230"/>
  <c r="C10" i="230"/>
  <c r="C11" i="230"/>
  <c r="C12" i="230"/>
  <c r="C13" i="230"/>
  <c r="C14" i="230"/>
  <c r="C15" i="230"/>
  <c r="C16" i="230"/>
  <c r="C17" i="230"/>
  <c r="L9" i="229"/>
  <c r="N9" i="229" s="1"/>
  <c r="C35" i="230" s="1"/>
  <c r="L10" i="229"/>
  <c r="L11" i="229"/>
  <c r="N11" i="229" s="1"/>
  <c r="C37" i="230" s="1"/>
  <c r="L12" i="229"/>
  <c r="N12" i="229" s="1"/>
  <c r="C38" i="230" s="1"/>
  <c r="L13" i="229"/>
  <c r="N13" i="229" s="1"/>
  <c r="C39" i="230" s="1"/>
  <c r="L14" i="229"/>
  <c r="N14" i="229" s="1"/>
  <c r="L15" i="229"/>
  <c r="N15" i="229" s="1"/>
  <c r="C41" i="230" s="1"/>
  <c r="L16" i="229"/>
  <c r="N16" i="229" s="1"/>
  <c r="C42" i="230" s="1"/>
  <c r="L17" i="229"/>
  <c r="N17" i="229" s="1"/>
  <c r="B392" i="181"/>
  <c r="B393" i="181"/>
  <c r="B394" i="181"/>
  <c r="B380" i="181"/>
  <c r="B381" i="181"/>
  <c r="B382" i="181"/>
  <c r="B368" i="181"/>
  <c r="B369" i="181"/>
  <c r="B370" i="181"/>
  <c r="B354" i="181"/>
  <c r="B355" i="181"/>
  <c r="B356" i="181"/>
  <c r="Q16" i="182"/>
  <c r="R16" i="182"/>
  <c r="Q17" i="182"/>
  <c r="R17" i="182"/>
  <c r="Q18" i="182"/>
  <c r="R18" i="182"/>
  <c r="Q19" i="182"/>
  <c r="R19" i="182"/>
  <c r="Q20" i="182"/>
  <c r="R20" i="182"/>
  <c r="Q21" i="182"/>
  <c r="R21" i="182"/>
  <c r="Q22" i="182"/>
  <c r="R22" i="182"/>
  <c r="S22" i="182" a="1"/>
  <c r="S22" i="182" s="1"/>
  <c r="Q23" i="182"/>
  <c r="S23" i="182" s="1" a="1"/>
  <c r="S23" i="182" s="1"/>
  <c r="R23" i="182"/>
  <c r="Q24" i="182"/>
  <c r="S24" i="182" s="1" a="1"/>
  <c r="S24" i="182" s="1"/>
  <c r="R24" i="182"/>
  <c r="Q25" i="182"/>
  <c r="R25" i="182"/>
  <c r="Q26" i="182"/>
  <c r="R26" i="182"/>
  <c r="Q27" i="182"/>
  <c r="R27" i="182"/>
  <c r="Q28" i="182"/>
  <c r="R28" i="182"/>
  <c r="S28" i="182" a="1"/>
  <c r="S28" i="182" s="1"/>
  <c r="Q29" i="182"/>
  <c r="R29" i="182"/>
  <c r="Q30" i="182"/>
  <c r="S30" i="182" s="1" a="1"/>
  <c r="S30" i="182" s="1"/>
  <c r="R30" i="182"/>
  <c r="Q31" i="182"/>
  <c r="R31" i="182"/>
  <c r="Q32" i="182"/>
  <c r="R32" i="182"/>
  <c r="S32" i="182" a="1"/>
  <c r="S32" i="182" s="1"/>
  <c r="Q33" i="182"/>
  <c r="S33" i="182" s="1" a="1"/>
  <c r="S33" i="182" s="1"/>
  <c r="R33" i="182"/>
  <c r="Q34" i="182"/>
  <c r="S34" i="182" s="1" a="1"/>
  <c r="S34" i="182" s="1"/>
  <c r="R34" i="182"/>
  <c r="Q35" i="182"/>
  <c r="S35" i="182" s="1" a="1"/>
  <c r="S35" i="182" s="1"/>
  <c r="R35" i="182"/>
  <c r="Q36" i="182"/>
  <c r="S36" i="182" s="1" a="1"/>
  <c r="S36" i="182" s="1"/>
  <c r="R36" i="182"/>
  <c r="Q37" i="182"/>
  <c r="S37" i="182" s="1" a="1"/>
  <c r="S37" i="182" s="1"/>
  <c r="R37" i="182"/>
  <c r="Q38" i="182"/>
  <c r="S38" i="182" s="1" a="1"/>
  <c r="S38" i="182" s="1"/>
  <c r="R38" i="182"/>
  <c r="Q39" i="182"/>
  <c r="R39" i="182"/>
  <c r="Q40" i="182"/>
  <c r="R40" i="182"/>
  <c r="S40" i="182" s="1" a="1"/>
  <c r="S40" i="182" s="1"/>
  <c r="Q41" i="182"/>
  <c r="R41" i="182"/>
  <c r="Q42" i="182"/>
  <c r="R42" i="182"/>
  <c r="S42" i="182" a="1"/>
  <c r="S42" i="182" s="1"/>
  <c r="Q43" i="182"/>
  <c r="R43" i="182"/>
  <c r="Q44" i="182"/>
  <c r="R44" i="182"/>
  <c r="S44" i="182" a="1"/>
  <c r="S44" i="182" s="1"/>
  <c r="Q45" i="182"/>
  <c r="R45" i="182"/>
  <c r="Q46" i="182"/>
  <c r="S46" i="182" s="1" a="1"/>
  <c r="S46" i="182" s="1"/>
  <c r="R46" i="182"/>
  <c r="Q47" i="182"/>
  <c r="R47" i="182"/>
  <c r="Q48" i="182"/>
  <c r="R48" i="182"/>
  <c r="S48" i="182" a="1"/>
  <c r="S48" i="182" s="1"/>
  <c r="Q49" i="182"/>
  <c r="S49" i="182" s="1" a="1"/>
  <c r="S49" i="182" s="1"/>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R55" i="182"/>
  <c r="Q56" i="182"/>
  <c r="S56" i="182" s="1" a="1"/>
  <c r="S56" i="182" s="1"/>
  <c r="R56" i="182"/>
  <c r="Q57" i="182"/>
  <c r="R57" i="182"/>
  <c r="Q58" i="182"/>
  <c r="R58" i="182"/>
  <c r="S58" i="182" a="1"/>
  <c r="S58" i="182" s="1"/>
  <c r="Q59" i="182"/>
  <c r="R59" i="182"/>
  <c r="Q60" i="182"/>
  <c r="R60" i="182"/>
  <c r="S60" i="182" a="1"/>
  <c r="S60" i="182" s="1"/>
  <c r="Q61" i="182"/>
  <c r="R61" i="182"/>
  <c r="Q62" i="182"/>
  <c r="S62" i="182" s="1" a="1"/>
  <c r="S62" i="182" s="1"/>
  <c r="R62" i="182"/>
  <c r="Q63" i="182"/>
  <c r="R63" i="182"/>
  <c r="Q64" i="182"/>
  <c r="R64" i="182"/>
  <c r="S64" i="182" a="1"/>
  <c r="S64" i="182" s="1"/>
  <c r="Q65" i="182"/>
  <c r="S65" i="182" s="1" a="1"/>
  <c r="S65" i="182" s="1"/>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R71" i="182"/>
  <c r="Q72" i="182"/>
  <c r="R72" i="182"/>
  <c r="S72" i="182" s="1" a="1"/>
  <c r="S72" i="182" s="1"/>
  <c r="Q73" i="182"/>
  <c r="R73" i="182"/>
  <c r="Q74" i="182"/>
  <c r="R74" i="182"/>
  <c r="S74" i="182" a="1"/>
  <c r="S74" i="182" s="1"/>
  <c r="Q75" i="182"/>
  <c r="R75" i="182"/>
  <c r="Q76" i="182"/>
  <c r="R76" i="182"/>
  <c r="S76" i="182" a="1"/>
  <c r="S76" i="182" s="1"/>
  <c r="Q77" i="182"/>
  <c r="R77" i="182"/>
  <c r="Q78" i="182"/>
  <c r="S78" i="182" s="1" a="1"/>
  <c r="S78" i="182" s="1"/>
  <c r="R78" i="182"/>
  <c r="Q79" i="182"/>
  <c r="R79" i="182"/>
  <c r="Q80" i="182"/>
  <c r="R80" i="182"/>
  <c r="S80" i="182" a="1"/>
  <c r="S80" i="182" s="1"/>
  <c r="Q81" i="182"/>
  <c r="S81" i="182" s="1" a="1"/>
  <c r="S81" i="182" s="1"/>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R87" i="182"/>
  <c r="Q88" i="182"/>
  <c r="S88" i="182" s="1" a="1"/>
  <c r="S88" i="182" s="1"/>
  <c r="R88" i="182"/>
  <c r="Q89" i="182"/>
  <c r="R89" i="182"/>
  <c r="Q90" i="182"/>
  <c r="R90" i="182"/>
  <c r="S90" i="182" a="1"/>
  <c r="S90" i="182" s="1"/>
  <c r="Q91" i="182"/>
  <c r="R91" i="182"/>
  <c r="Q92" i="182"/>
  <c r="R92" i="182"/>
  <c r="S92" i="182" a="1"/>
  <c r="S92" i="182" s="1"/>
  <c r="Q93" i="182"/>
  <c r="R93" i="182"/>
  <c r="Q94" i="182"/>
  <c r="S94" i="182" s="1" a="1"/>
  <c r="S94" i="182" s="1"/>
  <c r="R94" i="182"/>
  <c r="Q95" i="182"/>
  <c r="R95" i="182"/>
  <c r="Q96" i="182"/>
  <c r="R96" i="182"/>
  <c r="S96" i="182" a="1"/>
  <c r="S96" i="182" s="1"/>
  <c r="Q97" i="182"/>
  <c r="S97" i="182" s="1" a="1"/>
  <c r="S97" i="182" s="1"/>
  <c r="R97" i="182"/>
  <c r="Q98" i="182"/>
  <c r="S98" i="182" s="1" a="1"/>
  <c r="S98" i="182" s="1"/>
  <c r="R98" i="182"/>
  <c r="Q99" i="182"/>
  <c r="S99" i="182" s="1" a="1"/>
  <c r="S99" i="182" s="1"/>
  <c r="R99" i="182"/>
  <c r="Q100" i="182"/>
  <c r="S100" i="182" s="1" a="1"/>
  <c r="S100" i="182" s="1"/>
  <c r="R100" i="182"/>
  <c r="Q101" i="182"/>
  <c r="S101" i="182" s="1" a="1"/>
  <c r="S101" i="182" s="1"/>
  <c r="R101" i="182"/>
  <c r="Q102" i="182"/>
  <c r="R102" i="182"/>
  <c r="S102" i="182" s="1" a="1"/>
  <c r="S102" i="182" s="1"/>
  <c r="Q103" i="182"/>
  <c r="R103" i="182"/>
  <c r="Q104" i="182"/>
  <c r="R104" i="182"/>
  <c r="S104" i="182" s="1" a="1"/>
  <c r="S104" i="182" s="1"/>
  <c r="Q105" i="182"/>
  <c r="R105" i="182"/>
  <c r="Q106" i="182"/>
  <c r="R106" i="182"/>
  <c r="S106" i="182" a="1"/>
  <c r="S106" i="182" s="1"/>
  <c r="Q107" i="182"/>
  <c r="R107" i="182"/>
  <c r="Q108" i="182"/>
  <c r="R108" i="182"/>
  <c r="S108" i="182" a="1"/>
  <c r="S108" i="182" s="1"/>
  <c r="Q109" i="182"/>
  <c r="R109" i="182"/>
  <c r="Q110" i="182"/>
  <c r="S110" i="182" s="1" a="1"/>
  <c r="S110" i="182" s="1"/>
  <c r="R110" i="182"/>
  <c r="Q111" i="182"/>
  <c r="S111" i="182" s="1" a="1"/>
  <c r="S111" i="182" s="1"/>
  <c r="R111" i="182"/>
  <c r="Q112" i="182"/>
  <c r="R112" i="182"/>
  <c r="S112" i="182" a="1"/>
  <c r="S112" i="182" s="1"/>
  <c r="Q113" i="182"/>
  <c r="S113" i="182" s="1" a="1"/>
  <c r="S113" i="182" s="1"/>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R119" i="182"/>
  <c r="Q120" i="182"/>
  <c r="R120" i="182"/>
  <c r="S120" i="182" s="1" a="1"/>
  <c r="S120" i="182" s="1"/>
  <c r="Q121" i="182"/>
  <c r="R121" i="182"/>
  <c r="Q122" i="182"/>
  <c r="R122" i="182"/>
  <c r="S122" i="182" a="1"/>
  <c r="S122" i="182" s="1"/>
  <c r="Q123" i="182"/>
  <c r="R123" i="182"/>
  <c r="Q124" i="182"/>
  <c r="R124" i="182"/>
  <c r="S124" i="182" a="1"/>
  <c r="S124" i="182" s="1"/>
  <c r="Q125" i="182"/>
  <c r="R125" i="182"/>
  <c r="Q126" i="182"/>
  <c r="S126" i="182" s="1" a="1"/>
  <c r="S126" i="182" s="1"/>
  <c r="R126" i="182"/>
  <c r="Q127" i="182"/>
  <c r="S127" i="182" s="1" a="1"/>
  <c r="S127" i="182" s="1"/>
  <c r="R127" i="182"/>
  <c r="Q128" i="182"/>
  <c r="R128" i="182"/>
  <c r="S128" i="182" a="1"/>
  <c r="S128" i="182" s="1"/>
  <c r="Q129" i="182"/>
  <c r="S129" i="182" s="1" a="1"/>
  <c r="S129" i="182" s="1"/>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R135" i="182"/>
  <c r="Q136" i="182"/>
  <c r="R136" i="182"/>
  <c r="S136" i="182" s="1" a="1"/>
  <c r="S136" i="182" s="1"/>
  <c r="Q137" i="182"/>
  <c r="R137" i="182"/>
  <c r="Q138" i="182"/>
  <c r="R138" i="182"/>
  <c r="S138" i="182" a="1"/>
  <c r="S138" i="182" s="1"/>
  <c r="Q139" i="182"/>
  <c r="R139" i="182"/>
  <c r="Q140" i="182"/>
  <c r="R140" i="182"/>
  <c r="S140" i="182" a="1"/>
  <c r="S140" i="182" s="1"/>
  <c r="Q141" i="182"/>
  <c r="R141" i="182"/>
  <c r="Q142" i="182"/>
  <c r="S142" i="182" s="1" a="1"/>
  <c r="S142" i="182" s="1"/>
  <c r="R142" i="182"/>
  <c r="Q143" i="182"/>
  <c r="S143" i="182" s="1" a="1"/>
  <c r="S143" i="182" s="1"/>
  <c r="R143" i="182"/>
  <c r="Q144" i="182"/>
  <c r="R144" i="182"/>
  <c r="S144" i="182" a="1"/>
  <c r="S144" i="182" s="1"/>
  <c r="Q145" i="182"/>
  <c r="S145" i="182" s="1" a="1"/>
  <c r="S145" i="182" s="1"/>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R151" i="182"/>
  <c r="Q152" i="182"/>
  <c r="R152" i="182"/>
  <c r="S152" i="182" s="1" a="1"/>
  <c r="S152" i="182" s="1"/>
  <c r="Q153" i="182"/>
  <c r="R153" i="182"/>
  <c r="Q154" i="182"/>
  <c r="R154" i="182"/>
  <c r="S154" i="182" a="1"/>
  <c r="S154" i="182" s="1"/>
  <c r="Q155" i="182"/>
  <c r="R155" i="182"/>
  <c r="Q156" i="182"/>
  <c r="R156" i="182"/>
  <c r="S156" i="182" a="1"/>
  <c r="S156" i="182" s="1"/>
  <c r="Q157" i="182"/>
  <c r="R157" i="182"/>
  <c r="Q158" i="182"/>
  <c r="S158" i="182" s="1" a="1"/>
  <c r="S158" i="182" s="1"/>
  <c r="R158" i="182"/>
  <c r="Q159" i="182"/>
  <c r="S159" i="182" s="1" a="1"/>
  <c r="S159" i="182" s="1"/>
  <c r="R159" i="182"/>
  <c r="K16" i="182"/>
  <c r="L16" i="182"/>
  <c r="M16" i="182"/>
  <c r="N16" i="182"/>
  <c r="Q31" i="180"/>
  <c r="S31" i="180" s="1" a="1"/>
  <c r="S31" i="180" s="1"/>
  <c r="R31" i="180"/>
  <c r="Q32" i="180"/>
  <c r="S32" i="180" s="1" a="1"/>
  <c r="S32" i="180" s="1"/>
  <c r="R32" i="180"/>
  <c r="Q33" i="180"/>
  <c r="R33" i="180"/>
  <c r="Q34" i="180"/>
  <c r="R34" i="180"/>
  <c r="Q35" i="180"/>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16" i="180"/>
  <c r="R16" i="180"/>
  <c r="Q17" i="180"/>
  <c r="R17" i="180"/>
  <c r="S17" i="180" s="1" a="1"/>
  <c r="S17" i="180" s="1"/>
  <c r="Q18" i="180"/>
  <c r="S18" i="180" s="1" a="1"/>
  <c r="S18" i="180" s="1"/>
  <c r="R18" i="180"/>
  <c r="Q19" i="180"/>
  <c r="R19" i="180"/>
  <c r="S19" i="180" s="1" a="1"/>
  <c r="S19" i="180" s="1"/>
  <c r="Q20" i="180"/>
  <c r="S20" i="180" s="1" a="1"/>
  <c r="S20" i="180" s="1"/>
  <c r="R20" i="180"/>
  <c r="Q21" i="180"/>
  <c r="R21" i="180"/>
  <c r="Q22" i="180"/>
  <c r="R22" i="180"/>
  <c r="Q23" i="180"/>
  <c r="R23" i="180"/>
  <c r="S23" i="180" s="1" a="1"/>
  <c r="S23" i="180" s="1"/>
  <c r="Q24" i="180"/>
  <c r="S24" i="180" s="1" a="1"/>
  <c r="S24" i="180" s="1"/>
  <c r="R24" i="180"/>
  <c r="Q25" i="180"/>
  <c r="R25" i="180"/>
  <c r="S25" i="180" s="1" a="1"/>
  <c r="S25" i="180" s="1"/>
  <c r="Q26" i="180"/>
  <c r="S26" i="180" s="1" a="1"/>
  <c r="S26" i="180" s="1"/>
  <c r="R26" i="180"/>
  <c r="Q27" i="180"/>
  <c r="R27" i="180"/>
  <c r="Q28" i="180"/>
  <c r="R28" i="180"/>
  <c r="Q29" i="180"/>
  <c r="R29" i="180"/>
  <c r="S29" i="180" s="1" a="1"/>
  <c r="S29" i="180" s="1"/>
  <c r="Q30" i="180"/>
  <c r="S30" i="180" s="1" a="1"/>
  <c r="S30" i="180" s="1"/>
  <c r="R30" i="180"/>
  <c r="L12" i="169"/>
  <c r="L13" i="169"/>
  <c r="L14" i="169"/>
  <c r="L15" i="169"/>
  <c r="R15" i="169" s="1"/>
  <c r="C187" i="171" s="1"/>
  <c r="L16" i="169"/>
  <c r="L17" i="169"/>
  <c r="L18" i="169"/>
  <c r="L19" i="169"/>
  <c r="L20" i="169"/>
  <c r="L21" i="169"/>
  <c r="L22" i="169"/>
  <c r="L23" i="169"/>
  <c r="L24" i="169"/>
  <c r="L25" i="169"/>
  <c r="L26" i="169"/>
  <c r="L27" i="169"/>
  <c r="C27" i="171" s="1"/>
  <c r="L29" i="169"/>
  <c r="L30" i="169"/>
  <c r="L31" i="169"/>
  <c r="L32" i="169"/>
  <c r="N32" i="169" s="1"/>
  <c r="C87" i="171" s="1"/>
  <c r="L33" i="169"/>
  <c r="L34" i="169"/>
  <c r="L35" i="169"/>
  <c r="L36" i="169"/>
  <c r="L37" i="169"/>
  <c r="L38" i="169"/>
  <c r="L39" i="169"/>
  <c r="L40" i="169"/>
  <c r="L41" i="169"/>
  <c r="L42" i="169"/>
  <c r="L43" i="169"/>
  <c r="L44" i="169"/>
  <c r="L45" i="169"/>
  <c r="L46" i="169"/>
  <c r="L47" i="169"/>
  <c r="L48" i="169"/>
  <c r="L49" i="169"/>
  <c r="L50" i="169"/>
  <c r="L51" i="169"/>
  <c r="L52" i="169"/>
  <c r="L53" i="169"/>
  <c r="L54" i="169"/>
  <c r="L55" i="169"/>
  <c r="L56" i="169"/>
  <c r="L57" i="169"/>
  <c r="L58" i="169"/>
  <c r="L59" i="169"/>
  <c r="L9" i="169"/>
  <c r="L10" i="169"/>
  <c r="L11" i="169"/>
  <c r="B186" i="275"/>
  <c r="B131" i="275"/>
  <c r="B70" i="275"/>
  <c r="B71" i="275"/>
  <c r="B72" i="275"/>
  <c r="B73" i="275"/>
  <c r="B74" i="275"/>
  <c r="B75" i="275"/>
  <c r="B76" i="275"/>
  <c r="B77" i="275"/>
  <c r="B78" i="275"/>
  <c r="B79" i="275"/>
  <c r="B50" i="275"/>
  <c r="B51" i="275"/>
  <c r="B52" i="275"/>
  <c r="B53" i="275"/>
  <c r="B54" i="275"/>
  <c r="B55" i="275"/>
  <c r="B56" i="275"/>
  <c r="B57" i="275"/>
  <c r="B58" i="275"/>
  <c r="B59" i="275"/>
  <c r="B60" i="275"/>
  <c r="B61" i="275"/>
  <c r="B62" i="275"/>
  <c r="B63" i="275"/>
  <c r="B64" i="275"/>
  <c r="B20" i="275"/>
  <c r="B21" i="275"/>
  <c r="B22" i="275"/>
  <c r="B23" i="275"/>
  <c r="B24" i="275"/>
  <c r="B25" i="275"/>
  <c r="B26" i="275"/>
  <c r="B27" i="275"/>
  <c r="B28" i="275"/>
  <c r="B29" i="275"/>
  <c r="B30" i="275"/>
  <c r="B31" i="275"/>
  <c r="B32" i="275"/>
  <c r="B33" i="275"/>
  <c r="B34" i="275"/>
  <c r="B35" i="275"/>
  <c r="B36" i="275"/>
  <c r="B37" i="275"/>
  <c r="B38" i="275"/>
  <c r="B39" i="275"/>
  <c r="B40" i="275"/>
  <c r="B41" i="275"/>
  <c r="Q151" i="274"/>
  <c r="S151" i="274" s="1" a="1"/>
  <c r="S151" i="274" s="1"/>
  <c r="B221" i="275" s="1"/>
  <c r="R151" i="274"/>
  <c r="Q152" i="274"/>
  <c r="R152" i="274"/>
  <c r="S152" i="274" a="1"/>
  <c r="S152" i="274" s="1"/>
  <c r="B222" i="275" s="1"/>
  <c r="Q153" i="274"/>
  <c r="S153" i="274" s="1" a="1"/>
  <c r="S153" i="274" s="1"/>
  <c r="B223" i="275" s="1"/>
  <c r="R153" i="274"/>
  <c r="Q154" i="274"/>
  <c r="R154" i="274"/>
  <c r="S154" i="274" a="1"/>
  <c r="S154" i="274" s="1"/>
  <c r="B224" i="275" s="1"/>
  <c r="Q155" i="274"/>
  <c r="S155" i="274" s="1" a="1"/>
  <c r="S155" i="274" s="1"/>
  <c r="B225" i="275" s="1"/>
  <c r="R155" i="274"/>
  <c r="Q156" i="274"/>
  <c r="R156" i="274"/>
  <c r="S156" i="274" a="1"/>
  <c r="S156" i="274" s="1"/>
  <c r="B226" i="275" s="1"/>
  <c r="Q157" i="274"/>
  <c r="S157" i="274" s="1" a="1"/>
  <c r="S157" i="274" s="1"/>
  <c r="B227" i="275" s="1"/>
  <c r="R157" i="274"/>
  <c r="Q158" i="274"/>
  <c r="R158" i="274"/>
  <c r="S158" i="274" a="1"/>
  <c r="S158" i="274" s="1"/>
  <c r="Q159" i="274"/>
  <c r="S159" i="274" s="1" a="1"/>
  <c r="S159" i="274" s="1"/>
  <c r="R159" i="274"/>
  <c r="Q160" i="274"/>
  <c r="R160" i="274"/>
  <c r="S160" i="274" a="1"/>
  <c r="S160" i="274" s="1"/>
  <c r="Q161" i="274"/>
  <c r="S161" i="274" s="1" a="1"/>
  <c r="S161" i="274" s="1"/>
  <c r="R161" i="274"/>
  <c r="Q162" i="274"/>
  <c r="R162" i="274"/>
  <c r="S162" i="274" a="1"/>
  <c r="S162" i="274" s="1"/>
  <c r="Q163" i="274"/>
  <c r="S163" i="274" s="1" a="1"/>
  <c r="S163" i="274" s="1"/>
  <c r="R163" i="274"/>
  <c r="Q164" i="274"/>
  <c r="R164" i="274"/>
  <c r="S164" i="274" a="1"/>
  <c r="S164" i="274" s="1"/>
  <c r="Q165" i="274"/>
  <c r="S165" i="274" s="1" a="1"/>
  <c r="S165" i="274" s="1"/>
  <c r="R165" i="274"/>
  <c r="Q166" i="274"/>
  <c r="R166" i="274"/>
  <c r="S166" i="274" a="1"/>
  <c r="S166" i="274" s="1"/>
  <c r="Q167" i="274"/>
  <c r="S167" i="274" s="1" a="1"/>
  <c r="S167" i="274" s="1"/>
  <c r="R167" i="274"/>
  <c r="Q168" i="274"/>
  <c r="R168" i="274"/>
  <c r="S168" i="274" a="1"/>
  <c r="S168" i="274" s="1"/>
  <c r="Q169" i="274"/>
  <c r="S169" i="274" s="1" a="1"/>
  <c r="S169" i="274" s="1"/>
  <c r="R169" i="274"/>
  <c r="Q170" i="274"/>
  <c r="R170" i="274"/>
  <c r="S170" i="274" a="1"/>
  <c r="S170" i="274" s="1"/>
  <c r="Q171" i="274"/>
  <c r="S171" i="274" s="1" a="1"/>
  <c r="S171" i="274" s="1"/>
  <c r="R171" i="274"/>
  <c r="Q131" i="274"/>
  <c r="S131" i="274" s="1" a="1"/>
  <c r="S131" i="274" s="1"/>
  <c r="B201" i="275" s="1"/>
  <c r="R131" i="274"/>
  <c r="Q132" i="274"/>
  <c r="S132" i="274" s="1" a="1"/>
  <c r="S132" i="274" s="1"/>
  <c r="B202" i="275" s="1"/>
  <c r="R132" i="274"/>
  <c r="Q133" i="274"/>
  <c r="S133" i="274" s="1" a="1"/>
  <c r="S133" i="274" s="1"/>
  <c r="B203" i="275" s="1"/>
  <c r="R133" i="274"/>
  <c r="Q134" i="274"/>
  <c r="S134" i="274" s="1" a="1"/>
  <c r="S134" i="274" s="1"/>
  <c r="B204" i="275" s="1"/>
  <c r="R134" i="274"/>
  <c r="Q135" i="274"/>
  <c r="S135" i="274" s="1" a="1"/>
  <c r="S135" i="274" s="1"/>
  <c r="B205" i="275" s="1"/>
  <c r="R135" i="274"/>
  <c r="Q136" i="274"/>
  <c r="S136" i="274" s="1" a="1"/>
  <c r="S136" i="274" s="1"/>
  <c r="B206" i="275" s="1"/>
  <c r="R136" i="274"/>
  <c r="Q137" i="274"/>
  <c r="S137" i="274" s="1" a="1"/>
  <c r="S137" i="274" s="1"/>
  <c r="B207" i="275" s="1"/>
  <c r="R137" i="274"/>
  <c r="Q138" i="274"/>
  <c r="S138" i="274" s="1" a="1"/>
  <c r="S138" i="274" s="1"/>
  <c r="B208" i="275" s="1"/>
  <c r="R138" i="274"/>
  <c r="Q139" i="274"/>
  <c r="S139" i="274" s="1" a="1"/>
  <c r="S139" i="274" s="1"/>
  <c r="B209" i="275" s="1"/>
  <c r="R139" i="274"/>
  <c r="Q140" i="274"/>
  <c r="S140" i="274" s="1" a="1"/>
  <c r="S140" i="274" s="1"/>
  <c r="B210" i="275" s="1"/>
  <c r="R140" i="274"/>
  <c r="Q141" i="274"/>
  <c r="S141" i="274" s="1" a="1"/>
  <c r="S141" i="274" s="1"/>
  <c r="B211" i="275" s="1"/>
  <c r="R141" i="274"/>
  <c r="Q142" i="274"/>
  <c r="S142" i="274" s="1" a="1"/>
  <c r="S142" i="274" s="1"/>
  <c r="B212" i="275" s="1"/>
  <c r="R142" i="274"/>
  <c r="Q143" i="274"/>
  <c r="S143" i="274" s="1" a="1"/>
  <c r="S143" i="274" s="1"/>
  <c r="B213" i="275" s="1"/>
  <c r="R143" i="274"/>
  <c r="Q144" i="274"/>
  <c r="S144" i="274" s="1" a="1"/>
  <c r="S144" i="274" s="1"/>
  <c r="B214" i="275" s="1"/>
  <c r="R144" i="274"/>
  <c r="Q145" i="274"/>
  <c r="S145" i="274" s="1" a="1"/>
  <c r="S145" i="274" s="1"/>
  <c r="B215" i="275" s="1"/>
  <c r="R145" i="274"/>
  <c r="Q146" i="274"/>
  <c r="S146" i="274" s="1" a="1"/>
  <c r="S146" i="274" s="1"/>
  <c r="B216" i="275" s="1"/>
  <c r="R146" i="274"/>
  <c r="Q147" i="274"/>
  <c r="S147" i="274" s="1" a="1"/>
  <c r="S147" i="274" s="1"/>
  <c r="B217" i="275" s="1"/>
  <c r="R147" i="274"/>
  <c r="Q148" i="274"/>
  <c r="S148" i="274" s="1" a="1"/>
  <c r="S148" i="274" s="1"/>
  <c r="B218" i="275" s="1"/>
  <c r="R148" i="274"/>
  <c r="Q149" i="274"/>
  <c r="S149" i="274" s="1" a="1"/>
  <c r="S149" i="274" s="1"/>
  <c r="B219" i="275" s="1"/>
  <c r="R149" i="274"/>
  <c r="Q150" i="274"/>
  <c r="S150" i="274" s="1" a="1"/>
  <c r="S150" i="274" s="1"/>
  <c r="B220" i="275" s="1"/>
  <c r="R150" i="274"/>
  <c r="Q16" i="274"/>
  <c r="S16" i="274" s="1" a="1"/>
  <c r="S16" i="274" s="1"/>
  <c r="B86" i="275" s="1"/>
  <c r="R16" i="274"/>
  <c r="Q17" i="274"/>
  <c r="R17" i="274"/>
  <c r="S17" i="274" s="1" a="1"/>
  <c r="S17" i="274" s="1"/>
  <c r="B87" i="275" s="1"/>
  <c r="Q18" i="274"/>
  <c r="S18" i="274" s="1" a="1"/>
  <c r="S18" i="274" s="1"/>
  <c r="B88" i="275" s="1"/>
  <c r="R18" i="274"/>
  <c r="Q19" i="274"/>
  <c r="R19" i="274"/>
  <c r="S19" i="274" s="1" a="1"/>
  <c r="S19" i="274" s="1"/>
  <c r="B89" i="275" s="1"/>
  <c r="Q20" i="274"/>
  <c r="S20" i="274" s="1" a="1"/>
  <c r="S20" i="274" s="1"/>
  <c r="B90" i="275" s="1"/>
  <c r="R20" i="274"/>
  <c r="Q21" i="274"/>
  <c r="R21" i="274"/>
  <c r="S21" i="274" s="1" a="1"/>
  <c r="S21" i="274" s="1"/>
  <c r="B91" i="275" s="1"/>
  <c r="Q22" i="274"/>
  <c r="S22" i="274" s="1" a="1"/>
  <c r="S22" i="274" s="1"/>
  <c r="B92" i="275" s="1"/>
  <c r="R22" i="274"/>
  <c r="Q23" i="274"/>
  <c r="S23" i="274" s="1" a="1"/>
  <c r="S23" i="274" s="1"/>
  <c r="B93" i="275" s="1"/>
  <c r="R23" i="274"/>
  <c r="Q24" i="274"/>
  <c r="S24" i="274" s="1" a="1"/>
  <c r="S24" i="274" s="1"/>
  <c r="B94" i="275" s="1"/>
  <c r="R24" i="274"/>
  <c r="Q25" i="274"/>
  <c r="S25" i="274" s="1" a="1"/>
  <c r="S25" i="274" s="1"/>
  <c r="B95" i="275" s="1"/>
  <c r="R25" i="274"/>
  <c r="Q26" i="274"/>
  <c r="S26" i="274" s="1" a="1"/>
  <c r="S26" i="274" s="1"/>
  <c r="B96" i="275" s="1"/>
  <c r="R26" i="274"/>
  <c r="Q27" i="274"/>
  <c r="S27" i="274" s="1" a="1"/>
  <c r="S27" i="274" s="1"/>
  <c r="B97" i="275" s="1"/>
  <c r="R27" i="274"/>
  <c r="Q28" i="274"/>
  <c r="S28" i="274" s="1" a="1"/>
  <c r="S28" i="274" s="1"/>
  <c r="B98" i="275" s="1"/>
  <c r="R28" i="274"/>
  <c r="Q29" i="274"/>
  <c r="S29" i="274" s="1" a="1"/>
  <c r="S29" i="274" s="1"/>
  <c r="B99" i="275" s="1"/>
  <c r="R29" i="274"/>
  <c r="Q30" i="274"/>
  <c r="S30" i="274" s="1" a="1"/>
  <c r="S30" i="274" s="1"/>
  <c r="B100" i="275" s="1"/>
  <c r="R30" i="274"/>
  <c r="Q31" i="274"/>
  <c r="S31" i="274" s="1" a="1"/>
  <c r="S31" i="274" s="1"/>
  <c r="B101" i="275" s="1"/>
  <c r="R31" i="274"/>
  <c r="Q32" i="274"/>
  <c r="S32" i="274" s="1" a="1"/>
  <c r="S32" i="274" s="1"/>
  <c r="B102" i="275" s="1"/>
  <c r="R32" i="274"/>
  <c r="Q33" i="274"/>
  <c r="S33" i="274" s="1" a="1"/>
  <c r="S33" i="274" s="1"/>
  <c r="B103" i="275" s="1"/>
  <c r="R33" i="274"/>
  <c r="Q34" i="274"/>
  <c r="S34" i="274" s="1" a="1"/>
  <c r="S34" i="274" s="1"/>
  <c r="B104" i="275" s="1"/>
  <c r="R34" i="274"/>
  <c r="Q35" i="274"/>
  <c r="S35" i="274" s="1" a="1"/>
  <c r="S35" i="274" s="1"/>
  <c r="B105" i="275" s="1"/>
  <c r="R35" i="274"/>
  <c r="Q36" i="274"/>
  <c r="S36" i="274" s="1" a="1"/>
  <c r="S36" i="274" s="1"/>
  <c r="B106" i="275" s="1"/>
  <c r="R36" i="274"/>
  <c r="Q37" i="274"/>
  <c r="S37" i="274" s="1" a="1"/>
  <c r="S37" i="274" s="1"/>
  <c r="B107" i="275" s="1"/>
  <c r="R37" i="274"/>
  <c r="Q38" i="274"/>
  <c r="S38" i="274" s="1" a="1"/>
  <c r="S38" i="274" s="1"/>
  <c r="B108" i="275" s="1"/>
  <c r="R38" i="274"/>
  <c r="Q39" i="274"/>
  <c r="S39" i="274" s="1" a="1"/>
  <c r="S39" i="274" s="1"/>
  <c r="B109" i="275" s="1"/>
  <c r="R39" i="274"/>
  <c r="Q40" i="274"/>
  <c r="S40" i="274" s="1" a="1"/>
  <c r="S40" i="274" s="1"/>
  <c r="B110" i="275" s="1"/>
  <c r="R40" i="274"/>
  <c r="Q41" i="274"/>
  <c r="S41" i="274" s="1" a="1"/>
  <c r="S41" i="274" s="1"/>
  <c r="B111" i="275" s="1"/>
  <c r="R41" i="274"/>
  <c r="Q42" i="274"/>
  <c r="S42" i="274" s="1" a="1"/>
  <c r="S42" i="274" s="1"/>
  <c r="B112" i="275" s="1"/>
  <c r="R42" i="274"/>
  <c r="Q43" i="274"/>
  <c r="S43" i="274" s="1" a="1"/>
  <c r="S43" i="274" s="1"/>
  <c r="B113" i="275" s="1"/>
  <c r="R43" i="274"/>
  <c r="Q44" i="274"/>
  <c r="S44" i="274" s="1" a="1"/>
  <c r="S44" i="274" s="1"/>
  <c r="B114" i="275" s="1"/>
  <c r="R44" i="274"/>
  <c r="Q45" i="274"/>
  <c r="S45" i="274" s="1" a="1"/>
  <c r="S45" i="274" s="1"/>
  <c r="B115" i="275" s="1"/>
  <c r="R45" i="274"/>
  <c r="Q46" i="274"/>
  <c r="S46" i="274" s="1" a="1"/>
  <c r="S46" i="274" s="1"/>
  <c r="B116" i="275" s="1"/>
  <c r="R46" i="274"/>
  <c r="Q47" i="274"/>
  <c r="S47" i="274" s="1" a="1"/>
  <c r="S47" i="274" s="1"/>
  <c r="B117" i="275" s="1"/>
  <c r="R47" i="274"/>
  <c r="Q48" i="274"/>
  <c r="S48" i="274" s="1" a="1"/>
  <c r="S48" i="274" s="1"/>
  <c r="B118" i="275" s="1"/>
  <c r="R48" i="274"/>
  <c r="Q49" i="274"/>
  <c r="S49" i="274" s="1" a="1"/>
  <c r="S49" i="274" s="1"/>
  <c r="B119" i="275" s="1"/>
  <c r="R49" i="274"/>
  <c r="Q50" i="274"/>
  <c r="S50" i="274" s="1" a="1"/>
  <c r="S50" i="274" s="1"/>
  <c r="B120" i="275" s="1"/>
  <c r="R50" i="274"/>
  <c r="Q51" i="274"/>
  <c r="S51" i="274" s="1" a="1"/>
  <c r="S51" i="274" s="1"/>
  <c r="B121" i="275" s="1"/>
  <c r="R51" i="274"/>
  <c r="Q52" i="274"/>
  <c r="S52" i="274" s="1" a="1"/>
  <c r="S52" i="274" s="1"/>
  <c r="B122" i="275" s="1"/>
  <c r="R52" i="274"/>
  <c r="Q53" i="274"/>
  <c r="S53" i="274" s="1" a="1"/>
  <c r="S53" i="274" s="1"/>
  <c r="B123" i="275" s="1"/>
  <c r="R53" i="274"/>
  <c r="Q54" i="274"/>
  <c r="S54" i="274" s="1" a="1"/>
  <c r="S54" i="274" s="1"/>
  <c r="B124" i="275" s="1"/>
  <c r="R54" i="274"/>
  <c r="Q55" i="274"/>
  <c r="S55" i="274" s="1" a="1"/>
  <c r="S55" i="274" s="1"/>
  <c r="B125" i="275" s="1"/>
  <c r="R55" i="274"/>
  <c r="Q56" i="274"/>
  <c r="S56" i="274" s="1" a="1"/>
  <c r="S56" i="274" s="1"/>
  <c r="B126" i="275" s="1"/>
  <c r="R56" i="274"/>
  <c r="Q57" i="274"/>
  <c r="S57" i="274" s="1" a="1"/>
  <c r="S57" i="274" s="1"/>
  <c r="B127" i="275" s="1"/>
  <c r="R57" i="274"/>
  <c r="Q58" i="274"/>
  <c r="S58" i="274" s="1" a="1"/>
  <c r="S58" i="274" s="1"/>
  <c r="B128" i="275" s="1"/>
  <c r="R58" i="274"/>
  <c r="Q59" i="274"/>
  <c r="S59" i="274" s="1" a="1"/>
  <c r="S59" i="274" s="1"/>
  <c r="B129" i="275" s="1"/>
  <c r="R59" i="274"/>
  <c r="Q60" i="274"/>
  <c r="S60" i="274" s="1" a="1"/>
  <c r="S60" i="274" s="1"/>
  <c r="B130" i="275" s="1"/>
  <c r="R60" i="274"/>
  <c r="Q61" i="274"/>
  <c r="S61" i="274" s="1" a="1"/>
  <c r="S61" i="274" s="1"/>
  <c r="R61" i="274"/>
  <c r="Q62" i="274"/>
  <c r="S62" i="274" s="1" a="1"/>
  <c r="S62" i="274" s="1"/>
  <c r="B132" i="275" s="1"/>
  <c r="R62" i="274"/>
  <c r="Q63" i="274"/>
  <c r="S63" i="274" s="1" a="1"/>
  <c r="S63" i="274" s="1"/>
  <c r="B133" i="275" s="1"/>
  <c r="R63" i="274"/>
  <c r="Q64" i="274"/>
  <c r="S64" i="274" s="1" a="1"/>
  <c r="S64" i="274" s="1"/>
  <c r="B134" i="275" s="1"/>
  <c r="R64" i="274"/>
  <c r="Q65" i="274"/>
  <c r="S65" i="274" s="1" a="1"/>
  <c r="S65" i="274" s="1"/>
  <c r="B135" i="275" s="1"/>
  <c r="R65" i="274"/>
  <c r="Q66" i="274"/>
  <c r="S66" i="274" s="1" a="1"/>
  <c r="S66" i="274" s="1"/>
  <c r="B136" i="275" s="1"/>
  <c r="R66" i="274"/>
  <c r="Q67" i="274"/>
  <c r="S67" i="274" s="1" a="1"/>
  <c r="S67" i="274" s="1"/>
  <c r="B137" i="275" s="1"/>
  <c r="R67" i="274"/>
  <c r="Q68" i="274"/>
  <c r="S68" i="274" s="1" a="1"/>
  <c r="S68" i="274" s="1"/>
  <c r="B138" i="275" s="1"/>
  <c r="R68" i="274"/>
  <c r="Q69" i="274"/>
  <c r="S69" i="274" s="1" a="1"/>
  <c r="S69" i="274" s="1"/>
  <c r="B139" i="275" s="1"/>
  <c r="R69" i="274"/>
  <c r="Q70" i="274"/>
  <c r="S70" i="274" s="1" a="1"/>
  <c r="S70" i="274" s="1"/>
  <c r="B140" i="275" s="1"/>
  <c r="R70" i="274"/>
  <c r="Q71" i="274"/>
  <c r="S71" i="274" s="1" a="1"/>
  <c r="S71" i="274" s="1"/>
  <c r="B141" i="275" s="1"/>
  <c r="R71" i="274"/>
  <c r="Q72" i="274"/>
  <c r="S72" i="274" s="1" a="1"/>
  <c r="S72" i="274" s="1"/>
  <c r="B142" i="275" s="1"/>
  <c r="R72" i="274"/>
  <c r="Q73" i="274"/>
  <c r="S73" i="274" s="1" a="1"/>
  <c r="S73" i="274" s="1"/>
  <c r="B143" i="275" s="1"/>
  <c r="R73" i="274"/>
  <c r="Q74" i="274"/>
  <c r="S74" i="274" s="1" a="1"/>
  <c r="S74" i="274" s="1"/>
  <c r="B144" i="275" s="1"/>
  <c r="R74" i="274"/>
  <c r="Q75" i="274"/>
  <c r="S75" i="274" s="1" a="1"/>
  <c r="S75" i="274" s="1"/>
  <c r="B145" i="275" s="1"/>
  <c r="R75" i="274"/>
  <c r="Q76" i="274"/>
  <c r="S76" i="274" s="1" a="1"/>
  <c r="S76" i="274" s="1"/>
  <c r="B146" i="275" s="1"/>
  <c r="R76" i="274"/>
  <c r="Q77" i="274"/>
  <c r="S77" i="274" s="1" a="1"/>
  <c r="S77" i="274" s="1"/>
  <c r="B147" i="275" s="1"/>
  <c r="R77" i="274"/>
  <c r="Q78" i="274"/>
  <c r="S78" i="274" s="1" a="1"/>
  <c r="S78" i="274" s="1"/>
  <c r="B148" i="275" s="1"/>
  <c r="R78" i="274"/>
  <c r="Q79" i="274"/>
  <c r="S79" i="274" s="1" a="1"/>
  <c r="S79" i="274" s="1"/>
  <c r="B149" i="275" s="1"/>
  <c r="R79" i="274"/>
  <c r="Q80" i="274"/>
  <c r="S80" i="274" s="1" a="1"/>
  <c r="S80" i="274" s="1"/>
  <c r="B150" i="275" s="1"/>
  <c r="R80" i="274"/>
  <c r="Q81" i="274"/>
  <c r="S81" i="274" s="1" a="1"/>
  <c r="S81" i="274" s="1"/>
  <c r="B151" i="275" s="1"/>
  <c r="R81" i="274"/>
  <c r="Q82" i="274"/>
  <c r="S82" i="274" s="1" a="1"/>
  <c r="S82" i="274" s="1"/>
  <c r="B152" i="275" s="1"/>
  <c r="R82" i="274"/>
  <c r="Q83" i="274"/>
  <c r="S83" i="274" s="1" a="1"/>
  <c r="S83" i="274" s="1"/>
  <c r="B153" i="275" s="1"/>
  <c r="R83" i="274"/>
  <c r="Q84" i="274"/>
  <c r="S84" i="274" s="1" a="1"/>
  <c r="S84" i="274" s="1"/>
  <c r="B154" i="275" s="1"/>
  <c r="R84" i="274"/>
  <c r="Q85" i="274"/>
  <c r="S85" i="274" s="1" a="1"/>
  <c r="S85" i="274" s="1"/>
  <c r="B155" i="275" s="1"/>
  <c r="R85" i="274"/>
  <c r="Q86" i="274"/>
  <c r="S86" i="274" s="1" a="1"/>
  <c r="S86" i="274" s="1"/>
  <c r="B156" i="275" s="1"/>
  <c r="R86" i="274"/>
  <c r="Q87" i="274"/>
  <c r="S87" i="274" s="1" a="1"/>
  <c r="S87" i="274" s="1"/>
  <c r="B157" i="275" s="1"/>
  <c r="R87" i="274"/>
  <c r="Q88" i="274"/>
  <c r="S88" i="274" s="1" a="1"/>
  <c r="S88" i="274" s="1"/>
  <c r="B158" i="275" s="1"/>
  <c r="R88" i="274"/>
  <c r="Q89" i="274"/>
  <c r="S89" i="274" s="1" a="1"/>
  <c r="S89" i="274" s="1"/>
  <c r="B159" i="275" s="1"/>
  <c r="R89" i="274"/>
  <c r="Q90" i="274"/>
  <c r="S90" i="274" s="1" a="1"/>
  <c r="S90" i="274" s="1"/>
  <c r="B160" i="275" s="1"/>
  <c r="R90" i="274"/>
  <c r="Q91" i="274"/>
  <c r="S91" i="274" s="1" a="1"/>
  <c r="S91" i="274" s="1"/>
  <c r="B161" i="275" s="1"/>
  <c r="R91" i="274"/>
  <c r="Q92" i="274"/>
  <c r="S92" i="274" s="1" a="1"/>
  <c r="S92" i="274" s="1"/>
  <c r="B162" i="275" s="1"/>
  <c r="R92" i="274"/>
  <c r="Q93" i="274"/>
  <c r="S93" i="274" s="1" a="1"/>
  <c r="S93" i="274" s="1"/>
  <c r="B163" i="275" s="1"/>
  <c r="R93" i="274"/>
  <c r="Q94" i="274"/>
  <c r="S94" i="274" s="1" a="1"/>
  <c r="S94" i="274" s="1"/>
  <c r="B164" i="275" s="1"/>
  <c r="R94" i="274"/>
  <c r="Q95" i="274"/>
  <c r="S95" i="274" s="1" a="1"/>
  <c r="S95" i="274" s="1"/>
  <c r="B165" i="275" s="1"/>
  <c r="R95" i="274"/>
  <c r="Q96" i="274"/>
  <c r="S96" i="274" s="1" a="1"/>
  <c r="S96" i="274" s="1"/>
  <c r="B166" i="275" s="1"/>
  <c r="R96" i="274"/>
  <c r="Q97" i="274"/>
  <c r="S97" i="274" s="1" a="1"/>
  <c r="S97" i="274" s="1"/>
  <c r="B167" i="275" s="1"/>
  <c r="R97" i="274"/>
  <c r="Q98" i="274"/>
  <c r="S98" i="274" s="1" a="1"/>
  <c r="S98" i="274" s="1"/>
  <c r="B168" i="275" s="1"/>
  <c r="R98" i="274"/>
  <c r="Q99" i="274"/>
  <c r="S99" i="274" s="1" a="1"/>
  <c r="S99" i="274" s="1"/>
  <c r="B169" i="275" s="1"/>
  <c r="R99" i="274"/>
  <c r="Q100" i="274"/>
  <c r="S100" i="274" s="1" a="1"/>
  <c r="S100" i="274" s="1"/>
  <c r="B170" i="275" s="1"/>
  <c r="R100" i="274"/>
  <c r="Q101" i="274"/>
  <c r="S101" i="274" s="1" a="1"/>
  <c r="S101" i="274" s="1"/>
  <c r="B171" i="275" s="1"/>
  <c r="R101" i="274"/>
  <c r="Q102" i="274"/>
  <c r="S102" i="274" s="1" a="1"/>
  <c r="S102" i="274" s="1"/>
  <c r="B172" i="275" s="1"/>
  <c r="R102" i="274"/>
  <c r="Q103" i="274"/>
  <c r="S103" i="274" s="1" a="1"/>
  <c r="S103" i="274" s="1"/>
  <c r="B173" i="275" s="1"/>
  <c r="R103" i="274"/>
  <c r="Q104" i="274"/>
  <c r="S104" i="274" s="1" a="1"/>
  <c r="S104" i="274" s="1"/>
  <c r="B174" i="275" s="1"/>
  <c r="R104" i="274"/>
  <c r="Q105" i="274"/>
  <c r="S105" i="274" s="1" a="1"/>
  <c r="S105" i="274" s="1"/>
  <c r="B175" i="275" s="1"/>
  <c r="R105" i="274"/>
  <c r="Q106" i="274"/>
  <c r="S106" i="274" s="1" a="1"/>
  <c r="S106" i="274" s="1"/>
  <c r="B176" i="275" s="1"/>
  <c r="R106" i="274"/>
  <c r="Q107" i="274"/>
  <c r="S107" i="274" s="1" a="1"/>
  <c r="S107" i="274" s="1"/>
  <c r="B177" i="275" s="1"/>
  <c r="R107" i="274"/>
  <c r="Q108" i="274"/>
  <c r="S108" i="274" s="1" a="1"/>
  <c r="S108" i="274" s="1"/>
  <c r="B178" i="275" s="1"/>
  <c r="R108" i="274"/>
  <c r="Q109" i="274"/>
  <c r="S109" i="274" s="1" a="1"/>
  <c r="S109" i="274" s="1"/>
  <c r="B179" i="275" s="1"/>
  <c r="R109" i="274"/>
  <c r="Q110" i="274"/>
  <c r="S110" i="274" s="1" a="1"/>
  <c r="S110" i="274" s="1"/>
  <c r="B180" i="275" s="1"/>
  <c r="R110" i="274"/>
  <c r="Q111" i="274"/>
  <c r="S111" i="274" s="1" a="1"/>
  <c r="S111" i="274" s="1"/>
  <c r="B181" i="275" s="1"/>
  <c r="R111" i="274"/>
  <c r="Q112" i="274"/>
  <c r="S112" i="274" s="1" a="1"/>
  <c r="S112" i="274" s="1"/>
  <c r="B182" i="275" s="1"/>
  <c r="R112" i="274"/>
  <c r="Q113" i="274"/>
  <c r="S113" i="274" s="1" a="1"/>
  <c r="S113" i="274" s="1"/>
  <c r="B183" i="275" s="1"/>
  <c r="R113" i="274"/>
  <c r="Q114" i="274"/>
  <c r="S114" i="274" s="1" a="1"/>
  <c r="S114" i="274" s="1"/>
  <c r="B184" i="275" s="1"/>
  <c r="R114" i="274"/>
  <c r="Q115" i="274"/>
  <c r="S115" i="274" s="1" a="1"/>
  <c r="S115" i="274" s="1"/>
  <c r="B185" i="275" s="1"/>
  <c r="R115" i="274"/>
  <c r="Q116" i="274"/>
  <c r="S116" i="274" s="1" a="1"/>
  <c r="S116" i="274" s="1"/>
  <c r="R116" i="274"/>
  <c r="Q117" i="274"/>
  <c r="S117" i="274" s="1" a="1"/>
  <c r="S117" i="274" s="1"/>
  <c r="B187" i="275" s="1"/>
  <c r="R117" i="274"/>
  <c r="Q118" i="274"/>
  <c r="S118" i="274" s="1" a="1"/>
  <c r="S118" i="274" s="1"/>
  <c r="B188" i="275" s="1"/>
  <c r="R118" i="274"/>
  <c r="Q119" i="274"/>
  <c r="S119" i="274" s="1" a="1"/>
  <c r="S119" i="274" s="1"/>
  <c r="B189" i="275" s="1"/>
  <c r="R119" i="274"/>
  <c r="Q120" i="274"/>
  <c r="S120" i="274" s="1" a="1"/>
  <c r="S120" i="274" s="1"/>
  <c r="B190" i="275" s="1"/>
  <c r="R120" i="274"/>
  <c r="Q121" i="274"/>
  <c r="S121" i="274" s="1" a="1"/>
  <c r="S121" i="274" s="1"/>
  <c r="B191" i="275" s="1"/>
  <c r="R121" i="274"/>
  <c r="Q122" i="274"/>
  <c r="S122" i="274" s="1" a="1"/>
  <c r="S122" i="274" s="1"/>
  <c r="B192" i="275" s="1"/>
  <c r="R122" i="274"/>
  <c r="Q123" i="274"/>
  <c r="S123" i="274" s="1" a="1"/>
  <c r="S123" i="274" s="1"/>
  <c r="B193" i="275" s="1"/>
  <c r="R123" i="274"/>
  <c r="Q124" i="274"/>
  <c r="S124" i="274" s="1" a="1"/>
  <c r="S124" i="274" s="1"/>
  <c r="B194" i="275" s="1"/>
  <c r="R124" i="274"/>
  <c r="Q125" i="274"/>
  <c r="S125" i="274" s="1" a="1"/>
  <c r="S125" i="274" s="1"/>
  <c r="B195" i="275" s="1"/>
  <c r="R125" i="274"/>
  <c r="Q126" i="274"/>
  <c r="S126" i="274" s="1" a="1"/>
  <c r="S126" i="274" s="1"/>
  <c r="B196" i="275" s="1"/>
  <c r="R126" i="274"/>
  <c r="Q127" i="274"/>
  <c r="S127" i="274" s="1" a="1"/>
  <c r="S127" i="274" s="1"/>
  <c r="B197" i="275" s="1"/>
  <c r="R127" i="274"/>
  <c r="Q128" i="274"/>
  <c r="S128" i="274" s="1" a="1"/>
  <c r="S128" i="274" s="1"/>
  <c r="B198" i="275" s="1"/>
  <c r="R128" i="274"/>
  <c r="Q129" i="274"/>
  <c r="S129" i="274" s="1" a="1"/>
  <c r="S129" i="274" s="1"/>
  <c r="B199" i="275" s="1"/>
  <c r="R129" i="274"/>
  <c r="Q130" i="274"/>
  <c r="S130" i="274" s="1" a="1"/>
  <c r="S130" i="274" s="1"/>
  <c r="B200" i="275" s="1"/>
  <c r="R130" i="274"/>
  <c r="I28" i="274"/>
  <c r="J28" i="274"/>
  <c r="K28" i="274"/>
  <c r="L28" i="274"/>
  <c r="M28" i="274"/>
  <c r="N28" i="274"/>
  <c r="I29" i="274"/>
  <c r="J29" i="274"/>
  <c r="K29" i="274"/>
  <c r="L29" i="274"/>
  <c r="M29" i="274"/>
  <c r="N29" i="274"/>
  <c r="I30" i="274"/>
  <c r="J30" i="274"/>
  <c r="K30" i="274"/>
  <c r="L30" i="274"/>
  <c r="M30" i="274"/>
  <c r="N30" i="274"/>
  <c r="I31" i="274"/>
  <c r="J31" i="274"/>
  <c r="K31" i="274"/>
  <c r="L31" i="274"/>
  <c r="M31" i="274"/>
  <c r="N31" i="274"/>
  <c r="I32" i="274"/>
  <c r="J32" i="274"/>
  <c r="K32" i="274"/>
  <c r="L32" i="274"/>
  <c r="M32" i="274"/>
  <c r="N32" i="274"/>
  <c r="I33" i="274"/>
  <c r="J33" i="274"/>
  <c r="K33" i="274"/>
  <c r="L33" i="274"/>
  <c r="M33" i="274"/>
  <c r="N33" i="274"/>
  <c r="I34" i="274"/>
  <c r="J34" i="274"/>
  <c r="K34" i="274"/>
  <c r="L34" i="274"/>
  <c r="M34" i="274"/>
  <c r="N34" i="274"/>
  <c r="I35" i="274"/>
  <c r="J35" i="274"/>
  <c r="K35" i="274"/>
  <c r="L35" i="274"/>
  <c r="M35" i="274"/>
  <c r="N35" i="274"/>
  <c r="I36" i="274"/>
  <c r="J36" i="274"/>
  <c r="K36" i="274"/>
  <c r="L36" i="274"/>
  <c r="M36" i="274"/>
  <c r="N36" i="274"/>
  <c r="I37" i="274"/>
  <c r="J37" i="274"/>
  <c r="K37" i="274"/>
  <c r="L37" i="274"/>
  <c r="M37" i="274"/>
  <c r="N37" i="274"/>
  <c r="I16" i="274"/>
  <c r="J16" i="274"/>
  <c r="K16" i="274"/>
  <c r="L16" i="274"/>
  <c r="M16" i="274"/>
  <c r="N16" i="274"/>
  <c r="I17" i="274"/>
  <c r="J17" i="274"/>
  <c r="K17" i="274"/>
  <c r="L17" i="274"/>
  <c r="M17" i="274"/>
  <c r="N17" i="274"/>
  <c r="I18" i="274"/>
  <c r="J18" i="274"/>
  <c r="K18" i="274"/>
  <c r="L18" i="274"/>
  <c r="M18" i="274"/>
  <c r="N18" i="274"/>
  <c r="I19" i="274"/>
  <c r="J19" i="274"/>
  <c r="K19" i="274"/>
  <c r="L19" i="274"/>
  <c r="M19" i="274"/>
  <c r="N19" i="274"/>
  <c r="I20" i="274"/>
  <c r="J20" i="274"/>
  <c r="K20" i="274"/>
  <c r="L20" i="274"/>
  <c r="M20" i="274"/>
  <c r="N20" i="274"/>
  <c r="I21" i="274"/>
  <c r="J21" i="274"/>
  <c r="K21" i="274"/>
  <c r="L21" i="274"/>
  <c r="M21" i="274"/>
  <c r="N21" i="274"/>
  <c r="I22" i="274"/>
  <c r="J22" i="274"/>
  <c r="K22" i="274"/>
  <c r="L22" i="274"/>
  <c r="M22" i="274"/>
  <c r="N22" i="274"/>
  <c r="I23" i="274"/>
  <c r="J23" i="274"/>
  <c r="K23" i="274"/>
  <c r="L23" i="274"/>
  <c r="M23" i="274"/>
  <c r="N23" i="274"/>
  <c r="I24" i="274"/>
  <c r="J24" i="274"/>
  <c r="K24" i="274"/>
  <c r="L24" i="274"/>
  <c r="M24" i="274"/>
  <c r="N24" i="274"/>
  <c r="I25" i="274"/>
  <c r="J25" i="274"/>
  <c r="K25" i="274"/>
  <c r="L25" i="274"/>
  <c r="M25" i="274"/>
  <c r="N25" i="274"/>
  <c r="I26" i="274"/>
  <c r="J26" i="274"/>
  <c r="K26" i="274"/>
  <c r="L26" i="274"/>
  <c r="M26" i="274"/>
  <c r="N26" i="274"/>
  <c r="I27" i="274"/>
  <c r="J27" i="274"/>
  <c r="K27" i="274"/>
  <c r="L27" i="274"/>
  <c r="M27" i="274"/>
  <c r="N27" i="274"/>
  <c r="Q16" i="271"/>
  <c r="S16" i="271" s="1" a="1"/>
  <c r="S16" i="271" s="1"/>
  <c r="R16" i="271"/>
  <c r="Q17" i="271"/>
  <c r="R17" i="271"/>
  <c r="S17" i="271" s="1" a="1"/>
  <c r="S17" i="271" s="1"/>
  <c r="Q18" i="271"/>
  <c r="S18" i="271" s="1" a="1"/>
  <c r="S18" i="271" s="1"/>
  <c r="R18" i="271"/>
  <c r="Q19" i="271"/>
  <c r="R19" i="271"/>
  <c r="S19" i="271" s="1" a="1"/>
  <c r="S19" i="271" s="1"/>
  <c r="Q20" i="271"/>
  <c r="S20" i="271" s="1" a="1"/>
  <c r="S20" i="271" s="1"/>
  <c r="R20" i="271"/>
  <c r="Q21" i="271"/>
  <c r="R21" i="271"/>
  <c r="S21" i="271" s="1" a="1"/>
  <c r="S21" i="271" s="1"/>
  <c r="Q22" i="271"/>
  <c r="S22" i="271" s="1" a="1"/>
  <c r="S22" i="271" s="1"/>
  <c r="R22" i="271"/>
  <c r="Q23" i="271"/>
  <c r="R23" i="271"/>
  <c r="S23" i="271" s="1" a="1"/>
  <c r="S23" i="271" s="1"/>
  <c r="Q24" i="271"/>
  <c r="S24" i="271" s="1" a="1"/>
  <c r="S24" i="271" s="1"/>
  <c r="R24" i="271"/>
  <c r="Q25" i="271"/>
  <c r="R25" i="271"/>
  <c r="S25" i="271" s="1" a="1"/>
  <c r="S25" i="271" s="1"/>
  <c r="Q26" i="271"/>
  <c r="S26" i="271" s="1" a="1"/>
  <c r="S26" i="271" s="1"/>
  <c r="R26" i="271"/>
  <c r="Q27" i="271"/>
  <c r="S27" i="271" s="1" a="1"/>
  <c r="S27" i="271" s="1"/>
  <c r="R27" i="271"/>
  <c r="Q28" i="271"/>
  <c r="S28" i="271" s="1" a="1"/>
  <c r="S28" i="271" s="1"/>
  <c r="R28" i="271"/>
  <c r="Q29" i="271"/>
  <c r="S29" i="271" s="1" a="1"/>
  <c r="S29" i="271" s="1"/>
  <c r="R29" i="271"/>
  <c r="Q30" i="271"/>
  <c r="S30" i="271" s="1" a="1"/>
  <c r="S30" i="271" s="1"/>
  <c r="R30" i="271"/>
  <c r="Q31" i="271"/>
  <c r="S31" i="271" s="1" a="1"/>
  <c r="S31" i="271" s="1"/>
  <c r="R31" i="271"/>
  <c r="Q32" i="271"/>
  <c r="S32" i="271" s="1" a="1"/>
  <c r="S32" i="271" s="1"/>
  <c r="R32" i="271"/>
  <c r="Q33" i="271"/>
  <c r="S33" i="271" s="1" a="1"/>
  <c r="S33" i="271" s="1"/>
  <c r="R33" i="271"/>
  <c r="Q34" i="271"/>
  <c r="S34" i="271" s="1" a="1"/>
  <c r="S34" i="271" s="1"/>
  <c r="R34" i="271"/>
  <c r="Q35" i="271"/>
  <c r="S35" i="271" s="1" a="1"/>
  <c r="S35" i="271" s="1"/>
  <c r="R35" i="271"/>
  <c r="Q36" i="271"/>
  <c r="S36" i="271" s="1" a="1"/>
  <c r="S36" i="271" s="1"/>
  <c r="R36" i="271"/>
  <c r="Q37" i="271"/>
  <c r="S37" i="271" s="1" a="1"/>
  <c r="S37" i="271" s="1"/>
  <c r="R37" i="271"/>
  <c r="Q38" i="271"/>
  <c r="S38" i="271" s="1" a="1"/>
  <c r="S38" i="271" s="1"/>
  <c r="R38" i="271"/>
  <c r="Q39" i="271"/>
  <c r="S39" i="271" s="1" a="1"/>
  <c r="S39" i="271" s="1"/>
  <c r="R39" i="271"/>
  <c r="Q40" i="271"/>
  <c r="S40" i="271" s="1" a="1"/>
  <c r="S40" i="271" s="1"/>
  <c r="R40" i="271"/>
  <c r="Q41" i="271"/>
  <c r="S41" i="271" s="1" a="1"/>
  <c r="S41" i="271" s="1"/>
  <c r="R41" i="271"/>
  <c r="Q42" i="271"/>
  <c r="S42" i="271" s="1" a="1"/>
  <c r="S42" i="271" s="1"/>
  <c r="R42" i="271"/>
  <c r="Q43" i="271"/>
  <c r="S43" i="271" s="1" a="1"/>
  <c r="S43" i="271" s="1"/>
  <c r="R43" i="271"/>
  <c r="Q44" i="271"/>
  <c r="S44" i="271" s="1" a="1"/>
  <c r="S44" i="271" s="1"/>
  <c r="R44" i="271"/>
  <c r="Q45" i="271"/>
  <c r="S45" i="271" s="1" a="1"/>
  <c r="R45" i="271"/>
  <c r="S45" i="271"/>
  <c r="Q46" i="271"/>
  <c r="S46" i="271" s="1" a="1"/>
  <c r="S46" i="271" s="1"/>
  <c r="R46" i="271"/>
  <c r="Q47" i="271"/>
  <c r="S47" i="271" s="1" a="1"/>
  <c r="R47" i="271"/>
  <c r="S47" i="271"/>
  <c r="Q48" i="271"/>
  <c r="S48" i="271" s="1" a="1"/>
  <c r="S48" i="271" s="1"/>
  <c r="R48" i="271"/>
  <c r="Q49" i="271"/>
  <c r="S49" i="271" s="1" a="1"/>
  <c r="S49" i="271" s="1"/>
  <c r="R49" i="271"/>
  <c r="Q50" i="271"/>
  <c r="S50" i="271" s="1" a="1"/>
  <c r="S50" i="271" s="1"/>
  <c r="R50" i="271"/>
  <c r="Q51" i="271"/>
  <c r="S51" i="271" s="1" a="1"/>
  <c r="R51" i="271"/>
  <c r="S51" i="271"/>
  <c r="Q52" i="271"/>
  <c r="S52" i="271" s="1" a="1"/>
  <c r="S52" i="271" s="1"/>
  <c r="R52" i="271"/>
  <c r="Q53" i="271"/>
  <c r="S53" i="271" s="1" a="1"/>
  <c r="R53" i="271"/>
  <c r="S53" i="271"/>
  <c r="Q54" i="271"/>
  <c r="S54" i="271" s="1" a="1"/>
  <c r="S54" i="271" s="1"/>
  <c r="R54" i="271"/>
  <c r="Q55" i="271"/>
  <c r="R55" i="271"/>
  <c r="Q56" i="271"/>
  <c r="S56" i="271" s="1" a="1"/>
  <c r="S56" i="271" s="1"/>
  <c r="R56" i="271"/>
  <c r="Q57" i="271"/>
  <c r="R57" i="271"/>
  <c r="Q58" i="271"/>
  <c r="S58" i="271" s="1" a="1"/>
  <c r="S58" i="271" s="1"/>
  <c r="R58" i="271"/>
  <c r="Q59" i="271"/>
  <c r="S59" i="271" s="1" a="1"/>
  <c r="S59" i="271" s="1"/>
  <c r="R59" i="271"/>
  <c r="Q60" i="271"/>
  <c r="S60" i="271" s="1" a="1"/>
  <c r="S60" i="271" s="1"/>
  <c r="R60" i="271"/>
  <c r="Q61" i="271"/>
  <c r="R61" i="271"/>
  <c r="Q62" i="271"/>
  <c r="S62" i="271" s="1" a="1"/>
  <c r="S62" i="271" s="1"/>
  <c r="R62" i="271"/>
  <c r="Q63" i="271"/>
  <c r="R63" i="271"/>
  <c r="Q64" i="271"/>
  <c r="S64" i="271" s="1" a="1"/>
  <c r="S64" i="271" s="1"/>
  <c r="R64" i="271"/>
  <c r="Q65" i="271"/>
  <c r="S65" i="271" s="1" a="1"/>
  <c r="S65" i="271" s="1"/>
  <c r="R65" i="271"/>
  <c r="Q66" i="271"/>
  <c r="S66" i="271" s="1" a="1"/>
  <c r="S66" i="271" s="1"/>
  <c r="R66" i="271"/>
  <c r="Q67" i="271"/>
  <c r="S67" i="271" s="1" a="1"/>
  <c r="R67" i="271"/>
  <c r="S67" i="271"/>
  <c r="Q68" i="271"/>
  <c r="S68" i="271" s="1" a="1"/>
  <c r="S68" i="271" s="1"/>
  <c r="R68" i="271"/>
  <c r="Q69" i="271"/>
  <c r="S69" i="271" s="1" a="1"/>
  <c r="R69" i="271"/>
  <c r="S69" i="271"/>
  <c r="Q70" i="271"/>
  <c r="S70" i="271" s="1" a="1"/>
  <c r="S70" i="271" s="1"/>
  <c r="R70" i="271"/>
  <c r="Q71" i="271"/>
  <c r="R71" i="271"/>
  <c r="Q72" i="271"/>
  <c r="S72" i="271" s="1" a="1"/>
  <c r="S72" i="271" s="1"/>
  <c r="R72" i="271"/>
  <c r="Q73" i="271"/>
  <c r="R73" i="271"/>
  <c r="Q74" i="271"/>
  <c r="S74" i="271" s="1" a="1"/>
  <c r="S74" i="271" s="1"/>
  <c r="R74" i="271"/>
  <c r="Q75" i="271"/>
  <c r="S75" i="271" s="1" a="1"/>
  <c r="S75" i="271" s="1"/>
  <c r="R75" i="271"/>
  <c r="Q76" i="271"/>
  <c r="S76" i="271" s="1" a="1"/>
  <c r="S76" i="271" s="1"/>
  <c r="R76" i="271"/>
  <c r="Q77" i="271"/>
  <c r="R77" i="271"/>
  <c r="Q78" i="271"/>
  <c r="S78" i="271" s="1" a="1"/>
  <c r="S78" i="271" s="1"/>
  <c r="R78" i="271"/>
  <c r="Q79" i="271"/>
  <c r="R79" i="271"/>
  <c r="Q80" i="271"/>
  <c r="S80" i="271" s="1" a="1"/>
  <c r="S80" i="271" s="1"/>
  <c r="R80" i="271"/>
  <c r="Q81" i="271"/>
  <c r="S81" i="271" s="1" a="1"/>
  <c r="S81" i="271" s="1"/>
  <c r="R81" i="271"/>
  <c r="Q82" i="271"/>
  <c r="S82" i="271" s="1" a="1"/>
  <c r="S82" i="271" s="1"/>
  <c r="R82" i="271"/>
  <c r="Q83" i="271"/>
  <c r="S83" i="271" s="1" a="1"/>
  <c r="R83" i="271"/>
  <c r="S83" i="271"/>
  <c r="Q84" i="271"/>
  <c r="S84" i="271" s="1" a="1"/>
  <c r="S84" i="271" s="1"/>
  <c r="R84" i="271"/>
  <c r="Q85" i="271"/>
  <c r="S85" i="271" s="1" a="1"/>
  <c r="R85" i="271"/>
  <c r="S85" i="271"/>
  <c r="Q86" i="271"/>
  <c r="S86" i="271" s="1" a="1"/>
  <c r="S86" i="271" s="1"/>
  <c r="R86" i="271"/>
  <c r="Q87" i="271"/>
  <c r="R87" i="271"/>
  <c r="Q88" i="271"/>
  <c r="S88" i="271" s="1" a="1"/>
  <c r="S88" i="271" s="1"/>
  <c r="R88" i="271"/>
  <c r="Q89" i="271"/>
  <c r="R89" i="271"/>
  <c r="Q90" i="271"/>
  <c r="S90" i="271" s="1" a="1"/>
  <c r="S90" i="271" s="1"/>
  <c r="R90" i="271"/>
  <c r="Q91" i="271"/>
  <c r="S91" i="271" s="1" a="1"/>
  <c r="S91" i="271" s="1"/>
  <c r="R91" i="271"/>
  <c r="Q92" i="271"/>
  <c r="S92" i="271" s="1" a="1"/>
  <c r="S92" i="271" s="1"/>
  <c r="R92" i="271"/>
  <c r="Q93" i="271"/>
  <c r="R93" i="271"/>
  <c r="Q94" i="271"/>
  <c r="S94" i="271" s="1" a="1"/>
  <c r="S94" i="271" s="1"/>
  <c r="R94" i="271"/>
  <c r="Q95" i="271"/>
  <c r="R95" i="271"/>
  <c r="Q96" i="271"/>
  <c r="S96" i="271" s="1" a="1"/>
  <c r="S96" i="271" s="1"/>
  <c r="R96" i="271"/>
  <c r="Q97" i="271"/>
  <c r="S97" i="271" s="1" a="1"/>
  <c r="S97" i="271" s="1"/>
  <c r="R97" i="271"/>
  <c r="Q98" i="271"/>
  <c r="S98" i="271" s="1" a="1"/>
  <c r="S98" i="271" s="1"/>
  <c r="R98" i="271"/>
  <c r="Q99" i="271"/>
  <c r="S99" i="271" s="1" a="1"/>
  <c r="R99" i="271"/>
  <c r="S99" i="271"/>
  <c r="Q100" i="271"/>
  <c r="S100" i="271" s="1" a="1"/>
  <c r="S100" i="271" s="1"/>
  <c r="R100" i="271"/>
  <c r="Q101" i="271"/>
  <c r="S101" i="271" s="1" a="1"/>
  <c r="R101" i="271"/>
  <c r="S101" i="271"/>
  <c r="Q102" i="271"/>
  <c r="S102" i="271" s="1" a="1"/>
  <c r="S102" i="271" s="1"/>
  <c r="R102" i="271"/>
  <c r="Q103" i="271"/>
  <c r="R103" i="271"/>
  <c r="Q104" i="271"/>
  <c r="S104" i="271" s="1" a="1"/>
  <c r="S104" i="271" s="1"/>
  <c r="R104" i="271"/>
  <c r="Q105" i="271"/>
  <c r="R105" i="271"/>
  <c r="Q106" i="271"/>
  <c r="S106" i="271" s="1" a="1"/>
  <c r="S106" i="271" s="1"/>
  <c r="R106" i="271"/>
  <c r="Q107" i="271"/>
  <c r="S107" i="271" s="1" a="1"/>
  <c r="S107" i="271" s="1"/>
  <c r="R107" i="271"/>
  <c r="Q108" i="271"/>
  <c r="S108" i="271" s="1" a="1"/>
  <c r="S108" i="271" s="1"/>
  <c r="R108" i="271"/>
  <c r="Q109" i="271"/>
  <c r="R109" i="271"/>
  <c r="Q110" i="271"/>
  <c r="S110" i="271" s="1" a="1"/>
  <c r="S110" i="271" s="1"/>
  <c r="R110" i="271"/>
  <c r="Q111" i="271"/>
  <c r="R111" i="271"/>
  <c r="Q112" i="271"/>
  <c r="S112" i="271" s="1" a="1"/>
  <c r="S112" i="271" s="1"/>
  <c r="R112" i="271"/>
  <c r="Q113" i="271"/>
  <c r="S113" i="271" s="1" a="1"/>
  <c r="S113" i="271" s="1"/>
  <c r="R113" i="271"/>
  <c r="Q114" i="271"/>
  <c r="S114" i="271" s="1" a="1"/>
  <c r="S114" i="271" s="1"/>
  <c r="R114" i="271"/>
  <c r="Q115" i="271"/>
  <c r="S115" i="271" s="1" a="1"/>
  <c r="R115" i="271"/>
  <c r="S115" i="271"/>
  <c r="Q116" i="271"/>
  <c r="S116" i="271" s="1" a="1"/>
  <c r="S116" i="271" s="1"/>
  <c r="R116" i="271"/>
  <c r="Q117" i="271"/>
  <c r="S117" i="271" s="1" a="1"/>
  <c r="R117" i="271"/>
  <c r="S117" i="271"/>
  <c r="Q118" i="271"/>
  <c r="S118" i="271" s="1" a="1"/>
  <c r="S118" i="271" s="1"/>
  <c r="R118" i="271"/>
  <c r="Q119" i="271"/>
  <c r="R119" i="271"/>
  <c r="Q120" i="271"/>
  <c r="S120" i="271" s="1" a="1"/>
  <c r="S120" i="271" s="1"/>
  <c r="R120" i="271"/>
  <c r="Q121" i="271"/>
  <c r="R121" i="271"/>
  <c r="Q122" i="271"/>
  <c r="S122" i="271" s="1" a="1"/>
  <c r="S122" i="271" s="1"/>
  <c r="R122" i="271"/>
  <c r="Q123" i="271"/>
  <c r="S123" i="271" s="1" a="1"/>
  <c r="S123" i="271" s="1"/>
  <c r="R123" i="271"/>
  <c r="Q124" i="271"/>
  <c r="S124" i="271" s="1" a="1"/>
  <c r="S124" i="271" s="1"/>
  <c r="R124" i="271"/>
  <c r="Q125" i="271"/>
  <c r="R125" i="271"/>
  <c r="Q126" i="271"/>
  <c r="S126" i="271" s="1" a="1"/>
  <c r="S126" i="271" s="1"/>
  <c r="R126" i="271"/>
  <c r="Q127" i="271"/>
  <c r="R127" i="271"/>
  <c r="Q128" i="271"/>
  <c r="S128" i="271" s="1" a="1"/>
  <c r="S128" i="271" s="1"/>
  <c r="R128" i="271"/>
  <c r="Q129" i="271"/>
  <c r="S129" i="271" s="1" a="1"/>
  <c r="S129" i="271" s="1"/>
  <c r="R129" i="271"/>
  <c r="Q130" i="271"/>
  <c r="S130" i="271" s="1" a="1"/>
  <c r="S130" i="271" s="1"/>
  <c r="R130" i="271"/>
  <c r="Q131" i="271"/>
  <c r="S131" i="271" s="1" a="1"/>
  <c r="R131" i="271"/>
  <c r="S131" i="271"/>
  <c r="Q132" i="271"/>
  <c r="S132" i="271" s="1" a="1"/>
  <c r="S132" i="271" s="1"/>
  <c r="R132" i="271"/>
  <c r="Q133" i="271"/>
  <c r="S133" i="271" s="1" a="1"/>
  <c r="S133" i="271" s="1"/>
  <c r="R133" i="271"/>
  <c r="Q134" i="271"/>
  <c r="S134" i="271" s="1" a="1"/>
  <c r="S134" i="271" s="1"/>
  <c r="R134" i="271"/>
  <c r="Q135" i="271"/>
  <c r="R135" i="271"/>
  <c r="Q136" i="271"/>
  <c r="S136" i="271" s="1" a="1"/>
  <c r="S136" i="271" s="1"/>
  <c r="R136" i="271"/>
  <c r="Q137" i="271"/>
  <c r="R137" i="271"/>
  <c r="Q138" i="271"/>
  <c r="S138" i="271" s="1" a="1"/>
  <c r="S138" i="271" s="1"/>
  <c r="R138" i="271"/>
  <c r="Q139" i="271"/>
  <c r="S139" i="271" s="1" a="1"/>
  <c r="S139" i="271" s="1"/>
  <c r="R139" i="271"/>
  <c r="Q140" i="271"/>
  <c r="S140" i="271" s="1" a="1"/>
  <c r="S140" i="271" s="1"/>
  <c r="R140" i="271"/>
  <c r="Q141" i="271"/>
  <c r="R141" i="271"/>
  <c r="Q142" i="271"/>
  <c r="S142" i="271" s="1" a="1"/>
  <c r="S142" i="271" s="1"/>
  <c r="R142" i="271"/>
  <c r="Q143" i="271"/>
  <c r="R143" i="271"/>
  <c r="Q144" i="271"/>
  <c r="S144" i="271" s="1" a="1"/>
  <c r="S144" i="271" s="1"/>
  <c r="R144" i="271"/>
  <c r="Q145" i="271"/>
  <c r="S145" i="271" s="1" a="1"/>
  <c r="S145" i="271" s="1"/>
  <c r="R145" i="271"/>
  <c r="Q146" i="271"/>
  <c r="S146" i="271" s="1" a="1"/>
  <c r="S146" i="271" s="1"/>
  <c r="R146" i="271"/>
  <c r="Q147" i="271"/>
  <c r="S147" i="271" s="1" a="1"/>
  <c r="R147" i="271"/>
  <c r="S147" i="271"/>
  <c r="Q148" i="271"/>
  <c r="S148" i="271" s="1" a="1"/>
  <c r="S148" i="271" s="1"/>
  <c r="R148" i="271"/>
  <c r="Q149" i="271"/>
  <c r="S149" i="271" s="1" a="1"/>
  <c r="S149" i="271" s="1"/>
  <c r="R149" i="271"/>
  <c r="Q150" i="271"/>
  <c r="S150" i="271" s="1" a="1"/>
  <c r="S150" i="271" s="1"/>
  <c r="R150" i="271"/>
  <c r="Q151" i="271"/>
  <c r="R151" i="271"/>
  <c r="Q152" i="271"/>
  <c r="S152" i="271" s="1" a="1"/>
  <c r="S152" i="271" s="1"/>
  <c r="R152" i="271"/>
  <c r="Q153" i="271"/>
  <c r="R153" i="271"/>
  <c r="Q154" i="271"/>
  <c r="S154" i="271" s="1" a="1"/>
  <c r="S154" i="271" s="1"/>
  <c r="R154" i="271"/>
  <c r="Q155" i="271"/>
  <c r="S155" i="271" s="1" a="1"/>
  <c r="S155" i="271" s="1"/>
  <c r="R155" i="271"/>
  <c r="Q156" i="271"/>
  <c r="S156" i="271" s="1" a="1"/>
  <c r="S156" i="271" s="1"/>
  <c r="R156" i="271"/>
  <c r="Q157" i="271"/>
  <c r="R157" i="271"/>
  <c r="Q158" i="271"/>
  <c r="S158" i="271" s="1" a="1"/>
  <c r="S158" i="271" s="1"/>
  <c r="R158" i="271"/>
  <c r="Q159" i="271"/>
  <c r="R159" i="271"/>
  <c r="Q160" i="271"/>
  <c r="S160" i="271" s="1" a="1"/>
  <c r="S160" i="271" s="1"/>
  <c r="R160" i="271"/>
  <c r="Q161" i="271"/>
  <c r="S161" i="271" s="1" a="1"/>
  <c r="S161" i="271" s="1"/>
  <c r="R161" i="271"/>
  <c r="Q162" i="271"/>
  <c r="S162" i="271" s="1" a="1"/>
  <c r="S162" i="271" s="1"/>
  <c r="R162" i="271"/>
  <c r="Q16" i="270"/>
  <c r="S16" i="270" s="1" a="1"/>
  <c r="S16" i="270" s="1"/>
  <c r="R16" i="270"/>
  <c r="Q17" i="270"/>
  <c r="S17" i="270" s="1" a="1"/>
  <c r="S17" i="270" s="1"/>
  <c r="R17" i="270"/>
  <c r="Q18" i="270"/>
  <c r="S18" i="270" s="1" a="1"/>
  <c r="S18" i="270" s="1"/>
  <c r="R18" i="270"/>
  <c r="Q19" i="270"/>
  <c r="S19" i="270" s="1" a="1"/>
  <c r="S19" i="270" s="1"/>
  <c r="R19" i="270"/>
  <c r="Q20" i="270"/>
  <c r="S20" i="270" s="1" a="1"/>
  <c r="S20" i="270" s="1"/>
  <c r="R20" i="270"/>
  <c r="Q21" i="270"/>
  <c r="S21" i="270" s="1" a="1"/>
  <c r="S21" i="270" s="1"/>
  <c r="R21" i="270"/>
  <c r="Q22" i="270"/>
  <c r="S22" i="270" s="1" a="1"/>
  <c r="S22" i="270" s="1"/>
  <c r="R22" i="270"/>
  <c r="Q23" i="270"/>
  <c r="S23" i="270" s="1" a="1"/>
  <c r="S23" i="270" s="1"/>
  <c r="R23" i="270"/>
  <c r="Q24" i="270"/>
  <c r="S24" i="270" s="1" a="1"/>
  <c r="S24" i="270" s="1"/>
  <c r="R24" i="270"/>
  <c r="Q25" i="270"/>
  <c r="S25" i="270" s="1" a="1"/>
  <c r="S25" i="270" s="1"/>
  <c r="R25" i="270"/>
  <c r="Q26" i="270"/>
  <c r="S26" i="270" s="1" a="1"/>
  <c r="S26" i="270" s="1"/>
  <c r="R26" i="270"/>
  <c r="Q27" i="270"/>
  <c r="S27" i="270" s="1" a="1"/>
  <c r="S27" i="270" s="1"/>
  <c r="R27" i="270"/>
  <c r="Q28" i="270"/>
  <c r="S28" i="270" s="1" a="1"/>
  <c r="S28" i="270" s="1"/>
  <c r="R28" i="270"/>
  <c r="Q29" i="270"/>
  <c r="S29" i="270" s="1" a="1"/>
  <c r="S29" i="270" s="1"/>
  <c r="R29" i="270"/>
  <c r="Q30" i="270"/>
  <c r="S30" i="270" s="1" a="1"/>
  <c r="S30" i="270" s="1"/>
  <c r="R30" i="270"/>
  <c r="Q31" i="270"/>
  <c r="S31" i="270" s="1" a="1"/>
  <c r="S31" i="270" s="1"/>
  <c r="R31" i="270"/>
  <c r="Q32" i="270"/>
  <c r="S32" i="270" s="1" a="1"/>
  <c r="S32" i="270" s="1"/>
  <c r="R32" i="270"/>
  <c r="Q33" i="270"/>
  <c r="S33" i="270" s="1" a="1"/>
  <c r="S33" i="270" s="1"/>
  <c r="R33" i="270"/>
  <c r="Q34" i="270"/>
  <c r="S34" i="270" s="1" a="1"/>
  <c r="S34" i="270" s="1"/>
  <c r="R34" i="270"/>
  <c r="Q35" i="270"/>
  <c r="S35" i="270" s="1" a="1"/>
  <c r="S35" i="270" s="1"/>
  <c r="R35" i="270"/>
  <c r="Q36" i="270"/>
  <c r="S36" i="270" s="1" a="1"/>
  <c r="S36" i="270" s="1"/>
  <c r="R36" i="270"/>
  <c r="Q37" i="270"/>
  <c r="S37" i="270" s="1" a="1"/>
  <c r="S37" i="270" s="1"/>
  <c r="R37" i="270"/>
  <c r="Q38" i="270"/>
  <c r="S38" i="270" s="1" a="1"/>
  <c r="S38" i="270" s="1"/>
  <c r="R38" i="270"/>
  <c r="Q39" i="270"/>
  <c r="S39" i="270" s="1" a="1"/>
  <c r="S39" i="270" s="1"/>
  <c r="R39" i="270"/>
  <c r="Q40" i="270"/>
  <c r="S40" i="270" s="1" a="1"/>
  <c r="S40" i="270" s="1"/>
  <c r="R40" i="270"/>
  <c r="Q41" i="270"/>
  <c r="S41" i="270" s="1" a="1"/>
  <c r="S41" i="270" s="1"/>
  <c r="R41" i="270"/>
  <c r="Q42" i="270"/>
  <c r="S42" i="270" s="1" a="1"/>
  <c r="S42" i="270" s="1"/>
  <c r="R42" i="270"/>
  <c r="I16" i="270"/>
  <c r="J16" i="270"/>
  <c r="K16" i="270"/>
  <c r="L16" i="270"/>
  <c r="M16" i="270"/>
  <c r="N16" i="270"/>
  <c r="Q16" i="269"/>
  <c r="S16" i="269" s="1" a="1"/>
  <c r="S16" i="269" s="1"/>
  <c r="R16" i="269"/>
  <c r="Q17" i="269"/>
  <c r="S17" i="269" s="1" a="1"/>
  <c r="S17" i="269" s="1"/>
  <c r="R17" i="269"/>
  <c r="Q18" i="269"/>
  <c r="S18" i="269" s="1" a="1"/>
  <c r="S18" i="269" s="1"/>
  <c r="R18" i="269"/>
  <c r="Q19" i="269"/>
  <c r="S19" i="269" s="1" a="1"/>
  <c r="S19" i="269" s="1"/>
  <c r="R19" i="269"/>
  <c r="Q20" i="269"/>
  <c r="S20" i="269" s="1" a="1"/>
  <c r="S20" i="269" s="1"/>
  <c r="R20" i="269"/>
  <c r="Q21" i="269"/>
  <c r="S21" i="269" s="1" a="1"/>
  <c r="S21" i="269" s="1"/>
  <c r="R21" i="269"/>
  <c r="Q22" i="269"/>
  <c r="S22" i="269" s="1" a="1"/>
  <c r="S22" i="269" s="1"/>
  <c r="R22" i="269"/>
  <c r="Q23" i="269"/>
  <c r="S23" i="269" s="1" a="1"/>
  <c r="S23" i="269" s="1"/>
  <c r="R23" i="269"/>
  <c r="Q24" i="269"/>
  <c r="S24" i="269" s="1" a="1"/>
  <c r="S24" i="269" s="1"/>
  <c r="R24" i="269"/>
  <c r="Q25" i="269"/>
  <c r="S25" i="269" s="1" a="1"/>
  <c r="S25" i="269" s="1"/>
  <c r="R25" i="269"/>
  <c r="Q26" i="269"/>
  <c r="S26" i="269" s="1" a="1"/>
  <c r="S26" i="269" s="1"/>
  <c r="R26" i="269"/>
  <c r="Q27" i="269"/>
  <c r="R27" i="269"/>
  <c r="Q28" i="269"/>
  <c r="S28" i="269" s="1" a="1"/>
  <c r="S28" i="269" s="1"/>
  <c r="R28" i="269"/>
  <c r="Q29" i="269"/>
  <c r="S29" i="269" s="1" a="1"/>
  <c r="S29" i="269" s="1"/>
  <c r="R29" i="269"/>
  <c r="Q30" i="269"/>
  <c r="S30" i="269" s="1" a="1"/>
  <c r="S30" i="269" s="1"/>
  <c r="R30" i="269"/>
  <c r="Q31" i="269"/>
  <c r="R31" i="269"/>
  <c r="Q32" i="269"/>
  <c r="S32" i="269" s="1" a="1"/>
  <c r="S32" i="269" s="1"/>
  <c r="R32" i="269"/>
  <c r="Q33" i="269"/>
  <c r="S33" i="269" s="1" a="1"/>
  <c r="S33" i="269" s="1"/>
  <c r="R33" i="269"/>
  <c r="Q34" i="269"/>
  <c r="S34" i="269" s="1" a="1"/>
  <c r="S34" i="269" s="1"/>
  <c r="R34" i="269"/>
  <c r="Q35" i="269"/>
  <c r="R35" i="269"/>
  <c r="Q36" i="269"/>
  <c r="S36" i="269" s="1" a="1"/>
  <c r="S36" i="269" s="1"/>
  <c r="R36" i="269"/>
  <c r="Q37" i="269"/>
  <c r="S37" i="269" s="1" a="1"/>
  <c r="S37" i="269" s="1"/>
  <c r="R37" i="269"/>
  <c r="Q38" i="269"/>
  <c r="S38" i="269" s="1" a="1"/>
  <c r="S38" i="269" s="1"/>
  <c r="R38" i="269"/>
  <c r="Q39" i="269"/>
  <c r="R39" i="269"/>
  <c r="Q40" i="269"/>
  <c r="S40" i="269" s="1" a="1"/>
  <c r="S40" i="269" s="1"/>
  <c r="R40" i="269"/>
  <c r="Q41" i="269"/>
  <c r="S41" i="269" s="1" a="1"/>
  <c r="S41" i="269" s="1"/>
  <c r="R41" i="269"/>
  <c r="Q42" i="269"/>
  <c r="S42" i="269" s="1" a="1"/>
  <c r="S42" i="269" s="1"/>
  <c r="R42" i="269"/>
  <c r="Q43" i="269"/>
  <c r="R43" i="269"/>
  <c r="Q44" i="269"/>
  <c r="S44" i="269" s="1" a="1"/>
  <c r="S44" i="269" s="1"/>
  <c r="R44" i="269"/>
  <c r="Q45" i="269"/>
  <c r="S45" i="269" s="1" a="1"/>
  <c r="S45" i="269" s="1"/>
  <c r="R45" i="269"/>
  <c r="Q46" i="269"/>
  <c r="S46" i="269" s="1" a="1"/>
  <c r="S46" i="269" s="1"/>
  <c r="R46" i="269"/>
  <c r="Q47" i="269"/>
  <c r="R47" i="269"/>
  <c r="Q48" i="269"/>
  <c r="S48" i="269" s="1" a="1"/>
  <c r="S48" i="269" s="1"/>
  <c r="R48" i="269"/>
  <c r="Q49" i="269"/>
  <c r="S49" i="269" s="1" a="1"/>
  <c r="S49" i="269" s="1"/>
  <c r="R49" i="269"/>
  <c r="Q50" i="269"/>
  <c r="S50" i="269" s="1" a="1"/>
  <c r="S50" i="269" s="1"/>
  <c r="R50" i="269"/>
  <c r="Q51" i="269"/>
  <c r="R51" i="269"/>
  <c r="Q52" i="269"/>
  <c r="S52" i="269" s="1" a="1"/>
  <c r="S52" i="269" s="1"/>
  <c r="R52" i="269"/>
  <c r="Q53" i="269"/>
  <c r="R53" i="269"/>
  <c r="Q54" i="269"/>
  <c r="S54" i="269" s="1" a="1"/>
  <c r="S54" i="269" s="1"/>
  <c r="R54" i="269"/>
  <c r="Q55" i="269"/>
  <c r="S55" i="269" s="1" a="1"/>
  <c r="S55" i="269" s="1"/>
  <c r="R55" i="269"/>
  <c r="Q56" i="269"/>
  <c r="S56" i="269" s="1" a="1"/>
  <c r="S56" i="269" s="1"/>
  <c r="R56" i="269"/>
  <c r="Q57" i="269"/>
  <c r="R57" i="269"/>
  <c r="Q58" i="269"/>
  <c r="S58" i="269" s="1" a="1"/>
  <c r="S58" i="269" s="1"/>
  <c r="R58" i="269"/>
  <c r="Q59" i="269"/>
  <c r="S59" i="269" s="1" a="1"/>
  <c r="S59" i="269" s="1"/>
  <c r="R59" i="269"/>
  <c r="Q60" i="269"/>
  <c r="S60" i="269" s="1" a="1"/>
  <c r="S60" i="269" s="1"/>
  <c r="R60" i="269"/>
  <c r="Q61" i="269"/>
  <c r="S61" i="269" s="1" a="1"/>
  <c r="S61" i="269" s="1"/>
  <c r="R61" i="269"/>
  <c r="Q62" i="269"/>
  <c r="S62" i="269" s="1" a="1"/>
  <c r="S62" i="269" s="1"/>
  <c r="R62" i="269"/>
  <c r="Q63" i="269"/>
  <c r="S63" i="269" s="1" a="1"/>
  <c r="R63" i="269"/>
  <c r="S63" i="269"/>
  <c r="Q64" i="269"/>
  <c r="S64" i="269" s="1" a="1"/>
  <c r="S64" i="269" s="1"/>
  <c r="R64" i="269"/>
  <c r="Q65" i="269"/>
  <c r="R65" i="269"/>
  <c r="Q66" i="269"/>
  <c r="S66" i="269" s="1" a="1"/>
  <c r="S66" i="269" s="1"/>
  <c r="R66" i="269"/>
  <c r="Q67" i="269"/>
  <c r="R67" i="269"/>
  <c r="Q68" i="269"/>
  <c r="S68" i="269" s="1" a="1"/>
  <c r="S68" i="269" s="1"/>
  <c r="R68" i="269"/>
  <c r="Q69" i="269"/>
  <c r="R69" i="269"/>
  <c r="Q70" i="269"/>
  <c r="S70" i="269" s="1" a="1"/>
  <c r="S70" i="269" s="1"/>
  <c r="R70" i="269"/>
  <c r="Q71" i="269"/>
  <c r="S71" i="269" s="1" a="1"/>
  <c r="S71" i="269" s="1"/>
  <c r="R71" i="269"/>
  <c r="Q72" i="269"/>
  <c r="S72" i="269" s="1" a="1"/>
  <c r="S72" i="269" s="1"/>
  <c r="R72" i="269"/>
  <c r="Q73" i="269"/>
  <c r="R73" i="269"/>
  <c r="Q74" i="269"/>
  <c r="S74" i="269" s="1" a="1"/>
  <c r="S74" i="269" s="1"/>
  <c r="R74" i="269"/>
  <c r="Q75" i="269"/>
  <c r="S75" i="269" s="1" a="1"/>
  <c r="R75" i="269"/>
  <c r="S75" i="269"/>
  <c r="Q76" i="269"/>
  <c r="S76" i="269" s="1" a="1"/>
  <c r="S76" i="269" s="1"/>
  <c r="R76" i="269"/>
  <c r="Q77" i="269"/>
  <c r="S77" i="269" s="1" a="1"/>
  <c r="S77" i="269" s="1"/>
  <c r="R77" i="269"/>
  <c r="Q78" i="269"/>
  <c r="S78" i="269" s="1" a="1"/>
  <c r="S78" i="269" s="1"/>
  <c r="R78" i="269"/>
  <c r="Q79" i="269"/>
  <c r="S79" i="269" s="1" a="1"/>
  <c r="R79" i="269"/>
  <c r="S79" i="269"/>
  <c r="Q80" i="269"/>
  <c r="S80" i="269" s="1" a="1"/>
  <c r="S80" i="269" s="1"/>
  <c r="R80" i="269"/>
  <c r="Q81" i="269"/>
  <c r="R81" i="269"/>
  <c r="Q82" i="269"/>
  <c r="S82" i="269" s="1" a="1"/>
  <c r="S82" i="269" s="1"/>
  <c r="R82" i="269"/>
  <c r="Q83" i="269"/>
  <c r="R83" i="269"/>
  <c r="Q84" i="269"/>
  <c r="S84" i="269" s="1" a="1"/>
  <c r="S84" i="269" s="1"/>
  <c r="R84" i="269"/>
  <c r="Q85" i="269"/>
  <c r="R85" i="269"/>
  <c r="Q86" i="269"/>
  <c r="S86" i="269" s="1" a="1"/>
  <c r="S86" i="269" s="1"/>
  <c r="R86" i="269"/>
  <c r="Q87" i="269"/>
  <c r="S87" i="269" s="1" a="1"/>
  <c r="S87" i="269" s="1"/>
  <c r="R87" i="269"/>
  <c r="Q88" i="269"/>
  <c r="S88" i="269" s="1" a="1"/>
  <c r="S88" i="269" s="1"/>
  <c r="R88" i="269"/>
  <c r="Q89" i="269"/>
  <c r="R89" i="269"/>
  <c r="Q90" i="269"/>
  <c r="S90" i="269" s="1" a="1"/>
  <c r="S90" i="269" s="1"/>
  <c r="R90" i="269"/>
  <c r="Q91" i="269"/>
  <c r="S91" i="269" s="1" a="1"/>
  <c r="R91" i="269"/>
  <c r="S91" i="269"/>
  <c r="Q92" i="269"/>
  <c r="S92" i="269" s="1" a="1"/>
  <c r="S92" i="269" s="1"/>
  <c r="R92" i="269"/>
  <c r="Q93" i="269"/>
  <c r="S93" i="269" s="1" a="1"/>
  <c r="S93" i="269" s="1"/>
  <c r="R93" i="269"/>
  <c r="Q94" i="269"/>
  <c r="S94" i="269" s="1" a="1"/>
  <c r="S94" i="269" s="1"/>
  <c r="R94" i="269"/>
  <c r="Q95" i="269"/>
  <c r="S95" i="269" s="1" a="1"/>
  <c r="R95" i="269"/>
  <c r="S95" i="269"/>
  <c r="Q96" i="269"/>
  <c r="S96" i="269" s="1" a="1"/>
  <c r="S96" i="269" s="1"/>
  <c r="R96" i="269"/>
  <c r="Q97" i="269"/>
  <c r="R97" i="269"/>
  <c r="Q98" i="269"/>
  <c r="S98" i="269" s="1" a="1"/>
  <c r="S98" i="269" s="1"/>
  <c r="R98" i="269"/>
  <c r="Q99" i="269"/>
  <c r="R99" i="269"/>
  <c r="Q100" i="269"/>
  <c r="S100" i="269" s="1" a="1"/>
  <c r="S100" i="269" s="1"/>
  <c r="R100" i="269"/>
  <c r="Q101" i="269"/>
  <c r="R101" i="269"/>
  <c r="Q102" i="269"/>
  <c r="S102" i="269" s="1" a="1"/>
  <c r="S102" i="269" s="1"/>
  <c r="R102" i="269"/>
  <c r="Q103" i="269"/>
  <c r="S103" i="269" s="1" a="1"/>
  <c r="S103" i="269" s="1"/>
  <c r="R103" i="269"/>
  <c r="Q104" i="269"/>
  <c r="S104" i="269" s="1" a="1"/>
  <c r="S104" i="269" s="1"/>
  <c r="R104" i="269"/>
  <c r="Q105" i="269"/>
  <c r="R105" i="269"/>
  <c r="Q106" i="269"/>
  <c r="S106" i="269" s="1" a="1"/>
  <c r="S106" i="269" s="1"/>
  <c r="R106" i="269"/>
  <c r="Q107" i="269"/>
  <c r="S107" i="269" s="1" a="1"/>
  <c r="R107" i="269"/>
  <c r="S107" i="269"/>
  <c r="Q108" i="269"/>
  <c r="S108" i="269" s="1" a="1"/>
  <c r="S108" i="269" s="1"/>
  <c r="R108" i="269"/>
  <c r="Q109" i="269"/>
  <c r="S109" i="269" s="1" a="1"/>
  <c r="S109" i="269" s="1"/>
  <c r="R109" i="269"/>
  <c r="Q110" i="269"/>
  <c r="S110" i="269" s="1" a="1"/>
  <c r="S110" i="269" s="1"/>
  <c r="R110" i="269"/>
  <c r="Q111" i="269"/>
  <c r="S111" i="269" s="1" a="1"/>
  <c r="R111" i="269"/>
  <c r="S111" i="269"/>
  <c r="Q112" i="269"/>
  <c r="S112" i="269" s="1" a="1"/>
  <c r="S112" i="269" s="1"/>
  <c r="R112" i="269"/>
  <c r="Q113" i="269"/>
  <c r="R113" i="269"/>
  <c r="Q114" i="269"/>
  <c r="S114" i="269" s="1" a="1"/>
  <c r="S114" i="269" s="1"/>
  <c r="R114" i="269"/>
  <c r="Q115" i="269"/>
  <c r="R115" i="269"/>
  <c r="Q116" i="269"/>
  <c r="S116" i="269" s="1" a="1"/>
  <c r="S116" i="269" s="1"/>
  <c r="R116" i="269"/>
  <c r="Q117" i="269"/>
  <c r="R117" i="269"/>
  <c r="Q118" i="269"/>
  <c r="S118" i="269" s="1" a="1"/>
  <c r="S118" i="269" s="1"/>
  <c r="R118" i="269"/>
  <c r="Q119" i="269"/>
  <c r="S119" i="269" s="1" a="1"/>
  <c r="S119" i="269" s="1"/>
  <c r="R119" i="269"/>
  <c r="Q120" i="269"/>
  <c r="S120" i="269" s="1" a="1"/>
  <c r="S120" i="269" s="1"/>
  <c r="R120" i="269"/>
  <c r="Q121" i="269"/>
  <c r="R121" i="269"/>
  <c r="Q122" i="269"/>
  <c r="S122" i="269" s="1" a="1"/>
  <c r="S122" i="269" s="1"/>
  <c r="R122" i="269"/>
  <c r="Q123" i="269"/>
  <c r="S123" i="269" s="1" a="1"/>
  <c r="R123" i="269"/>
  <c r="S123" i="269"/>
  <c r="Q124" i="269"/>
  <c r="S124" i="269" s="1" a="1"/>
  <c r="S124" i="269" s="1"/>
  <c r="R124" i="269"/>
  <c r="Q125" i="269"/>
  <c r="S125" i="269" s="1" a="1"/>
  <c r="S125" i="269" s="1"/>
  <c r="R125" i="269"/>
  <c r="Q126" i="269"/>
  <c r="S126" i="269" s="1" a="1"/>
  <c r="S126" i="269" s="1"/>
  <c r="R126" i="269"/>
  <c r="Q127" i="269"/>
  <c r="S127" i="269" s="1" a="1"/>
  <c r="R127" i="269"/>
  <c r="S127" i="269"/>
  <c r="Q128" i="269"/>
  <c r="S128" i="269" s="1" a="1"/>
  <c r="S128" i="269" s="1"/>
  <c r="R128" i="269"/>
  <c r="Q129" i="269"/>
  <c r="R129" i="269"/>
  <c r="Q130" i="269"/>
  <c r="S130" i="269" s="1" a="1"/>
  <c r="S130" i="269" s="1"/>
  <c r="R130" i="269"/>
  <c r="Q131" i="269"/>
  <c r="R131" i="269"/>
  <c r="Q132" i="269"/>
  <c r="S132" i="269" s="1" a="1"/>
  <c r="S132" i="269" s="1"/>
  <c r="R132" i="269"/>
  <c r="Q133" i="269"/>
  <c r="R133" i="269"/>
  <c r="Q134" i="269"/>
  <c r="S134" i="269" s="1" a="1"/>
  <c r="S134" i="269" s="1"/>
  <c r="R134" i="269"/>
  <c r="Q135" i="269"/>
  <c r="S135" i="269" s="1" a="1"/>
  <c r="S135" i="269" s="1"/>
  <c r="R135" i="269"/>
  <c r="Q136" i="269"/>
  <c r="S136" i="269" s="1" a="1"/>
  <c r="S136" i="269" s="1"/>
  <c r="R136" i="269"/>
  <c r="Q137" i="269"/>
  <c r="R137" i="269"/>
  <c r="Q138" i="269"/>
  <c r="S138" i="269" s="1" a="1"/>
  <c r="S138" i="269" s="1"/>
  <c r="R138" i="269"/>
  <c r="Q139" i="269"/>
  <c r="S139" i="269" s="1" a="1"/>
  <c r="R139" i="269"/>
  <c r="S139" i="269"/>
  <c r="Q140" i="269"/>
  <c r="S140" i="269" s="1" a="1"/>
  <c r="S140" i="269" s="1"/>
  <c r="R140" i="269"/>
  <c r="Q141" i="269"/>
  <c r="S141" i="269" s="1" a="1"/>
  <c r="S141" i="269" s="1"/>
  <c r="R141" i="269"/>
  <c r="Q142" i="269"/>
  <c r="S142" i="269" s="1" a="1"/>
  <c r="S142" i="269" s="1"/>
  <c r="R142" i="269"/>
  <c r="Q143" i="269"/>
  <c r="S143" i="269" s="1" a="1"/>
  <c r="S143" i="269" s="1"/>
  <c r="R143" i="269"/>
  <c r="Q144" i="269"/>
  <c r="S144" i="269" s="1" a="1"/>
  <c r="S144" i="269" s="1"/>
  <c r="R144" i="269"/>
  <c r="Q145" i="269"/>
  <c r="R145" i="269"/>
  <c r="Q146" i="269"/>
  <c r="S146" i="269" s="1" a="1"/>
  <c r="S146" i="269" s="1"/>
  <c r="R146" i="269"/>
  <c r="Q147" i="269"/>
  <c r="R147" i="269"/>
  <c r="I16" i="269"/>
  <c r="J16" i="269"/>
  <c r="K16" i="269"/>
  <c r="L16" i="269"/>
  <c r="M16" i="269"/>
  <c r="N16" i="269"/>
  <c r="I17" i="269"/>
  <c r="J17" i="269"/>
  <c r="K17" i="269"/>
  <c r="L17" i="269"/>
  <c r="M17" i="269"/>
  <c r="N17" i="269"/>
  <c r="B224" i="200"/>
  <c r="B225" i="200"/>
  <c r="B226" i="200"/>
  <c r="B227" i="200"/>
  <c r="B228" i="200"/>
  <c r="B229" i="200"/>
  <c r="B230" i="200"/>
  <c r="B231" i="200"/>
  <c r="Q45" i="255"/>
  <c r="S45" i="255" s="1" a="1"/>
  <c r="S45" i="255" s="1"/>
  <c r="B269" i="200" s="1"/>
  <c r="R45" i="255"/>
  <c r="Q46" i="255"/>
  <c r="S46" i="255" s="1" a="1"/>
  <c r="S46" i="255" s="1"/>
  <c r="B270" i="200" s="1"/>
  <c r="R46" i="255"/>
  <c r="Q47" i="255"/>
  <c r="S47" i="255" s="1" a="1"/>
  <c r="S47" i="255" s="1"/>
  <c r="B271" i="200" s="1"/>
  <c r="R47" i="255"/>
  <c r="Q48" i="255"/>
  <c r="R48" i="255"/>
  <c r="Q49" i="255"/>
  <c r="S49" i="255" s="1" a="1"/>
  <c r="S49" i="255" s="1"/>
  <c r="B273" i="200" s="1"/>
  <c r="R49" i="255"/>
  <c r="Q50" i="255"/>
  <c r="S50" i="255" s="1" a="1"/>
  <c r="S50" i="255" s="1"/>
  <c r="B274" i="200" s="1"/>
  <c r="R50" i="255"/>
  <c r="Q51" i="255"/>
  <c r="S51" i="255" s="1" a="1"/>
  <c r="S51" i="255" s="1"/>
  <c r="B275" i="200" s="1"/>
  <c r="R51" i="255"/>
  <c r="Q52" i="255"/>
  <c r="S52" i="255" s="1" a="1"/>
  <c r="S52" i="255" s="1"/>
  <c r="B276" i="200" s="1"/>
  <c r="R52" i="255"/>
  <c r="Q53" i="255"/>
  <c r="S53" i="255" s="1" a="1"/>
  <c r="S53" i="255" s="1"/>
  <c r="B277" i="200" s="1"/>
  <c r="R53" i="255"/>
  <c r="Q54" i="255"/>
  <c r="S54" i="255" s="1" a="1"/>
  <c r="S54" i="255" s="1"/>
  <c r="B278" i="200" s="1"/>
  <c r="R54" i="255"/>
  <c r="Q55" i="255"/>
  <c r="S55" i="255" s="1" a="1"/>
  <c r="S55" i="255" s="1"/>
  <c r="B279" i="200" s="1"/>
  <c r="R55" i="255"/>
  <c r="Q56" i="255"/>
  <c r="S56" i="255" s="1" a="1"/>
  <c r="S56" i="255" s="1"/>
  <c r="B280" i="200" s="1"/>
  <c r="R56" i="255"/>
  <c r="Q57" i="255"/>
  <c r="S57" i="255" s="1" a="1"/>
  <c r="S57" i="255" s="1"/>
  <c r="B281" i="200" s="1"/>
  <c r="R57" i="255"/>
  <c r="Q58" i="255"/>
  <c r="S58" i="255" s="1" a="1"/>
  <c r="S58" i="255" s="1"/>
  <c r="B282" i="200" s="1"/>
  <c r="R58" i="255"/>
  <c r="Q59" i="255"/>
  <c r="S59" i="255" s="1" a="1"/>
  <c r="S59" i="255" s="1"/>
  <c r="B283" i="200" s="1"/>
  <c r="R59" i="255"/>
  <c r="Q60" i="255"/>
  <c r="S60" i="255" s="1" a="1"/>
  <c r="S60" i="255" s="1"/>
  <c r="B284" i="200" s="1"/>
  <c r="R60" i="255"/>
  <c r="Q61" i="255"/>
  <c r="S61" i="255" s="1" a="1"/>
  <c r="S61" i="255" s="1"/>
  <c r="B285" i="200" s="1"/>
  <c r="R61" i="255"/>
  <c r="Q62" i="255"/>
  <c r="S62" i="255" s="1" a="1"/>
  <c r="S62" i="255" s="1"/>
  <c r="B286" i="200" s="1"/>
  <c r="R62" i="255"/>
  <c r="Q63" i="255"/>
  <c r="S63" i="255" s="1" a="1"/>
  <c r="S63" i="255" s="1"/>
  <c r="B287" i="200" s="1"/>
  <c r="R63" i="255"/>
  <c r="Q64" i="255"/>
  <c r="R64" i="255"/>
  <c r="Q65" i="255"/>
  <c r="S65" i="255" s="1" a="1"/>
  <c r="S65" i="255" s="1"/>
  <c r="B289" i="200" s="1"/>
  <c r="R65" i="255"/>
  <c r="Q66" i="255"/>
  <c r="S66" i="255" s="1" a="1"/>
  <c r="S66" i="255" s="1"/>
  <c r="B290" i="200" s="1"/>
  <c r="R66" i="255"/>
  <c r="Q67" i="255"/>
  <c r="S67" i="255" s="1" a="1"/>
  <c r="S67" i="255" s="1"/>
  <c r="B291" i="200" s="1"/>
  <c r="R67" i="255"/>
  <c r="Q68" i="255"/>
  <c r="R68" i="255"/>
  <c r="Q69" i="255"/>
  <c r="S69" i="255" s="1" a="1"/>
  <c r="S69" i="255" s="1"/>
  <c r="B293" i="200" s="1"/>
  <c r="R69" i="255"/>
  <c r="Q70" i="255"/>
  <c r="S70" i="255" s="1" a="1"/>
  <c r="S70" i="255" s="1"/>
  <c r="B294" i="200" s="1"/>
  <c r="R70" i="255"/>
  <c r="Q71" i="255"/>
  <c r="S71" i="255" s="1" a="1"/>
  <c r="S71" i="255" s="1"/>
  <c r="B295" i="200" s="1"/>
  <c r="R71" i="255"/>
  <c r="Q72" i="255"/>
  <c r="R72" i="255"/>
  <c r="Q73" i="255"/>
  <c r="S73" i="255" s="1" a="1"/>
  <c r="S73" i="255" s="1"/>
  <c r="B297" i="200" s="1"/>
  <c r="R73" i="255"/>
  <c r="Q74" i="255"/>
  <c r="S74" i="255" s="1" a="1"/>
  <c r="S74" i="255" s="1"/>
  <c r="B298" i="200" s="1"/>
  <c r="R74" i="255"/>
  <c r="Q75" i="255"/>
  <c r="S75" i="255" s="1" a="1"/>
  <c r="S75" i="255" s="1"/>
  <c r="B299" i="200" s="1"/>
  <c r="R75" i="255"/>
  <c r="Q76" i="255"/>
  <c r="R76" i="255"/>
  <c r="Q77" i="255"/>
  <c r="S77" i="255" s="1" a="1"/>
  <c r="S77" i="255" s="1"/>
  <c r="B301" i="200" s="1"/>
  <c r="R77" i="255"/>
  <c r="Q78" i="255"/>
  <c r="S78" i="255" s="1" a="1"/>
  <c r="S78" i="255" s="1"/>
  <c r="B302" i="200" s="1"/>
  <c r="R78" i="255"/>
  <c r="Q79" i="255"/>
  <c r="S79" i="255" s="1" a="1"/>
  <c r="S79" i="255" s="1"/>
  <c r="B303" i="200" s="1"/>
  <c r="R79" i="255"/>
  <c r="Q80" i="255"/>
  <c r="R80" i="255"/>
  <c r="Q81" i="255"/>
  <c r="S81" i="255" s="1" a="1"/>
  <c r="S81" i="255" s="1"/>
  <c r="B305" i="200" s="1"/>
  <c r="R81" i="255"/>
  <c r="Q82" i="255"/>
  <c r="S82" i="255" s="1" a="1"/>
  <c r="S82" i="255" s="1"/>
  <c r="B306" i="200" s="1"/>
  <c r="R82" i="255"/>
  <c r="Q83" i="255"/>
  <c r="S83" i="255" s="1" a="1"/>
  <c r="S83" i="255" s="1"/>
  <c r="B307" i="200" s="1"/>
  <c r="R83" i="255"/>
  <c r="Q84" i="255"/>
  <c r="R84" i="255"/>
  <c r="Q85" i="255"/>
  <c r="S85" i="255" s="1" a="1"/>
  <c r="S85" i="255" s="1"/>
  <c r="B309" i="200" s="1"/>
  <c r="R85" i="255"/>
  <c r="Q86" i="255"/>
  <c r="S86" i="255" s="1" a="1"/>
  <c r="S86" i="255" s="1"/>
  <c r="B310" i="200" s="1"/>
  <c r="R86" i="255"/>
  <c r="Q87" i="255"/>
  <c r="S87" i="255" s="1" a="1"/>
  <c r="S87" i="255" s="1"/>
  <c r="B311" i="200" s="1"/>
  <c r="R87" i="255"/>
  <c r="Q88" i="255"/>
  <c r="R88" i="255"/>
  <c r="Q89" i="255"/>
  <c r="S89" i="255" s="1" a="1"/>
  <c r="S89" i="255" s="1"/>
  <c r="B313" i="200" s="1"/>
  <c r="R89" i="255"/>
  <c r="Q90" i="255"/>
  <c r="R90" i="255"/>
  <c r="Q91" i="255"/>
  <c r="S91" i="255" s="1" a="1"/>
  <c r="S91" i="255" s="1"/>
  <c r="B315" i="200" s="1"/>
  <c r="R91" i="255"/>
  <c r="Q92" i="255"/>
  <c r="R92" i="255"/>
  <c r="Q93" i="255"/>
  <c r="S93" i="255" s="1" a="1"/>
  <c r="S93" i="255" s="1"/>
  <c r="B317" i="200" s="1"/>
  <c r="R93" i="255"/>
  <c r="Q94" i="255"/>
  <c r="S94" i="255" s="1" a="1"/>
  <c r="S94" i="255" s="1"/>
  <c r="B318" i="200" s="1"/>
  <c r="R94" i="255"/>
  <c r="Q95" i="255"/>
  <c r="S95" i="255" s="1" a="1"/>
  <c r="S95" i="255" s="1"/>
  <c r="B319" i="200" s="1"/>
  <c r="R95" i="255"/>
  <c r="Q96" i="255"/>
  <c r="S96" i="255" s="1" a="1"/>
  <c r="S96" i="255" s="1"/>
  <c r="B320" i="200" s="1"/>
  <c r="R96" i="255"/>
  <c r="Q97" i="255"/>
  <c r="S97" i="255" s="1" a="1"/>
  <c r="S97" i="255" s="1"/>
  <c r="B321" i="200" s="1"/>
  <c r="R97" i="255"/>
  <c r="Q98" i="255"/>
  <c r="S98" i="255" s="1" a="1"/>
  <c r="S98" i="255" s="1"/>
  <c r="B322" i="200" s="1"/>
  <c r="R98" i="255"/>
  <c r="Q99" i="255"/>
  <c r="S99" i="255" s="1" a="1"/>
  <c r="S99" i="255" s="1"/>
  <c r="B323" i="200" s="1"/>
  <c r="R99" i="255"/>
  <c r="Q100" i="255"/>
  <c r="R100" i="255"/>
  <c r="Q101" i="255"/>
  <c r="S101" i="255" s="1" a="1"/>
  <c r="S101" i="255" s="1"/>
  <c r="B325" i="200" s="1"/>
  <c r="R101" i="255"/>
  <c r="Q102" i="255"/>
  <c r="S102" i="255" s="1" a="1"/>
  <c r="S102" i="255" s="1"/>
  <c r="B326" i="200" s="1"/>
  <c r="R102" i="255"/>
  <c r="Q103" i="255"/>
  <c r="S103" i="255" s="1" a="1"/>
  <c r="S103" i="255" s="1"/>
  <c r="B327" i="200" s="1"/>
  <c r="R103" i="255"/>
  <c r="Q104" i="255"/>
  <c r="R104" i="255"/>
  <c r="Q105" i="255"/>
  <c r="S105" i="255" s="1" a="1"/>
  <c r="S105" i="255" s="1"/>
  <c r="B329" i="200" s="1"/>
  <c r="R105" i="255"/>
  <c r="Q106" i="255"/>
  <c r="R106" i="255"/>
  <c r="Q107" i="255"/>
  <c r="S107" i="255" s="1" a="1"/>
  <c r="S107" i="255" s="1"/>
  <c r="B331" i="200" s="1"/>
  <c r="R107" i="255"/>
  <c r="Q108" i="255"/>
  <c r="R108" i="255"/>
  <c r="Q109" i="255"/>
  <c r="S109" i="255" s="1" a="1"/>
  <c r="S109" i="255" s="1"/>
  <c r="B333" i="200" s="1"/>
  <c r="R109" i="255"/>
  <c r="Q110" i="255"/>
  <c r="S110" i="255" s="1" a="1"/>
  <c r="S110" i="255" s="1"/>
  <c r="B334" i="200" s="1"/>
  <c r="R110" i="255"/>
  <c r="Q111" i="255"/>
  <c r="S111" i="255" s="1" a="1"/>
  <c r="S111" i="255" s="1"/>
  <c r="B335" i="200" s="1"/>
  <c r="R111" i="255"/>
  <c r="Q112" i="255"/>
  <c r="S112" i="255" s="1" a="1"/>
  <c r="S112" i="255" s="1"/>
  <c r="B336" i="200" s="1"/>
  <c r="R112" i="255"/>
  <c r="Q113" i="255"/>
  <c r="S113" i="255" s="1" a="1"/>
  <c r="S113" i="255" s="1"/>
  <c r="B337" i="200" s="1"/>
  <c r="R113" i="255"/>
  <c r="Q114" i="255"/>
  <c r="S114" i="255" s="1" a="1"/>
  <c r="S114" i="255" s="1"/>
  <c r="B338" i="200" s="1"/>
  <c r="R114" i="255"/>
  <c r="Q115" i="255"/>
  <c r="S115" i="255" s="1" a="1"/>
  <c r="S115" i="255" s="1"/>
  <c r="B339" i="200" s="1"/>
  <c r="R115" i="255"/>
  <c r="Q116" i="255"/>
  <c r="R116" i="255"/>
  <c r="Q117" i="255"/>
  <c r="S117" i="255" s="1" a="1"/>
  <c r="S117" i="255" s="1"/>
  <c r="B341" i="200" s="1"/>
  <c r="R117" i="255"/>
  <c r="Q118" i="255"/>
  <c r="S118" i="255" s="1" a="1"/>
  <c r="S118" i="255" s="1"/>
  <c r="B342" i="200" s="1"/>
  <c r="R118" i="255"/>
  <c r="Q119" i="255"/>
  <c r="S119" i="255" s="1" a="1"/>
  <c r="S119" i="255" s="1"/>
  <c r="B343" i="200" s="1"/>
  <c r="R119" i="255"/>
  <c r="Q120" i="255"/>
  <c r="R120" i="255"/>
  <c r="Q121" i="255"/>
  <c r="S121" i="255" s="1" a="1"/>
  <c r="S121" i="255" s="1"/>
  <c r="B345" i="200" s="1"/>
  <c r="R121" i="255"/>
  <c r="Q122" i="255"/>
  <c r="R122" i="255"/>
  <c r="Q123" i="255"/>
  <c r="S123" i="255" s="1" a="1"/>
  <c r="S123" i="255" s="1"/>
  <c r="B347" i="200" s="1"/>
  <c r="R123" i="255"/>
  <c r="Q124" i="255"/>
  <c r="R124" i="255"/>
  <c r="Q125" i="255"/>
  <c r="S125" i="255" s="1" a="1"/>
  <c r="S125" i="255" s="1"/>
  <c r="B349" i="200" s="1"/>
  <c r="R125" i="255"/>
  <c r="Q126" i="255"/>
  <c r="S126" i="255" s="1" a="1"/>
  <c r="S126" i="255" s="1"/>
  <c r="B350" i="200" s="1"/>
  <c r="R126" i="255"/>
  <c r="Q127" i="255"/>
  <c r="S127" i="255" s="1" a="1"/>
  <c r="S127" i="255" s="1"/>
  <c r="B351" i="200" s="1"/>
  <c r="R127" i="255"/>
  <c r="Q128" i="255"/>
  <c r="S128" i="255" s="1" a="1"/>
  <c r="S128" i="255" s="1"/>
  <c r="B352" i="200" s="1"/>
  <c r="R128" i="255"/>
  <c r="Q129" i="255"/>
  <c r="S129" i="255" s="1" a="1"/>
  <c r="S129" i="255" s="1"/>
  <c r="B353" i="200" s="1"/>
  <c r="R129" i="255"/>
  <c r="Q130" i="255"/>
  <c r="S130" i="255" s="1" a="1"/>
  <c r="S130" i="255" s="1"/>
  <c r="B354" i="200" s="1"/>
  <c r="R130" i="255"/>
  <c r="Q131" i="255"/>
  <c r="S131" i="255" s="1" a="1"/>
  <c r="S131" i="255" s="1"/>
  <c r="B355" i="200" s="1"/>
  <c r="R131" i="255"/>
  <c r="Q132" i="255"/>
  <c r="R132" i="255"/>
  <c r="Q133" i="255"/>
  <c r="S133" i="255" s="1" a="1"/>
  <c r="S133" i="255" s="1"/>
  <c r="B357" i="200" s="1"/>
  <c r="R133" i="255"/>
  <c r="Q134" i="255"/>
  <c r="S134" i="255" s="1" a="1"/>
  <c r="S134" i="255" s="1"/>
  <c r="B358" i="200" s="1"/>
  <c r="R134" i="255"/>
  <c r="Q135" i="255"/>
  <c r="S135" i="255" s="1" a="1"/>
  <c r="S135" i="255" s="1"/>
  <c r="B359" i="200" s="1"/>
  <c r="R135" i="255"/>
  <c r="Q136" i="255"/>
  <c r="R136" i="255"/>
  <c r="Q137" i="255"/>
  <c r="S137" i="255" s="1" a="1"/>
  <c r="S137" i="255" s="1"/>
  <c r="B361" i="200" s="1"/>
  <c r="R137" i="255"/>
  <c r="Q138" i="255"/>
  <c r="R138" i="255"/>
  <c r="Q139" i="255"/>
  <c r="S139" i="255" s="1" a="1"/>
  <c r="S139" i="255" s="1"/>
  <c r="B363" i="200" s="1"/>
  <c r="R139" i="255"/>
  <c r="Q140" i="255"/>
  <c r="R140" i="255"/>
  <c r="Q141" i="255"/>
  <c r="S141" i="255" s="1" a="1"/>
  <c r="S141" i="255" s="1"/>
  <c r="B365" i="200" s="1"/>
  <c r="R141" i="255"/>
  <c r="Q142" i="255"/>
  <c r="S142" i="255" s="1" a="1"/>
  <c r="S142" i="255" s="1"/>
  <c r="B366" i="200" s="1"/>
  <c r="R142" i="255"/>
  <c r="Q143" i="255"/>
  <c r="S143" i="255" s="1" a="1"/>
  <c r="S143" i="255" s="1"/>
  <c r="B367" i="200" s="1"/>
  <c r="R143" i="255"/>
  <c r="Q144" i="255"/>
  <c r="S144" i="255" s="1" a="1"/>
  <c r="S144" i="255" s="1"/>
  <c r="B368" i="200" s="1"/>
  <c r="R144" i="255"/>
  <c r="Q145" i="255"/>
  <c r="S145" i="255" s="1" a="1"/>
  <c r="S145" i="255" s="1"/>
  <c r="B369" i="200" s="1"/>
  <c r="R145" i="255"/>
  <c r="Q146" i="255"/>
  <c r="S146" i="255" s="1" a="1"/>
  <c r="S146" i="255" s="1"/>
  <c r="B370" i="200" s="1"/>
  <c r="R146" i="255"/>
  <c r="Q147" i="255"/>
  <c r="S147" i="255" s="1" a="1"/>
  <c r="S147" i="255" s="1"/>
  <c r="B371" i="200" s="1"/>
  <c r="R147" i="255"/>
  <c r="Q148" i="255"/>
  <c r="R148" i="255"/>
  <c r="Q149" i="255"/>
  <c r="S149" i="255" s="1" a="1"/>
  <c r="S149" i="255" s="1"/>
  <c r="B373" i="200" s="1"/>
  <c r="R149" i="255"/>
  <c r="Q150" i="255"/>
  <c r="S150" i="255" s="1" a="1"/>
  <c r="S150" i="255" s="1"/>
  <c r="B374" i="200" s="1"/>
  <c r="R150" i="255"/>
  <c r="Q151" i="255"/>
  <c r="S151" i="255" s="1" a="1"/>
  <c r="S151" i="255" s="1"/>
  <c r="R151" i="255"/>
  <c r="Q152" i="255"/>
  <c r="R152" i="255"/>
  <c r="Q153" i="255"/>
  <c r="S153" i="255" s="1" a="1"/>
  <c r="S153" i="255" s="1"/>
  <c r="R153" i="255"/>
  <c r="Q154" i="255"/>
  <c r="R154" i="255"/>
  <c r="Q155" i="255"/>
  <c r="S155" i="255" s="1" a="1"/>
  <c r="S155" i="255" s="1"/>
  <c r="R155" i="255"/>
  <c r="Q156" i="255"/>
  <c r="R156" i="255"/>
  <c r="Q157" i="255"/>
  <c r="S157" i="255" s="1" a="1"/>
  <c r="S157" i="255" s="1"/>
  <c r="R157" i="255"/>
  <c r="Q36" i="255"/>
  <c r="S36" i="255" s="1" a="1"/>
  <c r="S36" i="255" s="1"/>
  <c r="B260" i="200" s="1"/>
  <c r="R36" i="255"/>
  <c r="Q37" i="255"/>
  <c r="S37" i="255" s="1" a="1"/>
  <c r="S37" i="255" s="1"/>
  <c r="B261" i="200" s="1"/>
  <c r="R37" i="255"/>
  <c r="Q38" i="255"/>
  <c r="R38" i="255"/>
  <c r="Q39" i="255"/>
  <c r="S39" i="255" s="1" a="1"/>
  <c r="S39" i="255" s="1"/>
  <c r="B263" i="200" s="1"/>
  <c r="R39" i="255"/>
  <c r="Q40" i="255"/>
  <c r="S40" i="255" s="1" a="1"/>
  <c r="S40" i="255" s="1"/>
  <c r="B264" i="200" s="1"/>
  <c r="R40" i="255"/>
  <c r="Q41" i="255"/>
  <c r="S41" i="255" s="1" a="1"/>
  <c r="S41" i="255" s="1"/>
  <c r="B265" i="200" s="1"/>
  <c r="R41" i="255"/>
  <c r="Q42" i="255"/>
  <c r="S42" i="255" s="1" a="1"/>
  <c r="S42" i="255" s="1"/>
  <c r="B266" i="200" s="1"/>
  <c r="R42" i="255"/>
  <c r="Q43" i="255"/>
  <c r="S43" i="255" s="1" a="1"/>
  <c r="S43" i="255" s="1"/>
  <c r="B267" i="200" s="1"/>
  <c r="R43" i="255"/>
  <c r="Q44" i="255"/>
  <c r="S44" i="255" s="1" a="1"/>
  <c r="S44" i="255" s="1"/>
  <c r="B268" i="200" s="1"/>
  <c r="R44" i="255"/>
  <c r="Q16" i="255"/>
  <c r="S16" i="255" s="1" a="1"/>
  <c r="S16" i="255" s="1"/>
  <c r="B240" i="200" s="1"/>
  <c r="R16" i="255"/>
  <c r="Q17" i="255"/>
  <c r="S17" i="255" s="1" a="1"/>
  <c r="S17" i="255" s="1"/>
  <c r="B241" i="200" s="1"/>
  <c r="R17" i="255"/>
  <c r="Q18" i="255"/>
  <c r="S18" i="255" s="1" a="1"/>
  <c r="S18" i="255" s="1"/>
  <c r="B242" i="200" s="1"/>
  <c r="R18" i="255"/>
  <c r="Q19" i="255"/>
  <c r="S19" i="255" s="1" a="1"/>
  <c r="S19" i="255" s="1"/>
  <c r="B243" i="200" s="1"/>
  <c r="R19" i="255"/>
  <c r="Q20" i="255"/>
  <c r="S20" i="255" s="1" a="1"/>
  <c r="S20" i="255" s="1"/>
  <c r="B244" i="200" s="1"/>
  <c r="R20" i="255"/>
  <c r="Q21" i="255"/>
  <c r="S21" i="255" s="1" a="1"/>
  <c r="S21" i="255" s="1"/>
  <c r="B245" i="200" s="1"/>
  <c r="R21" i="255"/>
  <c r="Q22" i="255"/>
  <c r="S22" i="255" s="1" a="1"/>
  <c r="S22" i="255" s="1"/>
  <c r="B246" i="200" s="1"/>
  <c r="R22" i="255"/>
  <c r="Q23" i="255"/>
  <c r="S23" i="255" s="1" a="1"/>
  <c r="S23" i="255" s="1"/>
  <c r="B247" i="200" s="1"/>
  <c r="R23" i="255"/>
  <c r="Q24" i="255"/>
  <c r="S24" i="255" s="1" a="1"/>
  <c r="S24" i="255" s="1"/>
  <c r="B248" i="200" s="1"/>
  <c r="R24" i="255"/>
  <c r="Q25" i="255"/>
  <c r="S25" i="255" s="1" a="1"/>
  <c r="S25" i="255" s="1"/>
  <c r="B249" i="200" s="1"/>
  <c r="R25" i="255"/>
  <c r="Q26" i="255"/>
  <c r="R26" i="255"/>
  <c r="Q27" i="255"/>
  <c r="S27" i="255" s="1" a="1"/>
  <c r="S27" i="255" s="1"/>
  <c r="B251" i="200" s="1"/>
  <c r="R27" i="255"/>
  <c r="Q28" i="255"/>
  <c r="S28" i="255" s="1" a="1"/>
  <c r="S28" i="255" s="1"/>
  <c r="B252" i="200" s="1"/>
  <c r="R28" i="255"/>
  <c r="Q29" i="255"/>
  <c r="S29" i="255" s="1" a="1"/>
  <c r="S29" i="255" s="1"/>
  <c r="B253" i="200" s="1"/>
  <c r="R29" i="255"/>
  <c r="Q30" i="255"/>
  <c r="S30" i="255" s="1" a="1"/>
  <c r="S30" i="255" s="1"/>
  <c r="B254" i="200" s="1"/>
  <c r="R30" i="255"/>
  <c r="Q31" i="255"/>
  <c r="S31" i="255" s="1" a="1"/>
  <c r="S31" i="255" s="1"/>
  <c r="B255" i="200" s="1"/>
  <c r="R31" i="255"/>
  <c r="Q32" i="255"/>
  <c r="R32" i="255"/>
  <c r="Q33" i="255"/>
  <c r="S33" i="255" s="1" a="1"/>
  <c r="S33" i="255" s="1"/>
  <c r="B257" i="200" s="1"/>
  <c r="R33" i="255"/>
  <c r="Q34" i="255"/>
  <c r="S34" i="255" s="1" a="1"/>
  <c r="S34" i="255" s="1"/>
  <c r="B258" i="200" s="1"/>
  <c r="R34" i="255"/>
  <c r="Q35" i="255"/>
  <c r="S35" i="255" s="1" a="1"/>
  <c r="S35" i="255" s="1"/>
  <c r="B259" i="200" s="1"/>
  <c r="R35" i="255"/>
  <c r="I25" i="255"/>
  <c r="J25" i="255"/>
  <c r="K25" i="255"/>
  <c r="L25" i="255"/>
  <c r="M25" i="255"/>
  <c r="N25" i="255"/>
  <c r="I26" i="255"/>
  <c r="J26" i="255"/>
  <c r="K26" i="255"/>
  <c r="L26" i="255"/>
  <c r="M26" i="255"/>
  <c r="N26" i="255"/>
  <c r="I27" i="255"/>
  <c r="J27" i="255"/>
  <c r="K27" i="255"/>
  <c r="L27" i="255"/>
  <c r="M27" i="255"/>
  <c r="N27" i="255"/>
  <c r="I28" i="255"/>
  <c r="J28" i="255"/>
  <c r="K28" i="255"/>
  <c r="L28" i="255"/>
  <c r="M28" i="255"/>
  <c r="N28" i="255"/>
  <c r="I29" i="255"/>
  <c r="J29" i="255"/>
  <c r="K29" i="255"/>
  <c r="L29" i="255"/>
  <c r="M29" i="255"/>
  <c r="N29" i="255"/>
  <c r="I30" i="255"/>
  <c r="J30" i="255"/>
  <c r="K30" i="255"/>
  <c r="L30" i="255"/>
  <c r="M30" i="255"/>
  <c r="N30" i="255"/>
  <c r="I31" i="255"/>
  <c r="J31" i="255"/>
  <c r="K31" i="255"/>
  <c r="L31" i="255"/>
  <c r="M31" i="255"/>
  <c r="N31" i="255"/>
  <c r="I32" i="255"/>
  <c r="J32" i="255"/>
  <c r="K32" i="255"/>
  <c r="L32" i="255"/>
  <c r="M32" i="255"/>
  <c r="N32" i="255"/>
  <c r="I33" i="255"/>
  <c r="J33" i="255"/>
  <c r="K33" i="255"/>
  <c r="L33" i="255"/>
  <c r="M33" i="255"/>
  <c r="N33" i="255"/>
  <c r="I34" i="255"/>
  <c r="J34" i="255"/>
  <c r="K34" i="255"/>
  <c r="L34" i="255"/>
  <c r="M34" i="255"/>
  <c r="N34" i="255"/>
  <c r="I35" i="255"/>
  <c r="J35" i="255"/>
  <c r="K35" i="255"/>
  <c r="L35" i="255"/>
  <c r="M35" i="255"/>
  <c r="N35" i="255"/>
  <c r="B28" i="274"/>
  <c r="C28" i="274"/>
  <c r="B29" i="274"/>
  <c r="C29" i="274"/>
  <c r="B30" i="274"/>
  <c r="C30" i="274"/>
  <c r="B31" i="274"/>
  <c r="C31" i="274"/>
  <c r="B32" i="274"/>
  <c r="C32" i="274"/>
  <c r="B33" i="274"/>
  <c r="C33" i="274"/>
  <c r="B34" i="274"/>
  <c r="C34" i="274"/>
  <c r="B35" i="274"/>
  <c r="C35" i="274"/>
  <c r="B36" i="274"/>
  <c r="C36" i="274"/>
  <c r="B37" i="274"/>
  <c r="C37" i="274"/>
  <c r="B38" i="274"/>
  <c r="C38" i="274"/>
  <c r="C27" i="274"/>
  <c r="B27" i="274"/>
  <c r="B20" i="200"/>
  <c r="B21" i="200"/>
  <c r="B22" i="200"/>
  <c r="B23" i="200"/>
  <c r="B24" i="200"/>
  <c r="B25" i="200"/>
  <c r="B26" i="200"/>
  <c r="B27" i="200"/>
  <c r="B28" i="200"/>
  <c r="B29" i="200"/>
  <c r="B30" i="200"/>
  <c r="B31" i="200"/>
  <c r="B32" i="200"/>
  <c r="B33" i="200"/>
  <c r="B34" i="200"/>
  <c r="B35" i="200"/>
  <c r="B36" i="200"/>
  <c r="B37" i="200"/>
  <c r="B38" i="200"/>
  <c r="B39" i="200"/>
  <c r="B40" i="200"/>
  <c r="B41" i="200"/>
  <c r="B42" i="200"/>
  <c r="B43" i="200"/>
  <c r="B44" i="200"/>
  <c r="B45" i="200"/>
  <c r="B46" i="200"/>
  <c r="B47" i="200"/>
  <c r="B48" i="200"/>
  <c r="B49" i="200"/>
  <c r="B50" i="200"/>
  <c r="B51" i="200"/>
  <c r="B52" i="200"/>
  <c r="B53" i="200"/>
  <c r="B54" i="200"/>
  <c r="B55" i="200"/>
  <c r="B56" i="200"/>
  <c r="B57" i="200"/>
  <c r="B58" i="200"/>
  <c r="B59" i="200"/>
  <c r="B60" i="200"/>
  <c r="B61" i="200"/>
  <c r="B62" i="200"/>
  <c r="B63" i="200"/>
  <c r="B64" i="200"/>
  <c r="B65" i="200"/>
  <c r="B66" i="200"/>
  <c r="B67" i="200"/>
  <c r="B68" i="200"/>
  <c r="B69" i="200"/>
  <c r="B70" i="200"/>
  <c r="B71" i="200"/>
  <c r="B72" i="200"/>
  <c r="B73" i="200"/>
  <c r="B74" i="200"/>
  <c r="B75" i="200"/>
  <c r="B16" i="274"/>
  <c r="C16" i="274"/>
  <c r="B17" i="274"/>
  <c r="C17" i="274"/>
  <c r="B18" i="274"/>
  <c r="C18" i="274"/>
  <c r="B19" i="274"/>
  <c r="C19" i="274"/>
  <c r="B20" i="274"/>
  <c r="C20" i="274"/>
  <c r="B21" i="274"/>
  <c r="C21" i="274"/>
  <c r="B22" i="274"/>
  <c r="C22" i="274"/>
  <c r="B23" i="274"/>
  <c r="C23" i="274"/>
  <c r="B24" i="274"/>
  <c r="C24" i="274"/>
  <c r="B25" i="274"/>
  <c r="C25" i="274"/>
  <c r="B26" i="274"/>
  <c r="C26" i="274"/>
  <c r="C15" i="271"/>
  <c r="B15" i="271"/>
  <c r="C16" i="270"/>
  <c r="B16" i="270"/>
  <c r="C15" i="270"/>
  <c r="B15" i="270"/>
  <c r="B47" i="275"/>
  <c r="B16" i="269"/>
  <c r="C16" i="269"/>
  <c r="B17" i="269"/>
  <c r="C17" i="269"/>
  <c r="B205" i="200"/>
  <c r="B206" i="200"/>
  <c r="B207" i="200"/>
  <c r="B208" i="200"/>
  <c r="B209" i="200"/>
  <c r="B210" i="200"/>
  <c r="B211" i="200"/>
  <c r="B212" i="200"/>
  <c r="B213" i="200"/>
  <c r="B214" i="200"/>
  <c r="B215" i="200"/>
  <c r="B216" i="200"/>
  <c r="B217" i="200"/>
  <c r="B179" i="200"/>
  <c r="B180" i="200"/>
  <c r="B181" i="200"/>
  <c r="B182" i="200"/>
  <c r="B183" i="200"/>
  <c r="B184" i="200"/>
  <c r="B185" i="200"/>
  <c r="B186" i="200"/>
  <c r="B187" i="200"/>
  <c r="B188" i="200"/>
  <c r="B189" i="200"/>
  <c r="B190" i="200"/>
  <c r="B191" i="200"/>
  <c r="B192" i="200"/>
  <c r="B193" i="200"/>
  <c r="B194" i="200"/>
  <c r="B195" i="200"/>
  <c r="B196" i="200"/>
  <c r="B197" i="200"/>
  <c r="B198" i="200"/>
  <c r="B199" i="200"/>
  <c r="B200" i="200"/>
  <c r="B201" i="200"/>
  <c r="B202" i="200"/>
  <c r="B203" i="200"/>
  <c r="B204" i="200"/>
  <c r="B177" i="200"/>
  <c r="B178" i="200"/>
  <c r="B159" i="200"/>
  <c r="B160" i="200"/>
  <c r="B161" i="200"/>
  <c r="B162" i="200"/>
  <c r="B163" i="200"/>
  <c r="B164" i="200"/>
  <c r="B165" i="200"/>
  <c r="B166" i="200"/>
  <c r="B167" i="200"/>
  <c r="B168" i="200"/>
  <c r="B169" i="200"/>
  <c r="B170" i="200"/>
  <c r="B137" i="200"/>
  <c r="B138" i="200"/>
  <c r="B139" i="200"/>
  <c r="B140" i="200"/>
  <c r="B141" i="200"/>
  <c r="B142" i="200"/>
  <c r="B143" i="200"/>
  <c r="B144" i="200"/>
  <c r="B145" i="200"/>
  <c r="B146" i="200"/>
  <c r="B147" i="200"/>
  <c r="B148" i="200"/>
  <c r="B149" i="200"/>
  <c r="B150" i="200"/>
  <c r="B151" i="200"/>
  <c r="B152" i="200"/>
  <c r="B153" i="200"/>
  <c r="B154" i="200"/>
  <c r="B155" i="200"/>
  <c r="B156" i="200"/>
  <c r="B157" i="200"/>
  <c r="B158" i="200"/>
  <c r="B132" i="200"/>
  <c r="B133" i="200"/>
  <c r="B134" i="200"/>
  <c r="B135" i="200"/>
  <c r="B136" i="200"/>
  <c r="B116" i="200"/>
  <c r="B117" i="200"/>
  <c r="B118" i="200"/>
  <c r="B119" i="200"/>
  <c r="B120" i="200"/>
  <c r="B121" i="200"/>
  <c r="B122" i="200"/>
  <c r="B123" i="200"/>
  <c r="B114" i="200"/>
  <c r="B115" i="200"/>
  <c r="B125" i="200"/>
  <c r="B124" i="200"/>
  <c r="B99" i="200"/>
  <c r="B100" i="200"/>
  <c r="B101" i="200"/>
  <c r="B102" i="200"/>
  <c r="B103" i="200"/>
  <c r="B104" i="200"/>
  <c r="B105" i="200"/>
  <c r="B106" i="200"/>
  <c r="B107" i="200"/>
  <c r="B108" i="200"/>
  <c r="B109" i="200"/>
  <c r="B110" i="200"/>
  <c r="B111" i="200"/>
  <c r="B112" i="200"/>
  <c r="B113" i="200"/>
  <c r="B84" i="200"/>
  <c r="B85" i="200"/>
  <c r="B86" i="200"/>
  <c r="B87" i="200"/>
  <c r="B88" i="200"/>
  <c r="B89" i="200"/>
  <c r="B90" i="200"/>
  <c r="B91" i="200"/>
  <c r="B92" i="200"/>
  <c r="B93" i="200"/>
  <c r="B94" i="200"/>
  <c r="B95" i="200"/>
  <c r="B96" i="200"/>
  <c r="B97" i="200"/>
  <c r="B98" i="200"/>
  <c r="I22" i="255"/>
  <c r="J22" i="255"/>
  <c r="K22" i="255"/>
  <c r="L22" i="255"/>
  <c r="M22" i="255"/>
  <c r="N22" i="255"/>
  <c r="I23" i="255"/>
  <c r="J23" i="255"/>
  <c r="K23" i="255"/>
  <c r="L23" i="255"/>
  <c r="M23" i="255"/>
  <c r="N23" i="255"/>
  <c r="I24" i="255"/>
  <c r="J24" i="255"/>
  <c r="K24" i="255"/>
  <c r="L24" i="255"/>
  <c r="M24" i="255"/>
  <c r="N24" i="255"/>
  <c r="I16" i="255"/>
  <c r="J16" i="255"/>
  <c r="K16" i="255"/>
  <c r="L16" i="255"/>
  <c r="M16" i="255"/>
  <c r="N16" i="255"/>
  <c r="I17" i="255"/>
  <c r="J17" i="255"/>
  <c r="K17" i="255"/>
  <c r="L17" i="255"/>
  <c r="M17" i="255"/>
  <c r="N17" i="255"/>
  <c r="I18" i="255"/>
  <c r="J18" i="255"/>
  <c r="K18" i="255"/>
  <c r="L18" i="255"/>
  <c r="M18" i="255"/>
  <c r="N18" i="255"/>
  <c r="I19" i="255"/>
  <c r="J19" i="255"/>
  <c r="K19" i="255"/>
  <c r="L19" i="255"/>
  <c r="M19" i="255"/>
  <c r="N19" i="255"/>
  <c r="I20" i="255"/>
  <c r="J20" i="255"/>
  <c r="K20" i="255"/>
  <c r="L20" i="255"/>
  <c r="M20" i="255"/>
  <c r="N20" i="255"/>
  <c r="I21" i="255"/>
  <c r="J21" i="255"/>
  <c r="K21" i="255"/>
  <c r="L21" i="255"/>
  <c r="M21" i="255"/>
  <c r="N21" i="255"/>
  <c r="B25" i="255"/>
  <c r="C25" i="255"/>
  <c r="B20" i="255"/>
  <c r="C20" i="255"/>
  <c r="B21" i="255"/>
  <c r="C21" i="255"/>
  <c r="B22" i="255"/>
  <c r="C22" i="255"/>
  <c r="B23" i="255"/>
  <c r="C23" i="255"/>
  <c r="B24" i="255"/>
  <c r="C24" i="255"/>
  <c r="B16" i="255"/>
  <c r="C16" i="255"/>
  <c r="B17" i="255"/>
  <c r="C17" i="255"/>
  <c r="B18" i="255"/>
  <c r="C18" i="255"/>
  <c r="B19" i="255"/>
  <c r="C19" i="255"/>
  <c r="B33" i="255"/>
  <c r="C33" i="255"/>
  <c r="B34" i="255"/>
  <c r="C34" i="255"/>
  <c r="B35" i="255"/>
  <c r="C35" i="255"/>
  <c r="B26" i="255"/>
  <c r="C26" i="255"/>
  <c r="B27" i="255"/>
  <c r="C27" i="255"/>
  <c r="B28" i="255"/>
  <c r="C28" i="255"/>
  <c r="B29" i="255"/>
  <c r="C29" i="255"/>
  <c r="B30" i="255"/>
  <c r="C30" i="255"/>
  <c r="B31" i="255"/>
  <c r="C31" i="255"/>
  <c r="B32" i="255"/>
  <c r="C32" i="255"/>
  <c r="Q16" i="203"/>
  <c r="S16" i="203" s="1" a="1"/>
  <c r="S16" i="203" s="1"/>
  <c r="R16" i="203"/>
  <c r="Q17" i="203"/>
  <c r="S17" i="203" s="1" a="1"/>
  <c r="S17" i="203" s="1"/>
  <c r="R17" i="203"/>
  <c r="Q18" i="203"/>
  <c r="S18" i="203" s="1" a="1"/>
  <c r="S18" i="203" s="1"/>
  <c r="R18" i="203"/>
  <c r="Q19" i="203"/>
  <c r="S19" i="203" s="1" a="1"/>
  <c r="S19" i="203" s="1"/>
  <c r="R19" i="203"/>
  <c r="Q20" i="203"/>
  <c r="S20" i="203" s="1" a="1"/>
  <c r="S20" i="203" s="1"/>
  <c r="R20" i="203"/>
  <c r="Q21" i="203"/>
  <c r="S21" i="203" s="1" a="1"/>
  <c r="S21" i="203" s="1"/>
  <c r="R21" i="203"/>
  <c r="Q22" i="203"/>
  <c r="S22" i="203" s="1" a="1"/>
  <c r="S22" i="203" s="1"/>
  <c r="R22" i="203"/>
  <c r="Q23" i="203"/>
  <c r="S23" i="203" s="1" a="1"/>
  <c r="S23" i="203" s="1"/>
  <c r="R23" i="203"/>
  <c r="Q24" i="203"/>
  <c r="S24" i="203" s="1" a="1"/>
  <c r="S24" i="203" s="1"/>
  <c r="R24" i="203"/>
  <c r="Q25" i="203"/>
  <c r="S25" i="203" s="1" a="1"/>
  <c r="S25" i="203" s="1"/>
  <c r="R25" i="203"/>
  <c r="Q26" i="203"/>
  <c r="S26" i="203" s="1" a="1"/>
  <c r="S26" i="203" s="1"/>
  <c r="R26" i="203"/>
  <c r="Q27" i="203"/>
  <c r="S27" i="203" s="1" a="1"/>
  <c r="S27" i="203" s="1"/>
  <c r="R27" i="203"/>
  <c r="Q28" i="203"/>
  <c r="S28" i="203" s="1" a="1"/>
  <c r="S28" i="203" s="1"/>
  <c r="R28" i="203"/>
  <c r="Q29" i="203"/>
  <c r="S29" i="203" s="1" a="1"/>
  <c r="S29" i="203" s="1"/>
  <c r="R29" i="203"/>
  <c r="Q30" i="203"/>
  <c r="S30" i="203" s="1" a="1"/>
  <c r="S30" i="203" s="1"/>
  <c r="R30" i="203"/>
  <c r="Q31" i="203"/>
  <c r="S31" i="203" s="1" a="1"/>
  <c r="S31" i="203" s="1"/>
  <c r="R31" i="203"/>
  <c r="Q32" i="203"/>
  <c r="S32" i="203" s="1" a="1"/>
  <c r="S32" i="203" s="1"/>
  <c r="R32" i="203"/>
  <c r="Q33" i="203"/>
  <c r="S33" i="203" s="1" a="1"/>
  <c r="S33" i="203" s="1"/>
  <c r="R33" i="203"/>
  <c r="Q34" i="203"/>
  <c r="S34" i="203" s="1" a="1"/>
  <c r="S34" i="203" s="1"/>
  <c r="R34" i="203"/>
  <c r="Q35" i="203"/>
  <c r="S35" i="203" s="1" a="1"/>
  <c r="S35" i="203" s="1"/>
  <c r="R35" i="203"/>
  <c r="Q36" i="203"/>
  <c r="S36" i="203" s="1" a="1"/>
  <c r="S36" i="203" s="1"/>
  <c r="R36" i="203"/>
  <c r="Q37" i="203"/>
  <c r="S37" i="203" s="1" a="1"/>
  <c r="S37" i="203" s="1"/>
  <c r="R37" i="203"/>
  <c r="Q38" i="203"/>
  <c r="S38" i="203" s="1" a="1"/>
  <c r="S38" i="203" s="1"/>
  <c r="R38" i="203"/>
  <c r="Q39" i="203"/>
  <c r="S39" i="203" s="1" a="1"/>
  <c r="S39" i="203" s="1"/>
  <c r="R39" i="203"/>
  <c r="Q40" i="203"/>
  <c r="S40" i="203" s="1" a="1"/>
  <c r="S40" i="203" s="1"/>
  <c r="R40" i="203"/>
  <c r="Q41" i="203"/>
  <c r="S41" i="203" s="1" a="1"/>
  <c r="S41" i="203" s="1"/>
  <c r="R41" i="203"/>
  <c r="Q42" i="203"/>
  <c r="S42" i="203" s="1" a="1"/>
  <c r="S42" i="203" s="1"/>
  <c r="R42" i="203"/>
  <c r="Q43" i="203"/>
  <c r="S43" i="203" s="1" a="1"/>
  <c r="S43" i="203" s="1"/>
  <c r="R43" i="203"/>
  <c r="Q44" i="203"/>
  <c r="S44" i="203" s="1" a="1"/>
  <c r="S44" i="203" s="1"/>
  <c r="R44" i="203"/>
  <c r="Q45" i="203"/>
  <c r="S45" i="203" s="1" a="1"/>
  <c r="S45" i="203" s="1"/>
  <c r="R45" i="203"/>
  <c r="Q46" i="203"/>
  <c r="S46" i="203" s="1" a="1"/>
  <c r="S46" i="203" s="1"/>
  <c r="R46" i="203"/>
  <c r="Q47" i="203"/>
  <c r="S47" i="203" s="1" a="1"/>
  <c r="S47" i="203" s="1"/>
  <c r="R47" i="203"/>
  <c r="Q48" i="203"/>
  <c r="S48" i="203" s="1" a="1"/>
  <c r="S48" i="203" s="1"/>
  <c r="R48" i="203"/>
  <c r="Q49" i="203"/>
  <c r="S49" i="203" s="1" a="1"/>
  <c r="S49" i="203" s="1"/>
  <c r="R49" i="203"/>
  <c r="Q50" i="203"/>
  <c r="S50" i="203" s="1" a="1"/>
  <c r="S50" i="203" s="1"/>
  <c r="R50" i="203"/>
  <c r="Q51" i="203"/>
  <c r="S51" i="203" s="1" a="1"/>
  <c r="S51" i="203" s="1"/>
  <c r="R51" i="203"/>
  <c r="Q52" i="203"/>
  <c r="S52" i="203" s="1" a="1"/>
  <c r="S52" i="203" s="1"/>
  <c r="R52" i="203"/>
  <c r="Q53" i="203"/>
  <c r="S53" i="203" s="1" a="1"/>
  <c r="S53" i="203" s="1"/>
  <c r="R53" i="203"/>
  <c r="Q54" i="203"/>
  <c r="S54" i="203" s="1" a="1"/>
  <c r="S54" i="203" s="1"/>
  <c r="R54" i="203"/>
  <c r="Q55" i="203"/>
  <c r="S55" i="203" s="1" a="1"/>
  <c r="S55" i="203" s="1"/>
  <c r="R55" i="203"/>
  <c r="Q56" i="203"/>
  <c r="S56" i="203" s="1" a="1"/>
  <c r="S56" i="203" s="1"/>
  <c r="R56" i="203"/>
  <c r="Q57" i="203"/>
  <c r="S57" i="203" s="1" a="1"/>
  <c r="S57" i="203" s="1"/>
  <c r="R57" i="203"/>
  <c r="Q58" i="203"/>
  <c r="S58" i="203" s="1" a="1"/>
  <c r="S58" i="203" s="1"/>
  <c r="R58" i="203"/>
  <c r="Q59" i="203"/>
  <c r="S59" i="203" s="1" a="1"/>
  <c r="S59" i="203" s="1"/>
  <c r="R59" i="203"/>
  <c r="Q60" i="203"/>
  <c r="S60" i="203" s="1" a="1"/>
  <c r="S60" i="203" s="1"/>
  <c r="R60" i="203"/>
  <c r="I16" i="203"/>
  <c r="J16" i="203"/>
  <c r="K16" i="203"/>
  <c r="L16" i="203"/>
  <c r="M16" i="203"/>
  <c r="N16" i="203"/>
  <c r="I17" i="203"/>
  <c r="J17" i="203"/>
  <c r="K17" i="203"/>
  <c r="L17" i="203"/>
  <c r="M17" i="203"/>
  <c r="N17" i="203"/>
  <c r="I18" i="203"/>
  <c r="J18" i="203"/>
  <c r="K18" i="203"/>
  <c r="L18" i="203"/>
  <c r="M18" i="203"/>
  <c r="N18" i="203"/>
  <c r="I19" i="203"/>
  <c r="J19" i="203"/>
  <c r="K19" i="203"/>
  <c r="L19" i="203"/>
  <c r="M19" i="203"/>
  <c r="N19" i="203"/>
  <c r="I20" i="203"/>
  <c r="J20" i="203"/>
  <c r="K20" i="203"/>
  <c r="L20" i="203"/>
  <c r="M20" i="203"/>
  <c r="N20" i="203"/>
  <c r="Q16" i="202"/>
  <c r="S16" i="202" s="1" a="1"/>
  <c r="S16" i="202" s="1"/>
  <c r="R16" i="202"/>
  <c r="Q17" i="202"/>
  <c r="R17" i="202"/>
  <c r="S17" i="202" a="1"/>
  <c r="S17" i="202"/>
  <c r="Q18" i="202"/>
  <c r="S18" i="202" s="1" a="1"/>
  <c r="S18" i="202" s="1"/>
  <c r="R18" i="202"/>
  <c r="Q19" i="202"/>
  <c r="R19" i="202"/>
  <c r="S19" i="202" a="1"/>
  <c r="S19" i="202"/>
  <c r="Q20" i="202"/>
  <c r="S20" i="202" s="1" a="1"/>
  <c r="S20" i="202" s="1"/>
  <c r="R20" i="202"/>
  <c r="Q21" i="202"/>
  <c r="R21" i="202"/>
  <c r="S21" i="202" a="1"/>
  <c r="S21" i="202"/>
  <c r="Q22" i="202"/>
  <c r="S22" i="202" s="1" a="1"/>
  <c r="S22" i="202" s="1"/>
  <c r="R22" i="202"/>
  <c r="Q23" i="202"/>
  <c r="R23" i="202"/>
  <c r="S23" i="202" a="1"/>
  <c r="S23" i="202"/>
  <c r="Q24" i="202"/>
  <c r="S24" i="202" s="1" a="1"/>
  <c r="S24" i="202" s="1"/>
  <c r="R24" i="202"/>
  <c r="Q25" i="202"/>
  <c r="R25" i="202"/>
  <c r="S25" i="202" a="1"/>
  <c r="S25" i="202"/>
  <c r="Q26" i="202"/>
  <c r="S26" i="202" s="1" a="1"/>
  <c r="S26" i="202" s="1"/>
  <c r="R26" i="202"/>
  <c r="Q27" i="202"/>
  <c r="R27" i="202"/>
  <c r="S27" i="202" a="1"/>
  <c r="S27" i="202"/>
  <c r="Q28" i="202"/>
  <c r="S28" i="202" s="1" a="1"/>
  <c r="S28" i="202" s="1"/>
  <c r="R28" i="202"/>
  <c r="Q29" i="202"/>
  <c r="R29" i="202"/>
  <c r="S29" i="202" a="1"/>
  <c r="S29" i="202"/>
  <c r="Q30" i="202"/>
  <c r="S30" i="202" s="1" a="1"/>
  <c r="S30" i="202" s="1"/>
  <c r="R30" i="202"/>
  <c r="Q31" i="202"/>
  <c r="R31" i="202"/>
  <c r="S31" i="202" a="1"/>
  <c r="S31" i="202"/>
  <c r="Q32" i="202"/>
  <c r="S32" i="202" s="1" a="1"/>
  <c r="S32" i="202" s="1"/>
  <c r="R32" i="202"/>
  <c r="Q33" i="202"/>
  <c r="R33" i="202"/>
  <c r="S33" i="202" a="1"/>
  <c r="S33" i="202"/>
  <c r="Q34" i="202"/>
  <c r="S34" i="202" s="1" a="1"/>
  <c r="S34" i="202" s="1"/>
  <c r="R34" i="202"/>
  <c r="Q35" i="202"/>
  <c r="R35" i="202"/>
  <c r="S35" i="202" a="1"/>
  <c r="S35" i="202"/>
  <c r="Q36" i="202"/>
  <c r="S36" i="202" s="1" a="1"/>
  <c r="S36" i="202" s="1"/>
  <c r="R36" i="202"/>
  <c r="Q37" i="202"/>
  <c r="R37" i="202"/>
  <c r="S37" i="202" a="1"/>
  <c r="S37" i="202"/>
  <c r="Q38" i="202"/>
  <c r="S38" i="202" s="1" a="1"/>
  <c r="S38" i="202" s="1"/>
  <c r="R38" i="202"/>
  <c r="Q39" i="202"/>
  <c r="R39" i="202"/>
  <c r="S39" i="202" a="1"/>
  <c r="S39" i="202"/>
  <c r="Q40" i="202"/>
  <c r="S40" i="202" s="1" a="1"/>
  <c r="S40" i="202" s="1"/>
  <c r="R40" i="202"/>
  <c r="Q41" i="202"/>
  <c r="R41" i="202"/>
  <c r="S41" i="202" a="1"/>
  <c r="S41" i="202"/>
  <c r="Q42" i="202"/>
  <c r="S42" i="202" s="1" a="1"/>
  <c r="S42" i="202" s="1"/>
  <c r="R42" i="202"/>
  <c r="Q43" i="202"/>
  <c r="R43" i="202"/>
  <c r="S43" i="202" a="1"/>
  <c r="S43" i="202"/>
  <c r="Q44" i="202"/>
  <c r="S44" i="202" s="1" a="1"/>
  <c r="S44" i="202" s="1"/>
  <c r="R44" i="202"/>
  <c r="Q45" i="202"/>
  <c r="R45" i="202"/>
  <c r="S45" i="202" a="1"/>
  <c r="S45" i="202"/>
  <c r="Q46" i="202"/>
  <c r="S46" i="202" s="1" a="1"/>
  <c r="S46" i="202" s="1"/>
  <c r="R46" i="202"/>
  <c r="Q47" i="202"/>
  <c r="R47" i="202"/>
  <c r="S47" i="202" a="1"/>
  <c r="S47" i="202"/>
  <c r="Q48" i="202"/>
  <c r="S48" i="202" s="1" a="1"/>
  <c r="S48" i="202" s="1"/>
  <c r="R48" i="202"/>
  <c r="Q49" i="202"/>
  <c r="R49" i="202"/>
  <c r="S49" i="202" a="1"/>
  <c r="S49" i="202"/>
  <c r="Q50" i="202"/>
  <c r="S50" i="202" s="1" a="1"/>
  <c r="S50" i="202" s="1"/>
  <c r="R50" i="202"/>
  <c r="Q51" i="202"/>
  <c r="R51" i="202"/>
  <c r="S51" i="202" a="1"/>
  <c r="S51" i="202"/>
  <c r="Q52" i="202"/>
  <c r="S52" i="202" s="1" a="1"/>
  <c r="S52" i="202" s="1"/>
  <c r="R52" i="202"/>
  <c r="Q53" i="202"/>
  <c r="R53" i="202"/>
  <c r="S53" i="202" a="1"/>
  <c r="S53" i="202"/>
  <c r="Q54" i="202"/>
  <c r="S54" i="202" s="1" a="1"/>
  <c r="S54" i="202" s="1"/>
  <c r="R54" i="202"/>
  <c r="Q55" i="202"/>
  <c r="R55" i="202"/>
  <c r="S55" i="202" a="1"/>
  <c r="S55" i="202"/>
  <c r="Q56" i="202"/>
  <c r="S56" i="202" s="1" a="1"/>
  <c r="S56" i="202" s="1"/>
  <c r="R56" i="202"/>
  <c r="Q57" i="202"/>
  <c r="R57" i="202"/>
  <c r="S57" i="202" a="1"/>
  <c r="S57" i="202"/>
  <c r="Q58" i="202"/>
  <c r="S58" i="202" s="1" a="1"/>
  <c r="S58" i="202" s="1"/>
  <c r="R58" i="202"/>
  <c r="Q59" i="202"/>
  <c r="R59" i="202"/>
  <c r="S59" i="202" a="1"/>
  <c r="S59" i="202"/>
  <c r="Q60" i="202"/>
  <c r="S60" i="202" s="1" a="1"/>
  <c r="S60" i="202" s="1"/>
  <c r="R60" i="202"/>
  <c r="Q61" i="202"/>
  <c r="R61" i="202"/>
  <c r="S61" i="202" a="1"/>
  <c r="S61" i="202"/>
  <c r="Q62" i="202"/>
  <c r="S62" i="202" s="1" a="1"/>
  <c r="S62" i="202" s="1"/>
  <c r="R62" i="202"/>
  <c r="Q63" i="202"/>
  <c r="R63" i="202"/>
  <c r="S63" i="202" a="1"/>
  <c r="S63" i="202"/>
  <c r="Q64" i="202"/>
  <c r="S64" i="202" s="1" a="1"/>
  <c r="S64" i="202" s="1"/>
  <c r="R64" i="202"/>
  <c r="Q65" i="202"/>
  <c r="R65" i="202"/>
  <c r="S65" i="202" a="1"/>
  <c r="S65" i="202"/>
  <c r="Q66" i="202"/>
  <c r="S66" i="202" s="1" a="1"/>
  <c r="S66" i="202" s="1"/>
  <c r="R66" i="202"/>
  <c r="Q67" i="202"/>
  <c r="R67" i="202"/>
  <c r="S67" i="202" a="1"/>
  <c r="S67" i="202"/>
  <c r="Q68" i="202"/>
  <c r="S68" i="202" s="1" a="1"/>
  <c r="S68" i="202" s="1"/>
  <c r="R68" i="202"/>
  <c r="Q69" i="202"/>
  <c r="R69" i="202"/>
  <c r="S69" i="202" a="1"/>
  <c r="S69" i="202"/>
  <c r="Q70" i="202"/>
  <c r="S70" i="202" s="1" a="1"/>
  <c r="S70" i="202" s="1"/>
  <c r="R70" i="202"/>
  <c r="Q71" i="202"/>
  <c r="R71" i="202"/>
  <c r="S71" i="202" a="1"/>
  <c r="S71" i="202"/>
  <c r="Q72" i="202"/>
  <c r="S72" i="202" s="1" a="1"/>
  <c r="S72" i="202" s="1"/>
  <c r="R72" i="202"/>
  <c r="Q73" i="202"/>
  <c r="R73" i="202"/>
  <c r="S73" i="202" a="1"/>
  <c r="S73" i="202"/>
  <c r="Q74" i="202"/>
  <c r="S74" i="202" s="1" a="1"/>
  <c r="S74" i="202" s="1"/>
  <c r="R74" i="202"/>
  <c r="Q75" i="202"/>
  <c r="R75" i="202"/>
  <c r="S75" i="202" a="1"/>
  <c r="S75" i="202"/>
  <c r="Q76" i="202"/>
  <c r="S76" i="202" s="1" a="1"/>
  <c r="S76" i="202" s="1"/>
  <c r="R76" i="202"/>
  <c r="Q77" i="202"/>
  <c r="R77" i="202"/>
  <c r="S77" i="202" a="1"/>
  <c r="S77" i="202"/>
  <c r="Q78" i="202"/>
  <c r="S78" i="202" s="1" a="1"/>
  <c r="S78" i="202" s="1"/>
  <c r="R78" i="202"/>
  <c r="Q79" i="202"/>
  <c r="R79" i="202"/>
  <c r="S79" i="202" a="1"/>
  <c r="S79" i="202"/>
  <c r="Q80" i="202"/>
  <c r="S80" i="202" s="1" a="1"/>
  <c r="S80" i="202" s="1"/>
  <c r="R80" i="202"/>
  <c r="Q81" i="202"/>
  <c r="R81" i="202"/>
  <c r="S81" i="202" a="1"/>
  <c r="S81" i="202"/>
  <c r="Q82" i="202"/>
  <c r="S82" i="202" s="1" a="1"/>
  <c r="S82" i="202" s="1"/>
  <c r="R82" i="202"/>
  <c r="Q83" i="202"/>
  <c r="R83" i="202"/>
  <c r="S83" i="202" a="1"/>
  <c r="S83" i="202"/>
  <c r="Q84" i="202"/>
  <c r="S84" i="202" s="1" a="1"/>
  <c r="S84" i="202" s="1"/>
  <c r="R84" i="202"/>
  <c r="Q85" i="202"/>
  <c r="R85" i="202"/>
  <c r="S85" i="202" a="1"/>
  <c r="S85" i="202"/>
  <c r="Q86" i="202"/>
  <c r="S86" i="202" s="1" a="1"/>
  <c r="S86" i="202" s="1"/>
  <c r="R86" i="202"/>
  <c r="Q87" i="202"/>
  <c r="R87" i="202"/>
  <c r="S87" i="202" a="1"/>
  <c r="S87" i="202"/>
  <c r="Q88" i="202"/>
  <c r="S88" i="202" s="1" a="1"/>
  <c r="S88" i="202" s="1"/>
  <c r="R88" i="202"/>
  <c r="Q89" i="202"/>
  <c r="R89" i="202"/>
  <c r="S89" i="202" a="1"/>
  <c r="S89" i="202"/>
  <c r="Q90" i="202"/>
  <c r="S90" i="202" s="1" a="1"/>
  <c r="S90" i="202" s="1"/>
  <c r="R90" i="202"/>
  <c r="Q91" i="202"/>
  <c r="R91" i="202"/>
  <c r="S91" i="202" a="1"/>
  <c r="S91" i="202"/>
  <c r="Q92" i="202"/>
  <c r="S92" i="202" s="1" a="1"/>
  <c r="S92" i="202" s="1"/>
  <c r="R92" i="202"/>
  <c r="Q93" i="202"/>
  <c r="R93" i="202"/>
  <c r="S93" i="202" a="1"/>
  <c r="S93" i="202"/>
  <c r="Q94" i="202"/>
  <c r="S94" i="202" s="1" a="1"/>
  <c r="S94" i="202" s="1"/>
  <c r="R94" i="202"/>
  <c r="Q95" i="202"/>
  <c r="R95" i="202"/>
  <c r="S95" i="202" a="1"/>
  <c r="S95" i="202"/>
  <c r="Q96" i="202"/>
  <c r="S96" i="202" s="1" a="1"/>
  <c r="S96" i="202" s="1"/>
  <c r="R96" i="202"/>
  <c r="Q97" i="202"/>
  <c r="R97" i="202"/>
  <c r="S97" i="202" a="1"/>
  <c r="S97" i="202"/>
  <c r="Q98" i="202"/>
  <c r="S98" i="202" s="1" a="1"/>
  <c r="S98" i="202" s="1"/>
  <c r="R98" i="202"/>
  <c r="Q99" i="202"/>
  <c r="R99" i="202"/>
  <c r="S99" i="202" a="1"/>
  <c r="S99" i="202"/>
  <c r="Q100" i="202"/>
  <c r="S100" i="202" s="1" a="1"/>
  <c r="S100" i="202" s="1"/>
  <c r="R100" i="202"/>
  <c r="Q101" i="202"/>
  <c r="R101" i="202"/>
  <c r="S101" i="202" a="1"/>
  <c r="S101" i="202"/>
  <c r="Q102" i="202"/>
  <c r="S102" i="202" s="1" a="1"/>
  <c r="S102" i="202" s="1"/>
  <c r="R102" i="202"/>
  <c r="Q103" i="202"/>
  <c r="R103" i="202"/>
  <c r="S103" i="202" a="1"/>
  <c r="S103" i="202"/>
  <c r="Q104" i="202"/>
  <c r="S104" i="202" s="1" a="1"/>
  <c r="S104" i="202" s="1"/>
  <c r="R104" i="202"/>
  <c r="Q105" i="202"/>
  <c r="R105" i="202"/>
  <c r="S105" i="202" a="1"/>
  <c r="S105" i="202"/>
  <c r="Q106" i="202"/>
  <c r="S106" i="202" s="1" a="1"/>
  <c r="S106" i="202" s="1"/>
  <c r="R106" i="202"/>
  <c r="Q107" i="202"/>
  <c r="R107" i="202"/>
  <c r="S107" i="202" a="1"/>
  <c r="S107" i="202"/>
  <c r="Q108" i="202"/>
  <c r="S108" i="202" s="1" a="1"/>
  <c r="S108" i="202" s="1"/>
  <c r="R108" i="202"/>
  <c r="Q109" i="202"/>
  <c r="R109" i="202"/>
  <c r="S109" i="202" a="1"/>
  <c r="S109" i="202"/>
  <c r="Q110" i="202"/>
  <c r="S110" i="202" s="1" a="1"/>
  <c r="S110" i="202" s="1"/>
  <c r="R110" i="202"/>
  <c r="Q111" i="202"/>
  <c r="R111" i="202"/>
  <c r="S111" i="202" a="1"/>
  <c r="S111" i="202"/>
  <c r="Q112" i="202"/>
  <c r="S112" i="202" s="1" a="1"/>
  <c r="S112" i="202" s="1"/>
  <c r="R112" i="202"/>
  <c r="Q113" i="202"/>
  <c r="R113" i="202"/>
  <c r="S113" i="202" a="1"/>
  <c r="S113" i="202"/>
  <c r="Q114" i="202"/>
  <c r="S114" i="202" s="1" a="1"/>
  <c r="S114" i="202" s="1"/>
  <c r="R114" i="202"/>
  <c r="Q115" i="202"/>
  <c r="R115" i="202"/>
  <c r="S115" i="202" a="1"/>
  <c r="S115" i="202"/>
  <c r="Q116" i="202"/>
  <c r="S116" i="202" s="1" a="1"/>
  <c r="S116" i="202" s="1"/>
  <c r="R116" i="202"/>
  <c r="Q117" i="202"/>
  <c r="R117" i="202"/>
  <c r="S117" i="202" a="1"/>
  <c r="S117" i="202"/>
  <c r="Q118" i="202"/>
  <c r="S118" i="202" s="1" a="1"/>
  <c r="S118" i="202" s="1"/>
  <c r="R118" i="202"/>
  <c r="Q119" i="202"/>
  <c r="R119" i="202"/>
  <c r="S119" i="202" a="1"/>
  <c r="S119" i="202"/>
  <c r="Q120" i="202"/>
  <c r="S120" i="202" s="1" a="1"/>
  <c r="S120" i="202" s="1"/>
  <c r="R120" i="202"/>
  <c r="Q121" i="202"/>
  <c r="R121" i="202"/>
  <c r="S121" i="202" a="1"/>
  <c r="S121" i="202"/>
  <c r="Q122" i="202"/>
  <c r="S122" i="202" s="1" a="1"/>
  <c r="S122" i="202" s="1"/>
  <c r="R122" i="202"/>
  <c r="Q123" i="202"/>
  <c r="R123" i="202"/>
  <c r="S123" i="202" a="1"/>
  <c r="S123" i="202"/>
  <c r="Q124" i="202"/>
  <c r="S124" i="202" s="1" a="1"/>
  <c r="S124" i="202" s="1"/>
  <c r="R124" i="202"/>
  <c r="Q125" i="202"/>
  <c r="R125" i="202"/>
  <c r="S125" i="202" a="1"/>
  <c r="S125" i="202"/>
  <c r="Q126" i="202"/>
  <c r="S126" i="202" s="1" a="1"/>
  <c r="S126" i="202" s="1"/>
  <c r="R126" i="202"/>
  <c r="Q127" i="202"/>
  <c r="R127" i="202"/>
  <c r="S127" i="202" a="1"/>
  <c r="S127" i="202"/>
  <c r="Q128" i="202"/>
  <c r="S128" i="202" s="1" a="1"/>
  <c r="S128" i="202" s="1"/>
  <c r="R128" i="202"/>
  <c r="Q129" i="202"/>
  <c r="R129" i="202"/>
  <c r="S129" i="202" a="1"/>
  <c r="S129" i="202"/>
  <c r="Q130" i="202"/>
  <c r="S130" i="202" s="1" a="1"/>
  <c r="S130" i="202" s="1"/>
  <c r="R130" i="202"/>
  <c r="Q131" i="202"/>
  <c r="R131" i="202"/>
  <c r="S131" i="202" a="1"/>
  <c r="S131" i="202"/>
  <c r="Q132" i="202"/>
  <c r="S132" i="202" s="1" a="1"/>
  <c r="S132" i="202" s="1"/>
  <c r="R132" i="202"/>
  <c r="Q133" i="202"/>
  <c r="R133" i="202"/>
  <c r="S133" i="202" a="1"/>
  <c r="S133" i="202"/>
  <c r="Q134" i="202"/>
  <c r="S134" i="202" s="1" a="1"/>
  <c r="S134" i="202" s="1"/>
  <c r="R134" i="202"/>
  <c r="Q135" i="202"/>
  <c r="R135" i="202"/>
  <c r="S135" i="202" a="1"/>
  <c r="S135" i="202"/>
  <c r="Q136" i="202"/>
  <c r="S136" i="202" s="1" a="1"/>
  <c r="S136" i="202" s="1"/>
  <c r="R136" i="202"/>
  <c r="Q137" i="202"/>
  <c r="R137" i="202"/>
  <c r="S137" i="202" a="1"/>
  <c r="S137" i="202"/>
  <c r="Q138" i="202"/>
  <c r="S138" i="202" s="1" a="1"/>
  <c r="S138" i="202" s="1"/>
  <c r="R138" i="202"/>
  <c r="Q139" i="202"/>
  <c r="R139" i="202"/>
  <c r="S139" i="202" a="1"/>
  <c r="S139" i="202"/>
  <c r="Q140" i="202"/>
  <c r="S140" i="202" s="1" a="1"/>
  <c r="S140" i="202" s="1"/>
  <c r="R140" i="202"/>
  <c r="Q141" i="202"/>
  <c r="R141" i="202"/>
  <c r="S141" i="202" a="1"/>
  <c r="S141" i="202"/>
  <c r="Q142" i="202"/>
  <c r="S142" i="202" s="1" a="1"/>
  <c r="S142" i="202" s="1"/>
  <c r="R142" i="202"/>
  <c r="Q143" i="202"/>
  <c r="R143" i="202"/>
  <c r="S143" i="202" a="1"/>
  <c r="S143" i="202"/>
  <c r="Q144" i="202"/>
  <c r="S144" i="202" s="1" a="1"/>
  <c r="S144" i="202" s="1"/>
  <c r="R144" i="202"/>
  <c r="Q145" i="202"/>
  <c r="R145" i="202"/>
  <c r="S145" i="202" a="1"/>
  <c r="S145" i="202"/>
  <c r="Q146" i="202"/>
  <c r="S146" i="202" s="1" a="1"/>
  <c r="S146" i="202" s="1"/>
  <c r="R146" i="202"/>
  <c r="Q147" i="202"/>
  <c r="R147" i="202"/>
  <c r="S147" i="202" a="1"/>
  <c r="S147" i="202"/>
  <c r="Q148" i="202"/>
  <c r="S148" i="202" s="1" a="1"/>
  <c r="S148" i="202" s="1"/>
  <c r="R148" i="202"/>
  <c r="Q149" i="202"/>
  <c r="R149" i="202"/>
  <c r="S149" i="202" a="1"/>
  <c r="S149" i="202"/>
  <c r="Q150" i="202"/>
  <c r="S150" i="202" s="1" a="1"/>
  <c r="S150" i="202" s="1"/>
  <c r="R150" i="202"/>
  <c r="Q151" i="202"/>
  <c r="R151" i="202"/>
  <c r="S151" i="202" a="1"/>
  <c r="S151" i="202"/>
  <c r="Q152" i="202"/>
  <c r="S152" i="202" s="1" a="1"/>
  <c r="S152" i="202" s="1"/>
  <c r="R152" i="202"/>
  <c r="Q153" i="202"/>
  <c r="R153" i="202"/>
  <c r="S153" i="202" a="1"/>
  <c r="S153" i="202"/>
  <c r="Q154" i="202"/>
  <c r="S154" i="202" s="1" a="1"/>
  <c r="S154" i="202" s="1"/>
  <c r="R154" i="202"/>
  <c r="Q155" i="202"/>
  <c r="R155" i="202"/>
  <c r="S155" i="202" a="1"/>
  <c r="S155" i="202"/>
  <c r="Q156" i="202"/>
  <c r="S156" i="202" s="1" a="1"/>
  <c r="S156" i="202" s="1"/>
  <c r="R156" i="202"/>
  <c r="Q157" i="202"/>
  <c r="R157" i="202"/>
  <c r="S157" i="202" a="1"/>
  <c r="S157" i="202"/>
  <c r="Q158" i="202"/>
  <c r="S158" i="202" s="1" a="1"/>
  <c r="S158" i="202" s="1"/>
  <c r="R158" i="202"/>
  <c r="Q159" i="202"/>
  <c r="R159" i="202"/>
  <c r="S159" i="202" a="1"/>
  <c r="S159" i="202"/>
  <c r="Q160" i="202"/>
  <c r="S160" i="202" s="1" a="1"/>
  <c r="S160" i="202" s="1"/>
  <c r="R160" i="202"/>
  <c r="Q161" i="202"/>
  <c r="R161" i="202"/>
  <c r="S161" i="202" a="1"/>
  <c r="S161" i="202"/>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I19" i="202"/>
  <c r="J19" i="202"/>
  <c r="K19" i="202"/>
  <c r="L19" i="202"/>
  <c r="M19" i="202"/>
  <c r="N19" i="202"/>
  <c r="I20" i="202"/>
  <c r="J20" i="202"/>
  <c r="K20" i="202"/>
  <c r="L20" i="202"/>
  <c r="M20" i="202"/>
  <c r="N20" i="202"/>
  <c r="Q43" i="201"/>
  <c r="S43" i="201" s="1" a="1"/>
  <c r="S43" i="201" s="1"/>
  <c r="R43" i="201"/>
  <c r="Q44" i="201"/>
  <c r="S44" i="201" s="1" a="1"/>
  <c r="S44" i="201" s="1"/>
  <c r="R44" i="201"/>
  <c r="Q45" i="201"/>
  <c r="S45" i="201" s="1" a="1"/>
  <c r="S45" i="201" s="1"/>
  <c r="R45" i="201"/>
  <c r="Q46" i="201"/>
  <c r="S46" i="201" s="1" a="1"/>
  <c r="S46" i="201" s="1"/>
  <c r="R46" i="201"/>
  <c r="Q47" i="201"/>
  <c r="S47" i="201" s="1" a="1"/>
  <c r="S47" i="201" s="1"/>
  <c r="R47" i="201"/>
  <c r="Q48" i="201"/>
  <c r="S48" i="201" s="1" a="1"/>
  <c r="S48" i="201" s="1"/>
  <c r="R48" i="201"/>
  <c r="Q49" i="201"/>
  <c r="S49" i="201" s="1" a="1"/>
  <c r="S49" i="201" s="1"/>
  <c r="R49" i="201"/>
  <c r="Q50" i="201"/>
  <c r="S50" i="201" s="1" a="1"/>
  <c r="S50" i="201" s="1"/>
  <c r="R50" i="201"/>
  <c r="Q51" i="201"/>
  <c r="S51" i="201" s="1" a="1"/>
  <c r="S51" i="201" s="1"/>
  <c r="R51" i="201"/>
  <c r="Q52" i="201"/>
  <c r="S52" i="201" s="1" a="1"/>
  <c r="S52" i="201" s="1"/>
  <c r="R52" i="201"/>
  <c r="Q53" i="201"/>
  <c r="S53" i="201" s="1" a="1"/>
  <c r="S53" i="201" s="1"/>
  <c r="R53" i="201"/>
  <c r="Q54" i="201"/>
  <c r="S54" i="201" s="1" a="1"/>
  <c r="S54" i="201" s="1"/>
  <c r="R54" i="201"/>
  <c r="Q55" i="201"/>
  <c r="S55" i="201" s="1" a="1"/>
  <c r="S55" i="201" s="1"/>
  <c r="R55" i="201"/>
  <c r="Q16" i="201"/>
  <c r="S16" i="201" s="1" a="1"/>
  <c r="S16" i="201" s="1"/>
  <c r="R16" i="201"/>
  <c r="Q17" i="201"/>
  <c r="R17" i="201"/>
  <c r="S17" i="201" a="1"/>
  <c r="S17" i="201"/>
  <c r="Q18" i="201"/>
  <c r="S18" i="201" s="1" a="1"/>
  <c r="S18" i="201" s="1"/>
  <c r="R18" i="201"/>
  <c r="Q19" i="201"/>
  <c r="R19" i="201"/>
  <c r="S19" i="201" a="1"/>
  <c r="S19" i="201"/>
  <c r="Q20" i="201"/>
  <c r="S20" i="201" s="1" a="1"/>
  <c r="S20" i="201" s="1"/>
  <c r="R20" i="201"/>
  <c r="Q21" i="201"/>
  <c r="R21" i="201"/>
  <c r="S21" i="201" a="1"/>
  <c r="S21" i="201"/>
  <c r="Q22" i="201"/>
  <c r="S22" i="201" s="1" a="1"/>
  <c r="S22" i="201" s="1"/>
  <c r="R22" i="201"/>
  <c r="Q23" i="201"/>
  <c r="R23" i="201"/>
  <c r="S23" i="201" a="1"/>
  <c r="S23" i="201"/>
  <c r="Q24" i="201"/>
  <c r="S24" i="201" s="1" a="1"/>
  <c r="S24" i="201" s="1"/>
  <c r="R24" i="201"/>
  <c r="Q25" i="201"/>
  <c r="R25" i="201"/>
  <c r="S25" i="201" a="1"/>
  <c r="S25" i="201"/>
  <c r="Q26" i="201"/>
  <c r="S26" i="201" s="1" a="1"/>
  <c r="S26" i="201" s="1"/>
  <c r="R26" i="201"/>
  <c r="Q27" i="201"/>
  <c r="R27" i="201"/>
  <c r="S27" i="201" a="1"/>
  <c r="S27" i="201"/>
  <c r="Q28" i="201"/>
  <c r="S28" i="201" s="1" a="1"/>
  <c r="S28" i="201" s="1"/>
  <c r="R28" i="201"/>
  <c r="Q29" i="201"/>
  <c r="R29" i="201"/>
  <c r="S29" i="201" a="1"/>
  <c r="S29" i="201"/>
  <c r="Q30" i="201"/>
  <c r="S30" i="201" s="1" a="1"/>
  <c r="S30" i="201" s="1"/>
  <c r="R30" i="201"/>
  <c r="Q31" i="201"/>
  <c r="R31" i="201"/>
  <c r="S31" i="201" a="1"/>
  <c r="S31" i="201"/>
  <c r="Q32" i="201"/>
  <c r="S32" i="201" s="1" a="1"/>
  <c r="S32" i="201" s="1"/>
  <c r="R32" i="201"/>
  <c r="Q33" i="201"/>
  <c r="R33" i="201"/>
  <c r="S33" i="201" a="1"/>
  <c r="S33" i="201"/>
  <c r="Q34" i="201"/>
  <c r="S34" i="201" s="1" a="1"/>
  <c r="S34" i="201" s="1"/>
  <c r="R34" i="201"/>
  <c r="Q35" i="201"/>
  <c r="R35" i="201"/>
  <c r="S35" i="201" a="1"/>
  <c r="S35" i="201"/>
  <c r="Q36" i="201"/>
  <c r="S36" i="201" s="1" a="1"/>
  <c r="S36" i="201" s="1"/>
  <c r="R36" i="201"/>
  <c r="Q37" i="201"/>
  <c r="R37" i="201"/>
  <c r="S37" i="201" a="1"/>
  <c r="S37" i="201"/>
  <c r="Q38" i="201"/>
  <c r="S38" i="201" s="1" a="1"/>
  <c r="S38" i="201" s="1"/>
  <c r="R38" i="201"/>
  <c r="Q39" i="201"/>
  <c r="R39" i="201"/>
  <c r="S39" i="201" a="1"/>
  <c r="S39" i="201"/>
  <c r="Q40" i="201"/>
  <c r="S40" i="201" s="1" a="1"/>
  <c r="S40" i="201" s="1"/>
  <c r="R40" i="201"/>
  <c r="Q41" i="201"/>
  <c r="R41" i="201"/>
  <c r="S41" i="201" a="1"/>
  <c r="S41" i="201"/>
  <c r="Q42" i="201"/>
  <c r="S42" i="201" s="1" a="1"/>
  <c r="S42" i="201" s="1"/>
  <c r="R42" i="201"/>
  <c r="I16" i="201"/>
  <c r="J16" i="201"/>
  <c r="K16" i="201"/>
  <c r="L16" i="201"/>
  <c r="M16" i="201"/>
  <c r="N16" i="201"/>
  <c r="I17" i="201"/>
  <c r="J17" i="201"/>
  <c r="K17" i="201"/>
  <c r="L17" i="201"/>
  <c r="M17" i="201"/>
  <c r="N17" i="201"/>
  <c r="I18" i="201"/>
  <c r="J18" i="201"/>
  <c r="K18" i="201"/>
  <c r="L18" i="201"/>
  <c r="M18" i="201"/>
  <c r="N18" i="201"/>
  <c r="I19" i="201"/>
  <c r="J19" i="201"/>
  <c r="K19" i="201"/>
  <c r="L19" i="201"/>
  <c r="M19" i="201"/>
  <c r="N19" i="201"/>
  <c r="I20" i="201"/>
  <c r="J20" i="201"/>
  <c r="K20" i="201"/>
  <c r="L20" i="201"/>
  <c r="M20" i="201"/>
  <c r="N20" i="201"/>
  <c r="B16" i="201"/>
  <c r="C16" i="201"/>
  <c r="B17" i="201"/>
  <c r="C17" i="201"/>
  <c r="B18" i="201"/>
  <c r="C18" i="201"/>
  <c r="B19" i="201"/>
  <c r="C19" i="201"/>
  <c r="B20" i="201"/>
  <c r="C20" i="201"/>
  <c r="Q16" i="199"/>
  <c r="R16" i="199"/>
  <c r="S16" i="199" a="1"/>
  <c r="S16" i="199" s="1"/>
  <c r="Q17" i="199"/>
  <c r="S17" i="199" s="1" a="1"/>
  <c r="S17" i="199" s="1"/>
  <c r="R17" i="199"/>
  <c r="Q18" i="199"/>
  <c r="R18" i="199"/>
  <c r="S18" i="199" a="1"/>
  <c r="S18" i="199" s="1"/>
  <c r="Q19" i="199"/>
  <c r="S19" i="199" s="1" a="1"/>
  <c r="S19" i="199" s="1"/>
  <c r="R19" i="199"/>
  <c r="Q20" i="199"/>
  <c r="R20" i="199"/>
  <c r="S20" i="199" a="1"/>
  <c r="S20" i="199" s="1"/>
  <c r="Q21" i="199"/>
  <c r="S21" i="199" s="1" a="1"/>
  <c r="S21" i="199" s="1"/>
  <c r="R21" i="199"/>
  <c r="Q22" i="199"/>
  <c r="R22" i="199"/>
  <c r="S22" i="199" a="1"/>
  <c r="S22" i="199" s="1"/>
  <c r="Q23" i="199"/>
  <c r="S23" i="199" s="1" a="1"/>
  <c r="S23" i="199" s="1"/>
  <c r="R23" i="199"/>
  <c r="Q24" i="199"/>
  <c r="R24" i="199"/>
  <c r="S24" i="199" a="1"/>
  <c r="S24" i="199" s="1"/>
  <c r="Q25" i="199"/>
  <c r="S25" i="199" s="1" a="1"/>
  <c r="S25" i="199" s="1"/>
  <c r="R25" i="199"/>
  <c r="Q26" i="199"/>
  <c r="R26" i="199"/>
  <c r="S26" i="199" a="1"/>
  <c r="S26" i="199" s="1"/>
  <c r="Q27" i="199"/>
  <c r="S27" i="199" s="1" a="1"/>
  <c r="S27" i="199" s="1"/>
  <c r="R27" i="199"/>
  <c r="Q28" i="199"/>
  <c r="R28" i="199"/>
  <c r="S28" i="199" a="1"/>
  <c r="S28" i="199" s="1"/>
  <c r="Q29" i="199"/>
  <c r="S29" i="199" s="1" a="1"/>
  <c r="S29" i="199" s="1"/>
  <c r="R29" i="199"/>
  <c r="Q30" i="199"/>
  <c r="R30" i="199"/>
  <c r="S30" i="199" a="1"/>
  <c r="S30" i="199" s="1"/>
  <c r="Q31" i="199"/>
  <c r="S31" i="199" s="1" a="1"/>
  <c r="S31" i="199" s="1"/>
  <c r="R31" i="199"/>
  <c r="Q32" i="199"/>
  <c r="R32" i="199"/>
  <c r="S32" i="199" a="1"/>
  <c r="S32" i="199" s="1"/>
  <c r="Q33" i="199"/>
  <c r="S33" i="199" s="1" a="1"/>
  <c r="S33" i="199" s="1"/>
  <c r="R33" i="199"/>
  <c r="Q34" i="199"/>
  <c r="R34" i="199"/>
  <c r="S34" i="199" a="1"/>
  <c r="S34" i="199" s="1"/>
  <c r="Q35" i="199"/>
  <c r="S35" i="199" s="1" a="1"/>
  <c r="S35" i="199" s="1"/>
  <c r="R35" i="199"/>
  <c r="Q36" i="199"/>
  <c r="R36" i="199"/>
  <c r="S36" i="199" a="1"/>
  <c r="S36" i="199" s="1"/>
  <c r="Q37" i="199"/>
  <c r="S37" i="199" s="1" a="1"/>
  <c r="S37" i="199" s="1"/>
  <c r="R37" i="199"/>
  <c r="Q38" i="199"/>
  <c r="R38" i="199"/>
  <c r="S38" i="199" a="1"/>
  <c r="S38" i="199" s="1"/>
  <c r="Q39" i="199"/>
  <c r="S39" i="199" s="1" a="1"/>
  <c r="S39" i="199" s="1"/>
  <c r="R39" i="199"/>
  <c r="Q40" i="199"/>
  <c r="R40" i="199"/>
  <c r="S40" i="199" a="1"/>
  <c r="S40" i="199" s="1"/>
  <c r="Q41" i="199"/>
  <c r="S41" i="199" s="1" a="1"/>
  <c r="S41" i="199" s="1"/>
  <c r="R41" i="199"/>
  <c r="Q42" i="199"/>
  <c r="R42" i="199"/>
  <c r="S42" i="199" a="1"/>
  <c r="S42" i="199" s="1"/>
  <c r="Q43" i="199"/>
  <c r="S43" i="199" s="1" a="1"/>
  <c r="S43" i="199" s="1"/>
  <c r="R43" i="199"/>
  <c r="Q44" i="199"/>
  <c r="R44" i="199"/>
  <c r="S44" i="199" a="1"/>
  <c r="S44" i="199" s="1"/>
  <c r="Q45" i="199"/>
  <c r="S45" i="199" s="1" a="1"/>
  <c r="S45" i="199" s="1"/>
  <c r="R45" i="199"/>
  <c r="Q46" i="199"/>
  <c r="R46" i="199"/>
  <c r="S46" i="199" a="1"/>
  <c r="S46" i="199" s="1"/>
  <c r="Q47" i="199"/>
  <c r="S47" i="199" s="1" a="1"/>
  <c r="S47" i="199" s="1"/>
  <c r="R47" i="199"/>
  <c r="Q48" i="199"/>
  <c r="R48" i="199"/>
  <c r="S48" i="199" a="1"/>
  <c r="S48" i="199" s="1"/>
  <c r="Q49" i="199"/>
  <c r="S49" i="199" s="1" a="1"/>
  <c r="S49" i="199" s="1"/>
  <c r="R49" i="199"/>
  <c r="Q50" i="199"/>
  <c r="R50" i="199"/>
  <c r="S50" i="199" a="1"/>
  <c r="S50" i="199" s="1"/>
  <c r="Q51" i="199"/>
  <c r="S51" i="199" s="1" a="1"/>
  <c r="S51" i="199" s="1"/>
  <c r="R51" i="199"/>
  <c r="Q52" i="199"/>
  <c r="R52" i="199"/>
  <c r="S52" i="199" a="1"/>
  <c r="S52" i="199" s="1"/>
  <c r="Q53" i="199"/>
  <c r="S53" i="199" s="1" a="1"/>
  <c r="S53" i="199" s="1"/>
  <c r="R53" i="199"/>
  <c r="Q54" i="199"/>
  <c r="R54" i="199"/>
  <c r="S54" i="199" a="1"/>
  <c r="S54" i="199" s="1"/>
  <c r="Q55" i="199"/>
  <c r="S55" i="199" s="1" a="1"/>
  <c r="S55" i="199" s="1"/>
  <c r="R55" i="199"/>
  <c r="Q56" i="199"/>
  <c r="R56" i="199"/>
  <c r="S56" i="199" a="1"/>
  <c r="S56" i="199" s="1"/>
  <c r="Q57" i="199"/>
  <c r="S57" i="199" s="1" a="1"/>
  <c r="S57" i="199" s="1"/>
  <c r="R57" i="199"/>
  <c r="Q58" i="199"/>
  <c r="R58" i="199"/>
  <c r="S58" i="199" a="1"/>
  <c r="S58" i="199" s="1"/>
  <c r="Q59" i="199"/>
  <c r="S59" i="199" s="1" a="1"/>
  <c r="S59" i="199" s="1"/>
  <c r="R59" i="199"/>
  <c r="Q60" i="199"/>
  <c r="R60" i="199"/>
  <c r="S60" i="199" a="1"/>
  <c r="S60" i="199" s="1"/>
  <c r="Q61" i="199"/>
  <c r="S61" i="199" s="1" a="1"/>
  <c r="S61" i="199" s="1"/>
  <c r="R61" i="199"/>
  <c r="Q62" i="199"/>
  <c r="R62" i="199"/>
  <c r="S62" i="199" a="1"/>
  <c r="S62" i="199" s="1"/>
  <c r="Q63" i="199"/>
  <c r="S63" i="199" s="1" a="1"/>
  <c r="S63" i="199" s="1"/>
  <c r="R63" i="199"/>
  <c r="Q64" i="199"/>
  <c r="R64" i="199"/>
  <c r="S64" i="199" a="1"/>
  <c r="S64" i="199" s="1"/>
  <c r="Q65" i="199"/>
  <c r="S65" i="199" s="1" a="1"/>
  <c r="S65" i="199" s="1"/>
  <c r="R65" i="199"/>
  <c r="Q66" i="199"/>
  <c r="R66" i="199"/>
  <c r="S66" i="199" a="1"/>
  <c r="S66" i="199" s="1"/>
  <c r="Q67" i="199"/>
  <c r="S67" i="199" s="1" a="1"/>
  <c r="S67" i="199" s="1"/>
  <c r="R67" i="199"/>
  <c r="Q68" i="199"/>
  <c r="R68" i="199"/>
  <c r="S68" i="199" a="1"/>
  <c r="S68" i="199" s="1"/>
  <c r="Q69" i="199"/>
  <c r="S69" i="199" s="1" a="1"/>
  <c r="S69" i="199" s="1"/>
  <c r="R69" i="199"/>
  <c r="Q70" i="199"/>
  <c r="R70" i="199"/>
  <c r="S70" i="199" a="1"/>
  <c r="S70" i="199" s="1"/>
  <c r="Q71" i="199"/>
  <c r="S71" i="199" s="1" a="1"/>
  <c r="S71" i="199" s="1"/>
  <c r="R71" i="199"/>
  <c r="Q72" i="199"/>
  <c r="R72" i="199"/>
  <c r="S72" i="199" a="1"/>
  <c r="S72" i="199" s="1"/>
  <c r="Q73" i="199"/>
  <c r="S73" i="199" s="1" a="1"/>
  <c r="S73" i="199" s="1"/>
  <c r="R73" i="199"/>
  <c r="Q74" i="199"/>
  <c r="R74" i="199"/>
  <c r="S74" i="199" a="1"/>
  <c r="S74" i="199" s="1"/>
  <c r="Q75" i="199"/>
  <c r="S75" i="199" s="1" a="1"/>
  <c r="S75" i="199" s="1"/>
  <c r="R75" i="199"/>
  <c r="Q76" i="199"/>
  <c r="R76" i="199"/>
  <c r="S76" i="199" a="1"/>
  <c r="S76" i="199" s="1"/>
  <c r="Q77" i="199"/>
  <c r="S77" i="199" s="1" a="1"/>
  <c r="S77" i="199" s="1"/>
  <c r="R77" i="199"/>
  <c r="Q78" i="199"/>
  <c r="R78" i="199"/>
  <c r="S78" i="199" a="1"/>
  <c r="S78" i="199" s="1"/>
  <c r="Q79" i="199"/>
  <c r="S79" i="199" s="1" a="1"/>
  <c r="S79" i="199" s="1"/>
  <c r="R79" i="199"/>
  <c r="Q80" i="199"/>
  <c r="R80" i="199"/>
  <c r="S80" i="199" a="1"/>
  <c r="S80" i="199" s="1"/>
  <c r="Q81" i="199"/>
  <c r="S81" i="199" s="1" a="1"/>
  <c r="S81" i="199" s="1"/>
  <c r="R81" i="199"/>
  <c r="Q82" i="199"/>
  <c r="R82" i="199"/>
  <c r="S82" i="199" a="1"/>
  <c r="S82" i="199" s="1"/>
  <c r="Q83" i="199"/>
  <c r="S83" i="199" s="1" a="1"/>
  <c r="S83" i="199" s="1"/>
  <c r="R83" i="199"/>
  <c r="Q84" i="199"/>
  <c r="R84" i="199"/>
  <c r="S84" i="199" a="1"/>
  <c r="S84" i="199" s="1"/>
  <c r="Q85" i="199"/>
  <c r="S85" i="199" s="1" a="1"/>
  <c r="S85" i="199" s="1"/>
  <c r="R85" i="199"/>
  <c r="Q86" i="199"/>
  <c r="R86" i="199"/>
  <c r="S86" i="199" a="1"/>
  <c r="S86" i="199" s="1"/>
  <c r="Q87" i="199"/>
  <c r="S87" i="199" s="1" a="1"/>
  <c r="S87" i="199" s="1"/>
  <c r="R87" i="199"/>
  <c r="Q88" i="199"/>
  <c r="R88" i="199"/>
  <c r="S88" i="199" a="1"/>
  <c r="S88" i="199" s="1"/>
  <c r="Q89" i="199"/>
  <c r="S89" i="199" s="1" a="1"/>
  <c r="S89" i="199" s="1"/>
  <c r="R89" i="199"/>
  <c r="Q90" i="199"/>
  <c r="R90" i="199"/>
  <c r="S90" i="199" a="1"/>
  <c r="S90" i="199" s="1"/>
  <c r="Q91" i="199"/>
  <c r="S91" i="199" s="1" a="1"/>
  <c r="S91" i="199" s="1"/>
  <c r="R91" i="199"/>
  <c r="Q92" i="199"/>
  <c r="R92" i="199"/>
  <c r="S92" i="199" a="1"/>
  <c r="S92" i="199" s="1"/>
  <c r="Q93" i="199"/>
  <c r="S93" i="199" s="1" a="1"/>
  <c r="S93" i="199" s="1"/>
  <c r="R93" i="199"/>
  <c r="Q94" i="199"/>
  <c r="R94" i="199"/>
  <c r="S94" i="199" a="1"/>
  <c r="S94" i="199" s="1"/>
  <c r="Q95" i="199"/>
  <c r="S95" i="199" s="1" a="1"/>
  <c r="S95" i="199" s="1"/>
  <c r="R95" i="199"/>
  <c r="Q96" i="199"/>
  <c r="R96" i="199"/>
  <c r="S96" i="199" a="1"/>
  <c r="S96" i="199" s="1"/>
  <c r="Q97" i="199"/>
  <c r="S97" i="199" s="1" a="1"/>
  <c r="S97" i="199" s="1"/>
  <c r="R97" i="199"/>
  <c r="Q98" i="199"/>
  <c r="R98" i="199"/>
  <c r="S98" i="199" a="1"/>
  <c r="S98" i="199" s="1"/>
  <c r="Q99" i="199"/>
  <c r="S99" i="199" s="1" a="1"/>
  <c r="S99" i="199" s="1"/>
  <c r="R99" i="199"/>
  <c r="Q100" i="199"/>
  <c r="R100" i="199"/>
  <c r="S100" i="199" a="1"/>
  <c r="S100" i="199" s="1"/>
  <c r="Q101" i="199"/>
  <c r="S101" i="199" s="1" a="1"/>
  <c r="S101" i="199" s="1"/>
  <c r="R101" i="199"/>
  <c r="Q102" i="199"/>
  <c r="R102" i="199"/>
  <c r="S102" i="199" a="1"/>
  <c r="S102" i="199" s="1"/>
  <c r="Q103" i="199"/>
  <c r="S103" i="199" s="1" a="1"/>
  <c r="S103" i="199" s="1"/>
  <c r="R103" i="199"/>
  <c r="Q104" i="199"/>
  <c r="R104" i="199"/>
  <c r="S104" i="199" a="1"/>
  <c r="S104" i="199" s="1"/>
  <c r="Q105" i="199"/>
  <c r="S105" i="199" s="1" a="1"/>
  <c r="S105" i="199" s="1"/>
  <c r="R105" i="199"/>
  <c r="Q106" i="199"/>
  <c r="R106" i="199"/>
  <c r="S106" i="199" a="1"/>
  <c r="S106" i="199" s="1"/>
  <c r="Q107" i="199"/>
  <c r="S107" i="199" s="1" a="1"/>
  <c r="S107" i="199" s="1"/>
  <c r="R107" i="199"/>
  <c r="Q108" i="199"/>
  <c r="R108" i="199"/>
  <c r="S108" i="199" a="1"/>
  <c r="S108" i="199" s="1"/>
  <c r="Q109" i="199"/>
  <c r="S109" i="199" s="1" a="1"/>
  <c r="S109" i="199" s="1"/>
  <c r="R109" i="199"/>
  <c r="Q110" i="199"/>
  <c r="R110" i="199"/>
  <c r="S110" i="199" a="1"/>
  <c r="S110" i="199" s="1"/>
  <c r="Q111" i="199"/>
  <c r="S111" i="199" s="1" a="1"/>
  <c r="S111" i="199" s="1"/>
  <c r="R111" i="199"/>
  <c r="Q112" i="199"/>
  <c r="R112" i="199"/>
  <c r="S112" i="199" a="1"/>
  <c r="S112" i="199" s="1"/>
  <c r="Q113" i="199"/>
  <c r="S113" i="199" s="1" a="1"/>
  <c r="S113" i="199" s="1"/>
  <c r="R113" i="199"/>
  <c r="Q114" i="199"/>
  <c r="R114" i="199"/>
  <c r="S114" i="199" a="1"/>
  <c r="S114" i="199" s="1"/>
  <c r="Q115" i="199"/>
  <c r="S115" i="199" s="1" a="1"/>
  <c r="S115" i="199" s="1"/>
  <c r="R115" i="199"/>
  <c r="Q116" i="199"/>
  <c r="R116" i="199"/>
  <c r="S116" i="199" a="1"/>
  <c r="S116" i="199" s="1"/>
  <c r="Q117" i="199"/>
  <c r="S117" i="199" s="1" a="1"/>
  <c r="S117" i="199" s="1"/>
  <c r="R117" i="199"/>
  <c r="Q118" i="199"/>
  <c r="R118" i="199"/>
  <c r="S118" i="199" a="1"/>
  <c r="S118" i="199" s="1"/>
  <c r="Q119" i="199"/>
  <c r="S119" i="199" s="1" a="1"/>
  <c r="S119" i="199" s="1"/>
  <c r="R119" i="199"/>
  <c r="Q120" i="199"/>
  <c r="R120" i="199"/>
  <c r="S120" i="199" a="1"/>
  <c r="S120" i="199" s="1"/>
  <c r="Q121" i="199"/>
  <c r="S121" i="199" s="1" a="1"/>
  <c r="S121" i="199" s="1"/>
  <c r="R121" i="199"/>
  <c r="Q122" i="199"/>
  <c r="R122" i="199"/>
  <c r="S122" i="199" a="1"/>
  <c r="S122" i="199" s="1"/>
  <c r="Q123" i="199"/>
  <c r="S123" i="199" s="1" a="1"/>
  <c r="S123" i="199" s="1"/>
  <c r="R123" i="199"/>
  <c r="Q124" i="199"/>
  <c r="R124" i="199"/>
  <c r="S124" i="199" a="1"/>
  <c r="S124" i="199" s="1"/>
  <c r="Q125" i="199"/>
  <c r="S125" i="199" s="1" a="1"/>
  <c r="S125" i="199" s="1"/>
  <c r="R125" i="199"/>
  <c r="Q126" i="199"/>
  <c r="R126" i="199"/>
  <c r="S126" i="199" a="1"/>
  <c r="S126" i="199" s="1"/>
  <c r="Q127" i="199"/>
  <c r="S127" i="199" s="1" a="1"/>
  <c r="S127" i="199" s="1"/>
  <c r="R127" i="199"/>
  <c r="Q128" i="199"/>
  <c r="R128" i="199"/>
  <c r="S128" i="199" a="1"/>
  <c r="S128" i="199" s="1"/>
  <c r="Q129" i="199"/>
  <c r="S129" i="199" s="1" a="1"/>
  <c r="S129" i="199" s="1"/>
  <c r="R129" i="199"/>
  <c r="Q130" i="199"/>
  <c r="R130" i="199"/>
  <c r="S130" i="199" a="1"/>
  <c r="S130" i="199" s="1"/>
  <c r="Q131" i="199"/>
  <c r="S131" i="199" s="1" a="1"/>
  <c r="S131" i="199" s="1"/>
  <c r="R131" i="199"/>
  <c r="Q132" i="199"/>
  <c r="R132" i="199"/>
  <c r="S132" i="199" a="1"/>
  <c r="S132" i="199" s="1"/>
  <c r="Q133" i="199"/>
  <c r="S133" i="199" s="1" a="1"/>
  <c r="S133" i="199" s="1"/>
  <c r="R133" i="199"/>
  <c r="Q134" i="199"/>
  <c r="R134" i="199"/>
  <c r="S134" i="199" a="1"/>
  <c r="S134" i="199" s="1"/>
  <c r="Q135" i="199"/>
  <c r="S135" i="199" s="1" a="1"/>
  <c r="S135" i="199" s="1"/>
  <c r="R135" i="199"/>
  <c r="Q136" i="199"/>
  <c r="R136" i="199"/>
  <c r="S136" i="199" a="1"/>
  <c r="S136" i="199" s="1"/>
  <c r="Q137" i="199"/>
  <c r="S137" i="199" s="1" a="1"/>
  <c r="S137" i="199" s="1"/>
  <c r="R137" i="199"/>
  <c r="Q138" i="199"/>
  <c r="R138" i="199"/>
  <c r="S138" i="199" a="1"/>
  <c r="S138" i="199" s="1"/>
  <c r="I16" i="199"/>
  <c r="J16" i="199"/>
  <c r="K16" i="199"/>
  <c r="L16" i="199"/>
  <c r="M16" i="199"/>
  <c r="N16" i="199"/>
  <c r="I17" i="199"/>
  <c r="J17" i="199"/>
  <c r="K17" i="199"/>
  <c r="L17" i="199"/>
  <c r="M17" i="199"/>
  <c r="N17" i="199"/>
  <c r="I18" i="199"/>
  <c r="J18" i="199"/>
  <c r="K18" i="199"/>
  <c r="L18" i="199"/>
  <c r="M18" i="199"/>
  <c r="N18" i="199"/>
  <c r="I19" i="199"/>
  <c r="J19" i="199"/>
  <c r="K19" i="199"/>
  <c r="L19" i="199"/>
  <c r="M19" i="199"/>
  <c r="N19" i="199"/>
  <c r="I20" i="199"/>
  <c r="J20" i="199"/>
  <c r="K20" i="199"/>
  <c r="L20" i="199"/>
  <c r="M20" i="199"/>
  <c r="N20" i="199"/>
  <c r="I21" i="199"/>
  <c r="J21" i="199"/>
  <c r="K21" i="199"/>
  <c r="L21" i="199"/>
  <c r="M21" i="199"/>
  <c r="N21" i="199"/>
  <c r="I22" i="199"/>
  <c r="J22" i="199"/>
  <c r="K22" i="199"/>
  <c r="L22" i="199"/>
  <c r="M22" i="199"/>
  <c r="N22" i="199"/>
  <c r="I23" i="199"/>
  <c r="J23" i="199"/>
  <c r="K23" i="199"/>
  <c r="L23" i="199"/>
  <c r="M23" i="199"/>
  <c r="N23" i="199"/>
  <c r="C104" i="268"/>
  <c r="C105" i="268"/>
  <c r="C106" i="268"/>
  <c r="C107" i="268"/>
  <c r="C108" i="268"/>
  <c r="C109" i="268"/>
  <c r="C110" i="268"/>
  <c r="C111" i="268"/>
  <c r="C112" i="268"/>
  <c r="C113" i="268"/>
  <c r="C114" i="268"/>
  <c r="C115" i="268"/>
  <c r="C116" i="268"/>
  <c r="C117" i="268"/>
  <c r="C118" i="268"/>
  <c r="C119" i="268"/>
  <c r="C120" i="268"/>
  <c r="C121" i="268"/>
  <c r="C122" i="268"/>
  <c r="C123" i="268"/>
  <c r="C124" i="268"/>
  <c r="C71" i="268"/>
  <c r="C72" i="268"/>
  <c r="C73" i="268"/>
  <c r="C74" i="268"/>
  <c r="C75" i="268"/>
  <c r="C76" i="268"/>
  <c r="C77" i="268"/>
  <c r="C78" i="268"/>
  <c r="C79" i="268"/>
  <c r="C80" i="268"/>
  <c r="C81" i="268"/>
  <c r="C82" i="268"/>
  <c r="C83" i="268"/>
  <c r="C84" i="268"/>
  <c r="C85" i="268"/>
  <c r="C86" i="268"/>
  <c r="C87" i="268"/>
  <c r="C88" i="268"/>
  <c r="C89" i="268"/>
  <c r="C90" i="268"/>
  <c r="C91" i="268"/>
  <c r="C39" i="268"/>
  <c r="C40" i="268"/>
  <c r="C41" i="268"/>
  <c r="C42" i="268"/>
  <c r="C43" i="268"/>
  <c r="C44" i="268"/>
  <c r="C45" i="268"/>
  <c r="C46" i="268"/>
  <c r="C47" i="268"/>
  <c r="C48" i="268"/>
  <c r="C49" i="268"/>
  <c r="C50" i="268"/>
  <c r="C51" i="268"/>
  <c r="C52" i="268"/>
  <c r="C53" i="268"/>
  <c r="C54" i="268"/>
  <c r="C55" i="268"/>
  <c r="C56" i="268"/>
  <c r="C57" i="268"/>
  <c r="C58" i="268"/>
  <c r="C59" i="268"/>
  <c r="C9" i="268"/>
  <c r="C10" i="268"/>
  <c r="C11" i="268"/>
  <c r="C12" i="268"/>
  <c r="C13" i="268"/>
  <c r="C14" i="268"/>
  <c r="C15" i="268"/>
  <c r="C16" i="268"/>
  <c r="C17" i="268"/>
  <c r="C18" i="268"/>
  <c r="C19" i="268"/>
  <c r="C20" i="268"/>
  <c r="C21" i="268"/>
  <c r="C22" i="268"/>
  <c r="C23" i="268"/>
  <c r="C24" i="268"/>
  <c r="C25" i="268"/>
  <c r="C26" i="268"/>
  <c r="C27" i="268"/>
  <c r="C28" i="268"/>
  <c r="C29" i="268"/>
  <c r="L9" i="267"/>
  <c r="N9" i="267" s="1"/>
  <c r="L10" i="267"/>
  <c r="N10" i="267"/>
  <c r="P10" i="267"/>
  <c r="L11" i="267"/>
  <c r="N11" i="267"/>
  <c r="P11" i="267"/>
  <c r="L12" i="267"/>
  <c r="N12" i="267" s="1"/>
  <c r="P12" i="267"/>
  <c r="L13" i="267"/>
  <c r="N13" i="267"/>
  <c r="L14" i="267"/>
  <c r="N14" i="267" s="1"/>
  <c r="L15" i="267"/>
  <c r="N15" i="267"/>
  <c r="P15" i="267"/>
  <c r="L16" i="267"/>
  <c r="N16" i="267" s="1"/>
  <c r="L17" i="267"/>
  <c r="N17" i="267" s="1"/>
  <c r="L18" i="267"/>
  <c r="N18" i="267"/>
  <c r="P18" i="267"/>
  <c r="L19" i="267"/>
  <c r="N19" i="267"/>
  <c r="P19" i="267"/>
  <c r="L20" i="267"/>
  <c r="N20" i="267" s="1"/>
  <c r="P20" i="267"/>
  <c r="L21" i="267"/>
  <c r="N21" i="267"/>
  <c r="L22" i="267"/>
  <c r="N22" i="267" s="1"/>
  <c r="L23" i="267"/>
  <c r="N23" i="267"/>
  <c r="P23" i="267"/>
  <c r="L24" i="267"/>
  <c r="N24" i="267" s="1"/>
  <c r="L25" i="267"/>
  <c r="N25" i="267" s="1"/>
  <c r="L26" i="267"/>
  <c r="N26" i="267"/>
  <c r="P26" i="267"/>
  <c r="L27" i="267"/>
  <c r="N27" i="267"/>
  <c r="P27" i="267"/>
  <c r="L28" i="267"/>
  <c r="N28" i="267" s="1"/>
  <c r="P28" i="267"/>
  <c r="L29" i="267"/>
  <c r="P29" i="267" s="1"/>
  <c r="N29" i="267"/>
  <c r="C104" i="161"/>
  <c r="C105" i="161"/>
  <c r="C106" i="161"/>
  <c r="C107" i="161"/>
  <c r="C108" i="161"/>
  <c r="C109" i="161"/>
  <c r="C110" i="161"/>
  <c r="C111" i="161"/>
  <c r="C112" i="161"/>
  <c r="C113" i="161"/>
  <c r="C114" i="161"/>
  <c r="C115" i="161"/>
  <c r="C116" i="161"/>
  <c r="C117" i="161"/>
  <c r="C118" i="161"/>
  <c r="C119" i="161"/>
  <c r="C120" i="161"/>
  <c r="C121" i="161"/>
  <c r="C122" i="161"/>
  <c r="C123" i="161"/>
  <c r="C124" i="161"/>
  <c r="C125" i="161"/>
  <c r="C126" i="161"/>
  <c r="C127" i="161"/>
  <c r="C128" i="161"/>
  <c r="C129" i="161"/>
  <c r="C71" i="161"/>
  <c r="C72" i="161"/>
  <c r="C73" i="161"/>
  <c r="C74" i="161"/>
  <c r="C75" i="161"/>
  <c r="C76" i="161"/>
  <c r="C77" i="161"/>
  <c r="C78" i="161"/>
  <c r="C79" i="161"/>
  <c r="C80" i="161"/>
  <c r="C81" i="161"/>
  <c r="C82" i="161"/>
  <c r="C83" i="161"/>
  <c r="C84" i="161"/>
  <c r="C85" i="161"/>
  <c r="C86" i="161"/>
  <c r="C87" i="161"/>
  <c r="C88" i="161"/>
  <c r="C89" i="161"/>
  <c r="C90" i="161"/>
  <c r="C91" i="161"/>
  <c r="C92" i="161"/>
  <c r="C93" i="161"/>
  <c r="C94" i="161"/>
  <c r="C95" i="161"/>
  <c r="C39" i="161"/>
  <c r="C40" i="161"/>
  <c r="C41" i="161"/>
  <c r="C42" i="161"/>
  <c r="C43" i="161"/>
  <c r="C44" i="161"/>
  <c r="C45" i="161"/>
  <c r="C46" i="161"/>
  <c r="C47" i="161"/>
  <c r="C48" i="161"/>
  <c r="C49" i="161"/>
  <c r="C50" i="161"/>
  <c r="C51" i="161"/>
  <c r="C52" i="161"/>
  <c r="C53" i="161"/>
  <c r="C54" i="161"/>
  <c r="C55" i="161"/>
  <c r="C56" i="161"/>
  <c r="C57" i="161"/>
  <c r="C58" i="161"/>
  <c r="C59" i="161"/>
  <c r="C60" i="161"/>
  <c r="C61" i="161"/>
  <c r="C62" i="161"/>
  <c r="C63" i="161"/>
  <c r="C64" i="161"/>
  <c r="C65" i="161"/>
  <c r="C9" i="161"/>
  <c r="C10" i="161"/>
  <c r="C11" i="161"/>
  <c r="C12" i="161"/>
  <c r="C13" i="161"/>
  <c r="C14" i="161"/>
  <c r="C15" i="161"/>
  <c r="C16" i="161"/>
  <c r="C17" i="161"/>
  <c r="C18" i="161"/>
  <c r="C19" i="161"/>
  <c r="C20" i="161"/>
  <c r="C21" i="161"/>
  <c r="C22" i="161"/>
  <c r="C23" i="161"/>
  <c r="C24" i="161"/>
  <c r="C25" i="161"/>
  <c r="C26" i="161"/>
  <c r="C27" i="161"/>
  <c r="C28" i="161"/>
  <c r="C29" i="161"/>
  <c r="C30" i="161"/>
  <c r="C31" i="161"/>
  <c r="C32" i="161"/>
  <c r="C33" i="161"/>
  <c r="P9" i="159"/>
  <c r="R9" i="159"/>
  <c r="P10" i="159"/>
  <c r="R10" i="159"/>
  <c r="P11" i="159"/>
  <c r="R11" i="159"/>
  <c r="P12" i="159"/>
  <c r="R12" i="159"/>
  <c r="P13" i="159"/>
  <c r="R13" i="159"/>
  <c r="P14" i="159"/>
  <c r="R14" i="159"/>
  <c r="P15" i="159"/>
  <c r="R15" i="159"/>
  <c r="P16" i="159"/>
  <c r="R16" i="159"/>
  <c r="P17" i="159"/>
  <c r="R17" i="159"/>
  <c r="P18" i="159"/>
  <c r="R18" i="159"/>
  <c r="P19" i="159"/>
  <c r="R19" i="159"/>
  <c r="P20" i="159"/>
  <c r="R20" i="159"/>
  <c r="P21" i="159"/>
  <c r="R21" i="159"/>
  <c r="P22" i="159"/>
  <c r="R22" i="159"/>
  <c r="P23" i="159"/>
  <c r="R23" i="159"/>
  <c r="P24" i="159"/>
  <c r="R24" i="159"/>
  <c r="P25" i="159"/>
  <c r="R25" i="159"/>
  <c r="P26" i="159"/>
  <c r="R26" i="159"/>
  <c r="P27" i="159"/>
  <c r="R27" i="159"/>
  <c r="P28" i="159"/>
  <c r="R28" i="159"/>
  <c r="P29" i="159"/>
  <c r="R29" i="159"/>
  <c r="P30" i="159"/>
  <c r="R30" i="159"/>
  <c r="P31" i="159"/>
  <c r="R31" i="159"/>
  <c r="P32" i="159"/>
  <c r="R32" i="159"/>
  <c r="P33" i="159"/>
  <c r="R33" i="159"/>
  <c r="P34" i="159"/>
  <c r="R34" i="159"/>
  <c r="P35" i="159"/>
  <c r="R35" i="159"/>
  <c r="P36" i="159"/>
  <c r="R36" i="159"/>
  <c r="P37" i="159"/>
  <c r="R37" i="159"/>
  <c r="N10" i="159"/>
  <c r="N11" i="159"/>
  <c r="N12" i="159"/>
  <c r="N13" i="159"/>
  <c r="N14" i="159"/>
  <c r="N15" i="159"/>
  <c r="N16" i="159"/>
  <c r="N17" i="159"/>
  <c r="N18" i="159"/>
  <c r="N19" i="159"/>
  <c r="N20" i="159"/>
  <c r="N21" i="159"/>
  <c r="N22" i="159"/>
  <c r="N23" i="159"/>
  <c r="N24" i="159"/>
  <c r="N25" i="159"/>
  <c r="N26" i="159"/>
  <c r="N27" i="159"/>
  <c r="N28" i="159"/>
  <c r="N29" i="159"/>
  <c r="N30" i="159"/>
  <c r="N31" i="159"/>
  <c r="N32" i="159"/>
  <c r="N33" i="159"/>
  <c r="N34" i="159"/>
  <c r="N35" i="159"/>
  <c r="N36" i="159"/>
  <c r="L17" i="159"/>
  <c r="L18" i="159"/>
  <c r="L19" i="159"/>
  <c r="L20" i="159"/>
  <c r="L21" i="159"/>
  <c r="L22" i="159"/>
  <c r="L23" i="159"/>
  <c r="L24" i="159"/>
  <c r="L25" i="159"/>
  <c r="L26" i="159"/>
  <c r="L27" i="159"/>
  <c r="L28" i="159"/>
  <c r="L29" i="159"/>
  <c r="L30" i="159"/>
  <c r="L31" i="159"/>
  <c r="L32" i="159"/>
  <c r="L33" i="159"/>
  <c r="L34" i="159"/>
  <c r="L35" i="159"/>
  <c r="L36" i="159"/>
  <c r="L9" i="159"/>
  <c r="L10" i="159"/>
  <c r="L11" i="159"/>
  <c r="L12" i="159"/>
  <c r="L13" i="159"/>
  <c r="L14" i="159"/>
  <c r="L15" i="159"/>
  <c r="L16" i="159"/>
  <c r="R17" i="267"/>
  <c r="L8" i="267"/>
  <c r="R8" i="267" s="1"/>
  <c r="C103" i="268" s="1"/>
  <c r="B83" i="275"/>
  <c r="B67" i="275"/>
  <c r="B17" i="275"/>
  <c r="B13" i="275"/>
  <c r="B12" i="275"/>
  <c r="B9" i="275"/>
  <c r="B8" i="275"/>
  <c r="B4" i="275"/>
  <c r="R15" i="274"/>
  <c r="Q15" i="274"/>
  <c r="N15" i="274"/>
  <c r="M15" i="274"/>
  <c r="L15" i="274"/>
  <c r="K15" i="274"/>
  <c r="B15" i="274"/>
  <c r="B14" i="274"/>
  <c r="C9" i="274"/>
  <c r="C8" i="274"/>
  <c r="C7" i="274"/>
  <c r="C6" i="274"/>
  <c r="C5" i="274"/>
  <c r="C4" i="274"/>
  <c r="C3" i="274"/>
  <c r="R15" i="271"/>
  <c r="Q15" i="271"/>
  <c r="N15" i="271"/>
  <c r="M15" i="271"/>
  <c r="L15" i="271"/>
  <c r="K15" i="271"/>
  <c r="J15" i="271"/>
  <c r="B14" i="271"/>
  <c r="C9" i="271"/>
  <c r="C8" i="271"/>
  <c r="C7" i="271"/>
  <c r="C6" i="271"/>
  <c r="C5" i="271"/>
  <c r="C4" i="271"/>
  <c r="C3" i="271"/>
  <c r="R15" i="270"/>
  <c r="Q15" i="270"/>
  <c r="N15" i="270"/>
  <c r="M15" i="270"/>
  <c r="L15" i="270"/>
  <c r="K15" i="270"/>
  <c r="J15" i="270"/>
  <c r="B14" i="270"/>
  <c r="C9" i="270"/>
  <c r="C8" i="270"/>
  <c r="C7" i="270"/>
  <c r="C6" i="270"/>
  <c r="C5" i="270"/>
  <c r="C4" i="270"/>
  <c r="C3" i="270"/>
  <c r="R15" i="269"/>
  <c r="Q15" i="269"/>
  <c r="N15" i="269"/>
  <c r="M15" i="269"/>
  <c r="L15" i="269"/>
  <c r="K15" i="269"/>
  <c r="B15" i="269"/>
  <c r="B14" i="269"/>
  <c r="E4" i="269"/>
  <c r="E4" i="271" s="1"/>
  <c r="C101" i="268"/>
  <c r="C100" i="268"/>
  <c r="C68" i="268"/>
  <c r="C67" i="268"/>
  <c r="C2" i="268"/>
  <c r="C1" i="268"/>
  <c r="R28" i="267"/>
  <c r="R19" i="267"/>
  <c r="R10" i="267"/>
  <c r="L7" i="267"/>
  <c r="C7" i="268" s="1"/>
  <c r="L6" i="267"/>
  <c r="C6" i="268" s="1"/>
  <c r="L5" i="267"/>
  <c r="C5" i="268" s="1"/>
  <c r="L4" i="267"/>
  <c r="C4" i="268" s="1"/>
  <c r="R3" i="267"/>
  <c r="C102" i="268" s="1"/>
  <c r="P3" i="267"/>
  <c r="C69" i="268" s="1"/>
  <c r="N3" i="267"/>
  <c r="L3" i="267"/>
  <c r="C3" i="268" s="1"/>
  <c r="C15" i="256"/>
  <c r="B15" i="256"/>
  <c r="C20" i="203"/>
  <c r="B20" i="203"/>
  <c r="C19" i="203"/>
  <c r="B19" i="203"/>
  <c r="C18" i="203"/>
  <c r="B18" i="203"/>
  <c r="C17" i="203"/>
  <c r="B17" i="203"/>
  <c r="C16" i="203"/>
  <c r="B16" i="203"/>
  <c r="C15" i="203"/>
  <c r="B15" i="203"/>
  <c r="C20" i="202"/>
  <c r="B20" i="202"/>
  <c r="C19" i="202"/>
  <c r="B19" i="202"/>
  <c r="C18" i="202"/>
  <c r="B18" i="202"/>
  <c r="C17" i="202"/>
  <c r="B17" i="202"/>
  <c r="C16" i="202"/>
  <c r="B16" i="202"/>
  <c r="C15" i="202"/>
  <c r="B15" i="202"/>
  <c r="C15" i="201"/>
  <c r="B15" i="201"/>
  <c r="B23" i="199"/>
  <c r="C23" i="199"/>
  <c r="C16" i="199"/>
  <c r="C17" i="199"/>
  <c r="C18" i="199"/>
  <c r="C19" i="199"/>
  <c r="C20" i="199"/>
  <c r="C21" i="199"/>
  <c r="C22" i="199"/>
  <c r="B16" i="199"/>
  <c r="B17" i="199"/>
  <c r="B18" i="199"/>
  <c r="B19" i="199"/>
  <c r="B20" i="199"/>
  <c r="B21" i="199"/>
  <c r="B22" i="199"/>
  <c r="B191" i="266"/>
  <c r="B178" i="266"/>
  <c r="B145" i="266"/>
  <c r="B112" i="266"/>
  <c r="B81" i="266"/>
  <c r="B17" i="266"/>
  <c r="B13" i="266"/>
  <c r="B12" i="266"/>
  <c r="B9" i="266"/>
  <c r="B8" i="266"/>
  <c r="B4" i="266"/>
  <c r="R133" i="265"/>
  <c r="Q133" i="265"/>
  <c r="S133" i="265" s="1" a="1"/>
  <c r="S133" i="265" s="1"/>
  <c r="R132" i="265"/>
  <c r="Q132" i="265"/>
  <c r="S132" i="265" s="1" a="1"/>
  <c r="S132" i="265" s="1"/>
  <c r="R131" i="265"/>
  <c r="Q131" i="265"/>
  <c r="S131" i="265" s="1" a="1"/>
  <c r="S131" i="265" s="1"/>
  <c r="R130" i="265"/>
  <c r="Q130" i="265"/>
  <c r="S130" i="265" s="1" a="1"/>
  <c r="S130" i="265" s="1"/>
  <c r="S129" i="265" a="1"/>
  <c r="S129" i="265" s="1"/>
  <c r="R129" i="265"/>
  <c r="Q129" i="265"/>
  <c r="R128" i="265"/>
  <c r="S128" i="265" s="1" a="1"/>
  <c r="S128" i="265" s="1"/>
  <c r="Q128" i="265"/>
  <c r="R127" i="265"/>
  <c r="S127" i="265" s="1" a="1"/>
  <c r="S127" i="265" s="1"/>
  <c r="Q127" i="265"/>
  <c r="R126" i="265"/>
  <c r="Q126" i="265"/>
  <c r="S126" i="265" s="1" a="1"/>
  <c r="S126" i="265" s="1"/>
  <c r="R125" i="265"/>
  <c r="Q125" i="265"/>
  <c r="S125" i="265" s="1" a="1"/>
  <c r="S125" i="265" s="1"/>
  <c r="R124" i="265"/>
  <c r="Q124" i="265"/>
  <c r="S124" i="265" s="1" a="1"/>
  <c r="S124" i="265" s="1"/>
  <c r="S123" i="265" a="1"/>
  <c r="S123" i="265" s="1"/>
  <c r="R123" i="265"/>
  <c r="Q123" i="265"/>
  <c r="R122" i="265"/>
  <c r="Q122" i="265"/>
  <c r="S122" i="265" s="1" a="1"/>
  <c r="S122" i="265" s="1"/>
  <c r="R121" i="265"/>
  <c r="S121" i="265" s="1" a="1"/>
  <c r="S121" i="265" s="1"/>
  <c r="Q121" i="265"/>
  <c r="R120" i="265"/>
  <c r="Q120" i="265"/>
  <c r="S120" i="265" s="1" a="1"/>
  <c r="S120" i="265" s="1"/>
  <c r="R119" i="265"/>
  <c r="Q119" i="265"/>
  <c r="S119" i="265" s="1" a="1"/>
  <c r="S119" i="265" s="1"/>
  <c r="R118" i="265"/>
  <c r="Q118" i="265"/>
  <c r="S117" i="265" a="1"/>
  <c r="S117" i="265" s="1"/>
  <c r="R117" i="265"/>
  <c r="Q117" i="265"/>
  <c r="R116" i="265"/>
  <c r="Q116" i="265"/>
  <c r="S116" i="265" s="1" a="1"/>
  <c r="S116" i="265" s="1"/>
  <c r="R115" i="265"/>
  <c r="S115" i="265" s="1" a="1"/>
  <c r="S115" i="265" s="1"/>
  <c r="Q115" i="265"/>
  <c r="S114" i="265" a="1"/>
  <c r="S114" i="265" s="1"/>
  <c r="R114" i="265"/>
  <c r="Q114" i="265"/>
  <c r="R113" i="265"/>
  <c r="Q113" i="265"/>
  <c r="S113" i="265" s="1" a="1"/>
  <c r="S113" i="265" s="1"/>
  <c r="B291" i="266" s="1"/>
  <c r="R112" i="265"/>
  <c r="S112" i="265" s="1" a="1"/>
  <c r="S112" i="265" s="1"/>
  <c r="B290" i="266" s="1"/>
  <c r="Q112" i="265"/>
  <c r="R111" i="265"/>
  <c r="S111" i="265" s="1" a="1"/>
  <c r="S111" i="265" s="1"/>
  <c r="B289" i="266" s="1"/>
  <c r="Q111" i="265"/>
  <c r="R110" i="265"/>
  <c r="Q110" i="265"/>
  <c r="R109" i="265"/>
  <c r="Q109" i="265"/>
  <c r="S109" i="265" s="1" a="1"/>
  <c r="S109" i="265" s="1"/>
  <c r="B287" i="266" s="1"/>
  <c r="R108" i="265"/>
  <c r="Q108" i="265"/>
  <c r="R107" i="265"/>
  <c r="Q107" i="265"/>
  <c r="R106" i="265"/>
  <c r="S106" i="265" s="1" a="1"/>
  <c r="S106" i="265" s="1"/>
  <c r="B284" i="266" s="1"/>
  <c r="Q106" i="265"/>
  <c r="R105" i="265"/>
  <c r="Q105" i="265"/>
  <c r="R104" i="265"/>
  <c r="Q104" i="265"/>
  <c r="S104" i="265" s="1" a="1"/>
  <c r="S104" i="265" s="1"/>
  <c r="B282" i="266" s="1"/>
  <c r="R103" i="265"/>
  <c r="Q103" i="265"/>
  <c r="S103" i="265" s="1" a="1"/>
  <c r="S103" i="265" s="1"/>
  <c r="B281" i="266" s="1"/>
  <c r="R102" i="265"/>
  <c r="Q102" i="265"/>
  <c r="S102" i="265" s="1" a="1"/>
  <c r="S102" i="265" s="1"/>
  <c r="B280" i="266" s="1"/>
  <c r="R101" i="265"/>
  <c r="Q101" i="265"/>
  <c r="R100" i="265"/>
  <c r="Q100" i="265"/>
  <c r="S100" i="265" s="1" a="1"/>
  <c r="S100" i="265" s="1"/>
  <c r="B278" i="266" s="1"/>
  <c r="R99" i="265"/>
  <c r="Q99" i="265"/>
  <c r="R98" i="265"/>
  <c r="Q98" i="265"/>
  <c r="R97" i="265"/>
  <c r="S97" i="265" s="1" a="1"/>
  <c r="S97" i="265" s="1"/>
  <c r="B275" i="266" s="1"/>
  <c r="Q97" i="265"/>
  <c r="R96" i="265"/>
  <c r="Q96" i="265"/>
  <c r="R95" i="265"/>
  <c r="Q95" i="265"/>
  <c r="R94" i="265"/>
  <c r="Q94" i="265"/>
  <c r="R93" i="265"/>
  <c r="Q93" i="265"/>
  <c r="R92" i="265"/>
  <c r="Q92" i="265"/>
  <c r="S91" i="265" a="1"/>
  <c r="S91" i="265" s="1"/>
  <c r="B269" i="266" s="1"/>
  <c r="R91" i="265"/>
  <c r="Q91" i="265"/>
  <c r="R90" i="265"/>
  <c r="S90" i="265" s="1" a="1"/>
  <c r="S90" i="265" s="1"/>
  <c r="B268" i="266" s="1"/>
  <c r="Q90" i="265"/>
  <c r="R89" i="265"/>
  <c r="Q89" i="265"/>
  <c r="S89" i="265" s="1" a="1"/>
  <c r="S89" i="265" s="1"/>
  <c r="B267" i="266" s="1"/>
  <c r="R88" i="265"/>
  <c r="Q88" i="265"/>
  <c r="R87" i="265"/>
  <c r="Q87" i="265"/>
  <c r="R86" i="265"/>
  <c r="Q86" i="265"/>
  <c r="S85" i="265" a="1"/>
  <c r="S85" i="265" s="1"/>
  <c r="B263" i="266" s="1"/>
  <c r="R85" i="265"/>
  <c r="Q85" i="265"/>
  <c r="R84" i="265"/>
  <c r="Q84" i="265"/>
  <c r="R83" i="265"/>
  <c r="Q83" i="265"/>
  <c r="R82" i="265"/>
  <c r="Q82" i="265"/>
  <c r="R81" i="265"/>
  <c r="Q81" i="265"/>
  <c r="R80" i="265"/>
  <c r="Q80" i="265"/>
  <c r="R79" i="265"/>
  <c r="Q79" i="265"/>
  <c r="R78" i="265"/>
  <c r="Q78" i="265"/>
  <c r="S78" i="265" s="1" a="1"/>
  <c r="S78" i="265" s="1"/>
  <c r="B256" i="266" s="1"/>
  <c r="S77" i="265" a="1"/>
  <c r="S77" i="265" s="1"/>
  <c r="B255" i="266" s="1"/>
  <c r="R77" i="265"/>
  <c r="Q77" i="265"/>
  <c r="R76" i="265"/>
  <c r="Q76" i="265"/>
  <c r="R75" i="265"/>
  <c r="Q75" i="265"/>
  <c r="R74" i="265"/>
  <c r="Q74" i="265"/>
  <c r="R73" i="265"/>
  <c r="Q73" i="265"/>
  <c r="S73" i="265" s="1" a="1"/>
  <c r="S73" i="265" s="1"/>
  <c r="B251" i="266" s="1"/>
  <c r="R72" i="265"/>
  <c r="Q72" i="265"/>
  <c r="R71" i="265"/>
  <c r="Q71" i="265"/>
  <c r="R70" i="265"/>
  <c r="Q70" i="265"/>
  <c r="R69" i="265"/>
  <c r="Q69" i="265"/>
  <c r="R68" i="265"/>
  <c r="Q68" i="265"/>
  <c r="R67" i="265"/>
  <c r="S67" i="265" s="1" a="1"/>
  <c r="S67" i="265" s="1"/>
  <c r="B245" i="266" s="1"/>
  <c r="Q67" i="265"/>
  <c r="S66" i="265" a="1"/>
  <c r="S66" i="265" s="1"/>
  <c r="B244" i="266" s="1"/>
  <c r="R66" i="265"/>
  <c r="Q66" i="265"/>
  <c r="R65" i="265"/>
  <c r="Q65" i="265"/>
  <c r="S65" i="265" s="1" a="1"/>
  <c r="S65" i="265" s="1"/>
  <c r="B243" i="266" s="1"/>
  <c r="R64" i="265"/>
  <c r="Q64" i="265"/>
  <c r="R63" i="265"/>
  <c r="Q63" i="265"/>
  <c r="R62" i="265"/>
  <c r="Q62" i="265"/>
  <c r="S61" i="265" a="1"/>
  <c r="S61" i="265" s="1"/>
  <c r="B239" i="266" s="1"/>
  <c r="R61" i="265"/>
  <c r="Q61" i="265"/>
  <c r="R60" i="265"/>
  <c r="Q60" i="265"/>
  <c r="R59" i="265"/>
  <c r="S59" i="265" s="1" a="1"/>
  <c r="S59" i="265" s="1"/>
  <c r="B237" i="266" s="1"/>
  <c r="Q59" i="265"/>
  <c r="R58" i="265"/>
  <c r="Q58" i="265"/>
  <c r="R57" i="265"/>
  <c r="Q57" i="265"/>
  <c r="R56" i="265"/>
  <c r="Q56" i="265"/>
  <c r="R55" i="265"/>
  <c r="Q55" i="265"/>
  <c r="S55" i="265" s="1" a="1"/>
  <c r="S55" i="265" s="1"/>
  <c r="B233" i="266" s="1"/>
  <c r="R54" i="265"/>
  <c r="Q54" i="265"/>
  <c r="S54" i="265" s="1" a="1"/>
  <c r="S54" i="265" s="1"/>
  <c r="B232" i="266" s="1"/>
  <c r="R53" i="265"/>
  <c r="Q53" i="265"/>
  <c r="R52" i="265"/>
  <c r="Q52" i="265"/>
  <c r="R51" i="265"/>
  <c r="Q51" i="265"/>
  <c r="R50" i="265"/>
  <c r="S50" i="265" s="1" a="1"/>
  <c r="S50" i="265" s="1"/>
  <c r="B228" i="266" s="1"/>
  <c r="Q50" i="265"/>
  <c r="R49" i="265"/>
  <c r="Q49" i="265"/>
  <c r="S49" i="265" s="1" a="1"/>
  <c r="S49" i="265" s="1"/>
  <c r="B227" i="266" s="1"/>
  <c r="R48" i="265"/>
  <c r="Q48" i="265"/>
  <c r="R47" i="265"/>
  <c r="Q47" i="265"/>
  <c r="S47" i="265" s="1" a="1"/>
  <c r="S47" i="265" s="1"/>
  <c r="B225" i="266" s="1"/>
  <c r="R46" i="265"/>
  <c r="Q46" i="265"/>
  <c r="R45" i="265"/>
  <c r="Q45" i="265"/>
  <c r="R44" i="265"/>
  <c r="Q44" i="265"/>
  <c r="R43" i="265"/>
  <c r="S43" i="265" s="1" a="1"/>
  <c r="S43" i="265" s="1"/>
  <c r="B221" i="266" s="1"/>
  <c r="Q43" i="265"/>
  <c r="R42" i="265"/>
  <c r="S42" i="265" s="1" a="1"/>
  <c r="S42" i="265" s="1"/>
  <c r="B220" i="266" s="1"/>
  <c r="Q42" i="265"/>
  <c r="R41" i="265"/>
  <c r="Q41" i="265"/>
  <c r="R40" i="265"/>
  <c r="Q40" i="265"/>
  <c r="R39" i="265"/>
  <c r="Q39" i="265"/>
  <c r="R38" i="265"/>
  <c r="Q38" i="265"/>
  <c r="S37" i="265" a="1"/>
  <c r="S37" i="265" s="1"/>
  <c r="B215" i="266" s="1"/>
  <c r="R37" i="265"/>
  <c r="Q37" i="265"/>
  <c r="R36" i="265"/>
  <c r="Q36" i="265"/>
  <c r="R35" i="265"/>
  <c r="S35" i="265" s="1" a="1"/>
  <c r="S35" i="265" s="1"/>
  <c r="B213" i="266" s="1"/>
  <c r="Q35" i="265"/>
  <c r="R34" i="265"/>
  <c r="Q34" i="265"/>
  <c r="R33" i="265"/>
  <c r="Q33" i="265"/>
  <c r="R32" i="265"/>
  <c r="Q32" i="265"/>
  <c r="R31" i="265"/>
  <c r="Q31" i="265"/>
  <c r="R30" i="265"/>
  <c r="Q30" i="265"/>
  <c r="S30" i="265" s="1" a="1"/>
  <c r="S30" i="265" s="1"/>
  <c r="B208" i="266" s="1"/>
  <c r="N30" i="265"/>
  <c r="M30" i="265"/>
  <c r="L30" i="265"/>
  <c r="S108" i="265" s="1" a="1"/>
  <c r="S108" i="265" s="1"/>
  <c r="B286" i="266" s="1"/>
  <c r="K30" i="265"/>
  <c r="S107" i="265" s="1" a="1"/>
  <c r="S107" i="265" s="1"/>
  <c r="B285" i="266" s="1"/>
  <c r="J30" i="265"/>
  <c r="C30" i="265"/>
  <c r="B30" i="265"/>
  <c r="R29" i="265"/>
  <c r="Q29" i="265"/>
  <c r="N29" i="265"/>
  <c r="M29" i="265"/>
  <c r="L29" i="265"/>
  <c r="K29" i="265"/>
  <c r="S101" i="265" s="1" a="1"/>
  <c r="S101" i="265" s="1"/>
  <c r="B279" i="266" s="1"/>
  <c r="J29" i="265"/>
  <c r="C29" i="265"/>
  <c r="B29" i="265"/>
  <c r="R28" i="265"/>
  <c r="Q28" i="265"/>
  <c r="N28" i="265"/>
  <c r="S98" i="265" s="1" a="1"/>
  <c r="S98" i="265" s="1"/>
  <c r="B276" i="266" s="1"/>
  <c r="M28" i="265"/>
  <c r="L28" i="265"/>
  <c r="K28" i="265"/>
  <c r="J28" i="265"/>
  <c r="C28" i="265"/>
  <c r="B28" i="265"/>
  <c r="R27" i="265"/>
  <c r="Q27" i="265"/>
  <c r="N27" i="265"/>
  <c r="S92" i="265" s="1" a="1"/>
  <c r="S92" i="265" s="1"/>
  <c r="B270" i="266" s="1"/>
  <c r="M27" i="265"/>
  <c r="L27" i="265"/>
  <c r="K27" i="265"/>
  <c r="J27" i="265"/>
  <c r="C27" i="265"/>
  <c r="B27" i="265"/>
  <c r="R26" i="265"/>
  <c r="Q26" i="265"/>
  <c r="N26" i="265"/>
  <c r="M26" i="265"/>
  <c r="L26" i="265"/>
  <c r="K26" i="265"/>
  <c r="S83" i="265" s="1" a="1"/>
  <c r="S83" i="265" s="1"/>
  <c r="B261" i="266" s="1"/>
  <c r="J26" i="265"/>
  <c r="S82" i="265" s="1" a="1"/>
  <c r="S82" i="265" s="1"/>
  <c r="B260" i="266" s="1"/>
  <c r="C26" i="265"/>
  <c r="B26" i="265"/>
  <c r="R25" i="265"/>
  <c r="Q25" i="265"/>
  <c r="N25" i="265"/>
  <c r="M25" i="265"/>
  <c r="L25" i="265"/>
  <c r="K25" i="265"/>
  <c r="J25" i="265"/>
  <c r="S76" i="265" s="1" a="1"/>
  <c r="S76" i="265" s="1"/>
  <c r="B254" i="266" s="1"/>
  <c r="C25" i="265"/>
  <c r="B25" i="265"/>
  <c r="R24" i="265"/>
  <c r="Q24" i="265"/>
  <c r="N24" i="265"/>
  <c r="S74" i="265" s="1" a="1"/>
  <c r="S74" i="265" s="1"/>
  <c r="B252" i="266" s="1"/>
  <c r="M24" i="265"/>
  <c r="L24" i="265"/>
  <c r="S72" i="265" s="1" a="1"/>
  <c r="S72" i="265" s="1"/>
  <c r="B250" i="266" s="1"/>
  <c r="K24" i="265"/>
  <c r="J24" i="265"/>
  <c r="C24" i="265"/>
  <c r="B24" i="265"/>
  <c r="R23" i="265"/>
  <c r="Q23" i="265"/>
  <c r="N23" i="265"/>
  <c r="M23" i="265"/>
  <c r="L23" i="265"/>
  <c r="K23" i="265"/>
  <c r="J23" i="265"/>
  <c r="C23" i="265"/>
  <c r="B23" i="265"/>
  <c r="R22" i="265"/>
  <c r="Q22" i="265"/>
  <c r="N22" i="265"/>
  <c r="M22" i="265"/>
  <c r="L22" i="265"/>
  <c r="S60" i="265" s="1" a="1"/>
  <c r="S60" i="265" s="1"/>
  <c r="B238" i="266" s="1"/>
  <c r="K22" i="265"/>
  <c r="J22" i="265"/>
  <c r="S58" i="265" s="1" a="1"/>
  <c r="S58" i="265" s="1"/>
  <c r="B236" i="266" s="1"/>
  <c r="C22" i="265"/>
  <c r="B22" i="265"/>
  <c r="R21" i="265"/>
  <c r="Q21" i="265"/>
  <c r="N21" i="265"/>
  <c r="M21" i="265"/>
  <c r="L21" i="265"/>
  <c r="K21" i="265"/>
  <c r="S53" i="265" s="1" a="1"/>
  <c r="S53" i="265" s="1"/>
  <c r="B231" i="266" s="1"/>
  <c r="J21" i="265"/>
  <c r="S52" i="265" s="1" a="1"/>
  <c r="S52" i="265" s="1"/>
  <c r="B230" i="266" s="1"/>
  <c r="C21" i="265"/>
  <c r="B21" i="265"/>
  <c r="R20" i="265"/>
  <c r="Q20" i="265"/>
  <c r="N20" i="265"/>
  <c r="M20" i="265"/>
  <c r="L20" i="265"/>
  <c r="K20" i="265"/>
  <c r="J20" i="265"/>
  <c r="C20" i="265"/>
  <c r="B20" i="265"/>
  <c r="R19" i="265"/>
  <c r="Q19" i="265"/>
  <c r="N19" i="265"/>
  <c r="S44" i="265" s="1" a="1"/>
  <c r="S44" i="265" s="1"/>
  <c r="B222" i="266" s="1"/>
  <c r="M19" i="265"/>
  <c r="L19" i="265"/>
  <c r="K19" i="265"/>
  <c r="J19" i="265"/>
  <c r="C19" i="265"/>
  <c r="B19" i="265"/>
  <c r="R18" i="265"/>
  <c r="Q18" i="265"/>
  <c r="S18" i="265" s="1" a="1"/>
  <c r="S18" i="265" s="1"/>
  <c r="B196" i="266" s="1"/>
  <c r="N18" i="265"/>
  <c r="M18" i="265"/>
  <c r="L18" i="265"/>
  <c r="S36" i="265" s="1" a="1"/>
  <c r="S36" i="265" s="1"/>
  <c r="B214" i="266" s="1"/>
  <c r="K18" i="265"/>
  <c r="J18" i="265"/>
  <c r="S34" i="265" s="1" a="1"/>
  <c r="S34" i="265" s="1"/>
  <c r="B212" i="266" s="1"/>
  <c r="C18" i="265"/>
  <c r="B18" i="265"/>
  <c r="R17" i="265"/>
  <c r="Q17" i="265"/>
  <c r="N17" i="265"/>
  <c r="M17" i="265"/>
  <c r="L17" i="265"/>
  <c r="K17" i="265"/>
  <c r="J17" i="265"/>
  <c r="C17" i="265"/>
  <c r="B17" i="265"/>
  <c r="R16" i="265"/>
  <c r="Q16" i="265"/>
  <c r="N16" i="265"/>
  <c r="M16" i="265"/>
  <c r="L16" i="265"/>
  <c r="K16" i="265"/>
  <c r="J16" i="265"/>
  <c r="C16" i="265"/>
  <c r="B16" i="265"/>
  <c r="R15" i="265"/>
  <c r="Q15" i="265"/>
  <c r="N15" i="265"/>
  <c r="M15" i="265"/>
  <c r="L15" i="265"/>
  <c r="K15" i="265"/>
  <c r="J15" i="265"/>
  <c r="C15" i="265"/>
  <c r="B15" i="265"/>
  <c r="B14" i="265"/>
  <c r="C9" i="265"/>
  <c r="C8" i="265"/>
  <c r="C7" i="265"/>
  <c r="C6" i="265"/>
  <c r="C5" i="265"/>
  <c r="E4" i="265"/>
  <c r="C4" i="265"/>
  <c r="C3" i="265"/>
  <c r="S54" i="264" a="1"/>
  <c r="S54" i="264" s="1"/>
  <c r="R54" i="264"/>
  <c r="Q54" i="264"/>
  <c r="S53" i="264" a="1"/>
  <c r="S53" i="264" s="1"/>
  <c r="R53" i="264"/>
  <c r="Q53" i="264"/>
  <c r="S52" i="264" a="1"/>
  <c r="S52" i="264" s="1"/>
  <c r="R52" i="264"/>
  <c r="Q52" i="264"/>
  <c r="S51" i="264" a="1"/>
  <c r="S51" i="264" s="1"/>
  <c r="R51" i="264"/>
  <c r="Q51" i="264"/>
  <c r="R50" i="264"/>
  <c r="Q50" i="264"/>
  <c r="S50" i="264" s="1" a="1"/>
  <c r="S50" i="264" s="1"/>
  <c r="S49" i="264" a="1"/>
  <c r="S49" i="264" s="1"/>
  <c r="R49" i="264"/>
  <c r="Q49" i="264"/>
  <c r="R48" i="264"/>
  <c r="Q48" i="264"/>
  <c r="S48" i="264" s="1" a="1"/>
  <c r="S48" i="264" s="1"/>
  <c r="S47" i="264" a="1"/>
  <c r="S47" i="264" s="1"/>
  <c r="R47" i="264"/>
  <c r="Q47" i="264"/>
  <c r="S46" i="264" a="1"/>
  <c r="S46" i="264" s="1"/>
  <c r="R46" i="264"/>
  <c r="Q46" i="264"/>
  <c r="S45" i="264" a="1"/>
  <c r="S45" i="264" s="1"/>
  <c r="R45" i="264"/>
  <c r="Q45" i="264"/>
  <c r="S44" i="264" a="1"/>
  <c r="S44" i="264" s="1"/>
  <c r="R44" i="264"/>
  <c r="Q44" i="264"/>
  <c r="S43" i="264" a="1"/>
  <c r="S43" i="264" s="1"/>
  <c r="R43" i="264"/>
  <c r="Q43" i="264"/>
  <c r="R42" i="264"/>
  <c r="Q42" i="264"/>
  <c r="S42" i="264" s="1" a="1"/>
  <c r="S42" i="264" s="1"/>
  <c r="S41" i="264" a="1"/>
  <c r="S41" i="264" s="1"/>
  <c r="R41" i="264"/>
  <c r="Q41" i="264"/>
  <c r="R40" i="264"/>
  <c r="Q40" i="264"/>
  <c r="S40" i="264" s="1" a="1"/>
  <c r="S40" i="264" s="1"/>
  <c r="S39" i="264" a="1"/>
  <c r="S39" i="264" s="1"/>
  <c r="R39" i="264"/>
  <c r="Q39" i="264"/>
  <c r="S38" i="264" a="1"/>
  <c r="S38" i="264" s="1"/>
  <c r="R38" i="264"/>
  <c r="Q38" i="264"/>
  <c r="S37" i="264" a="1"/>
  <c r="S37" i="264" s="1"/>
  <c r="R37" i="264"/>
  <c r="Q37" i="264"/>
  <c r="S36" i="264" a="1"/>
  <c r="S36" i="264" s="1"/>
  <c r="R36" i="264"/>
  <c r="Q36" i="264"/>
  <c r="S35" i="264" a="1"/>
  <c r="S35" i="264" s="1"/>
  <c r="R35" i="264"/>
  <c r="Q35" i="264"/>
  <c r="R34" i="264"/>
  <c r="Q34" i="264"/>
  <c r="S34" i="264" s="1" a="1"/>
  <c r="S34" i="264" s="1"/>
  <c r="S33" i="264" a="1"/>
  <c r="S33" i="264" s="1"/>
  <c r="R33" i="264"/>
  <c r="Q33" i="264"/>
  <c r="R32" i="264"/>
  <c r="Q32" i="264"/>
  <c r="S32" i="264" s="1" a="1"/>
  <c r="S32" i="264" s="1"/>
  <c r="S31" i="264" a="1"/>
  <c r="S31" i="264" s="1"/>
  <c r="R31" i="264"/>
  <c r="Q31" i="264"/>
  <c r="S30" i="264" a="1"/>
  <c r="S30" i="264" s="1"/>
  <c r="R30" i="264"/>
  <c r="Q30" i="264"/>
  <c r="S29" i="264" a="1"/>
  <c r="S29" i="264" s="1"/>
  <c r="R29" i="264"/>
  <c r="Q29" i="264"/>
  <c r="S28" i="264" a="1"/>
  <c r="S28" i="264" s="1"/>
  <c r="R28" i="264"/>
  <c r="Q28" i="264"/>
  <c r="S27" i="264" a="1"/>
  <c r="S27" i="264" s="1"/>
  <c r="R27" i="264"/>
  <c r="Q27" i="264"/>
  <c r="R26" i="264"/>
  <c r="Q26" i="264"/>
  <c r="S26" i="264" s="1" a="1"/>
  <c r="S26" i="264" s="1"/>
  <c r="S25" i="264" a="1"/>
  <c r="S25" i="264" s="1"/>
  <c r="R25" i="264"/>
  <c r="Q25" i="264"/>
  <c r="R24" i="264"/>
  <c r="Q24" i="264"/>
  <c r="S24" i="264" s="1" a="1"/>
  <c r="S24" i="264" s="1"/>
  <c r="S23" i="264" a="1"/>
  <c r="S23" i="264" s="1"/>
  <c r="B188" i="266" s="1"/>
  <c r="R23" i="264"/>
  <c r="Q23" i="264"/>
  <c r="S22" i="264" a="1"/>
  <c r="S22" i="264" s="1"/>
  <c r="B187" i="266" s="1"/>
  <c r="R22" i="264"/>
  <c r="Q22" i="264"/>
  <c r="S21" i="264" a="1"/>
  <c r="S21" i="264" s="1"/>
  <c r="B186" i="266" s="1"/>
  <c r="R21" i="264"/>
  <c r="Q21" i="264"/>
  <c r="S20" i="264" a="1"/>
  <c r="S20" i="264" s="1"/>
  <c r="B185" i="266" s="1"/>
  <c r="R20" i="264"/>
  <c r="Q20" i="264"/>
  <c r="R19" i="264"/>
  <c r="Q19" i="264"/>
  <c r="R18" i="264"/>
  <c r="Q18" i="264"/>
  <c r="S18" i="264" s="1" a="1"/>
  <c r="S18" i="264" s="1"/>
  <c r="B183" i="266" s="1"/>
  <c r="R17" i="264"/>
  <c r="Q17" i="264"/>
  <c r="S16" i="264" a="1"/>
  <c r="S16" i="264" s="1"/>
  <c r="B181" i="266" s="1"/>
  <c r="R16" i="264"/>
  <c r="Q16" i="264"/>
  <c r="R15" i="264"/>
  <c r="Q15" i="264"/>
  <c r="N15" i="264"/>
  <c r="M15" i="264"/>
  <c r="S19" i="264" s="1" a="1"/>
  <c r="S19" i="264" s="1"/>
  <c r="B184" i="266" s="1"/>
  <c r="L15" i="264"/>
  <c r="K15" i="264"/>
  <c r="S17" i="264" s="1" a="1"/>
  <c r="S17" i="264" s="1"/>
  <c r="B182" i="266" s="1"/>
  <c r="J15" i="264"/>
  <c r="I15" i="264"/>
  <c r="S15" i="264" s="1" a="1"/>
  <c r="S15" i="264" s="1"/>
  <c r="B180" i="266" s="1"/>
  <c r="C15" i="264"/>
  <c r="B15" i="264"/>
  <c r="B14" i="264"/>
  <c r="S43" i="263"/>
  <c r="B175" i="266" s="1"/>
  <c r="S43" i="263" a="1"/>
  <c r="R43" i="263"/>
  <c r="Q43" i="263"/>
  <c r="S42" i="263"/>
  <c r="B174" i="266" s="1"/>
  <c r="S42" i="263" a="1"/>
  <c r="R42" i="263"/>
  <c r="Q42" i="263"/>
  <c r="S41" i="263"/>
  <c r="B173" i="266" s="1"/>
  <c r="S41" i="263" a="1"/>
  <c r="R41" i="263"/>
  <c r="Q41" i="263"/>
  <c r="S40" i="263"/>
  <c r="B172" i="266" s="1"/>
  <c r="S40" i="263" a="1"/>
  <c r="R40" i="263"/>
  <c r="Q40" i="263"/>
  <c r="S39" i="263"/>
  <c r="B171" i="266" s="1"/>
  <c r="S39" i="263" a="1"/>
  <c r="R39" i="263"/>
  <c r="Q39" i="263"/>
  <c r="R38" i="263"/>
  <c r="Q38" i="263"/>
  <c r="R37" i="263"/>
  <c r="Q37" i="263"/>
  <c r="S36" i="263"/>
  <c r="B168" i="266" s="1"/>
  <c r="S36" i="263" a="1"/>
  <c r="R36" i="263"/>
  <c r="Q36" i="263"/>
  <c r="S35" i="263"/>
  <c r="B167" i="266" s="1"/>
  <c r="S35" i="263" a="1"/>
  <c r="R35" i="263"/>
  <c r="Q35" i="263"/>
  <c r="R34" i="263"/>
  <c r="Q34" i="263"/>
  <c r="R33" i="263"/>
  <c r="Q33" i="263"/>
  <c r="R32" i="263"/>
  <c r="Q32" i="263"/>
  <c r="S31" i="263"/>
  <c r="B163" i="266" s="1"/>
  <c r="R31" i="263"/>
  <c r="Q31" i="263"/>
  <c r="S30" i="263"/>
  <c r="B162" i="266" s="1"/>
  <c r="S30" i="263" a="1"/>
  <c r="R30" i="263"/>
  <c r="Q30" i="263"/>
  <c r="S29" i="263"/>
  <c r="B161" i="266" s="1"/>
  <c r="S29" i="263" a="1"/>
  <c r="R29" i="263"/>
  <c r="Q29" i="263"/>
  <c r="R28" i="263"/>
  <c r="Q28" i="263"/>
  <c r="R27" i="263"/>
  <c r="Q27" i="263"/>
  <c r="R26" i="263"/>
  <c r="Q26" i="263"/>
  <c r="R25" i="263"/>
  <c r="Q25" i="263"/>
  <c r="S24" i="263"/>
  <c r="B156" i="266" s="1"/>
  <c r="S24" i="263" a="1"/>
  <c r="R24" i="263"/>
  <c r="Q24" i="263"/>
  <c r="S23" i="263"/>
  <c r="B155" i="266" s="1"/>
  <c r="S23" i="263" a="1"/>
  <c r="R23" i="263"/>
  <c r="Q23" i="263"/>
  <c r="R22" i="263"/>
  <c r="Q22" i="263"/>
  <c r="R21" i="263"/>
  <c r="Q21" i="263"/>
  <c r="R20" i="263"/>
  <c r="Q20" i="263"/>
  <c r="R19" i="263"/>
  <c r="Q19" i="263"/>
  <c r="S18" i="263"/>
  <c r="B150" i="266" s="1"/>
  <c r="S18" i="263" a="1"/>
  <c r="R18" i="263"/>
  <c r="Q18" i="263"/>
  <c r="N18" i="263"/>
  <c r="S38" i="263" s="1" a="1"/>
  <c r="S38" i="263" s="1"/>
  <c r="B170" i="266" s="1"/>
  <c r="M18" i="263"/>
  <c r="S37" i="263" s="1" a="1"/>
  <c r="S37" i="263" s="1"/>
  <c r="B169" i="266" s="1"/>
  <c r="L18" i="263"/>
  <c r="K18" i="263"/>
  <c r="J18" i="263"/>
  <c r="S34" i="263" s="1" a="1"/>
  <c r="S34" i="263" s="1"/>
  <c r="B166" i="266" s="1"/>
  <c r="C18" i="263"/>
  <c r="B18" i="263"/>
  <c r="S17" i="263"/>
  <c r="B149" i="266" s="1"/>
  <c r="S17" i="263" a="1"/>
  <c r="R17" i="263"/>
  <c r="Q17" i="263"/>
  <c r="N17" i="263"/>
  <c r="S32" i="263" s="1" a="1"/>
  <c r="S32" i="263" s="1"/>
  <c r="B164" i="266" s="1"/>
  <c r="M17" i="263"/>
  <c r="S31" i="263" s="1" a="1"/>
  <c r="L17" i="263"/>
  <c r="K17" i="263"/>
  <c r="J17" i="263"/>
  <c r="S28" i="263" s="1" a="1"/>
  <c r="S28" i="263" s="1"/>
  <c r="B160" i="266" s="1"/>
  <c r="C17" i="263"/>
  <c r="B17" i="263"/>
  <c r="R16" i="263"/>
  <c r="Q16" i="263"/>
  <c r="N16" i="263"/>
  <c r="S26" i="263" s="1" a="1"/>
  <c r="S26" i="263" s="1"/>
  <c r="B158" i="266" s="1"/>
  <c r="M16" i="263"/>
  <c r="S25" i="263" s="1" a="1"/>
  <c r="S25" i="263" s="1"/>
  <c r="B157" i="266" s="1"/>
  <c r="L16" i="263"/>
  <c r="K16" i="263"/>
  <c r="J16" i="263"/>
  <c r="S22" i="263" s="1" a="1"/>
  <c r="S22" i="263" s="1"/>
  <c r="B154" i="266" s="1"/>
  <c r="C16" i="263"/>
  <c r="B16" i="263"/>
  <c r="R15" i="263"/>
  <c r="Q15" i="263"/>
  <c r="N15" i="263"/>
  <c r="S20" i="263" s="1" a="1"/>
  <c r="S20" i="263" s="1"/>
  <c r="B152" i="266" s="1"/>
  <c r="M15" i="263"/>
  <c r="S19" i="263" s="1" a="1"/>
  <c r="S19" i="263" s="1"/>
  <c r="B151" i="266" s="1"/>
  <c r="L15" i="263"/>
  <c r="K15" i="263"/>
  <c r="J15" i="263"/>
  <c r="S16" i="263" s="1" a="1"/>
  <c r="S16" i="263" s="1"/>
  <c r="B148" i="266" s="1"/>
  <c r="C15" i="263"/>
  <c r="B15" i="263"/>
  <c r="B14" i="263"/>
  <c r="I18" i="263" s="1"/>
  <c r="S33" i="263" s="1" a="1"/>
  <c r="S33" i="263" s="1"/>
  <c r="B165" i="266" s="1"/>
  <c r="S162" i="262" a="1"/>
  <c r="S162" i="262" s="1"/>
  <c r="R162" i="262"/>
  <c r="Q162" i="262"/>
  <c r="R161" i="262"/>
  <c r="Q161" i="262"/>
  <c r="S161" i="262" s="1" a="1"/>
  <c r="S161" i="262" s="1"/>
  <c r="S160" i="262" a="1"/>
  <c r="S160" i="262" s="1"/>
  <c r="R160" i="262"/>
  <c r="Q160" i="262"/>
  <c r="R159" i="262"/>
  <c r="Q159" i="262"/>
  <c r="S159" i="262" s="1" a="1"/>
  <c r="S159" i="262" s="1"/>
  <c r="S158" i="262" a="1"/>
  <c r="S158" i="262" s="1"/>
  <c r="R158" i="262"/>
  <c r="Q158" i="262"/>
  <c r="R157" i="262"/>
  <c r="Q157" i="262"/>
  <c r="S157" i="262" s="1" a="1"/>
  <c r="S157" i="262" s="1"/>
  <c r="S156" i="262" a="1"/>
  <c r="S156" i="262" s="1"/>
  <c r="R156" i="262"/>
  <c r="Q156" i="262"/>
  <c r="R155" i="262"/>
  <c r="Q155" i="262"/>
  <c r="S155" i="262" s="1" a="1"/>
  <c r="S155" i="262" s="1"/>
  <c r="S154" i="262" a="1"/>
  <c r="S154" i="262" s="1"/>
  <c r="R154" i="262"/>
  <c r="Q154" i="262"/>
  <c r="R153" i="262"/>
  <c r="Q153" i="262"/>
  <c r="S153" i="262" s="1" a="1"/>
  <c r="S153" i="262" s="1"/>
  <c r="S152" i="262" a="1"/>
  <c r="S152" i="262" s="1"/>
  <c r="R152" i="262"/>
  <c r="Q152" i="262"/>
  <c r="R151" i="262"/>
  <c r="Q151" i="262"/>
  <c r="S151" i="262" s="1" a="1"/>
  <c r="S151" i="262" s="1"/>
  <c r="S150" i="262" a="1"/>
  <c r="S150" i="262" s="1"/>
  <c r="R150" i="262"/>
  <c r="Q150" i="262"/>
  <c r="R149" i="262"/>
  <c r="Q149" i="262"/>
  <c r="S149" i="262" s="1" a="1"/>
  <c r="S149" i="262" s="1"/>
  <c r="S148" i="262" a="1"/>
  <c r="S148" i="262" s="1"/>
  <c r="R148" i="262"/>
  <c r="Q148" i="262"/>
  <c r="R147" i="262"/>
  <c r="Q147" i="262"/>
  <c r="S147" i="262" s="1" a="1"/>
  <c r="S147" i="262" s="1"/>
  <c r="S146" i="262" a="1"/>
  <c r="S146" i="262" s="1"/>
  <c r="R146" i="262"/>
  <c r="Q146" i="262"/>
  <c r="R145" i="262"/>
  <c r="Q145" i="262"/>
  <c r="S145" i="262" s="1" a="1"/>
  <c r="S145" i="262" s="1"/>
  <c r="S144" i="262" a="1"/>
  <c r="S144" i="262" s="1"/>
  <c r="R144" i="262"/>
  <c r="Q144" i="262"/>
  <c r="R143" i="262"/>
  <c r="Q143" i="262"/>
  <c r="S143" i="262" s="1" a="1"/>
  <c r="S143" i="262" s="1"/>
  <c r="S142" i="262" a="1"/>
  <c r="S142" i="262" s="1"/>
  <c r="R142" i="262"/>
  <c r="Q142" i="262"/>
  <c r="R141" i="262"/>
  <c r="Q141" i="262"/>
  <c r="S141" i="262" s="1" a="1"/>
  <c r="S141" i="262" s="1"/>
  <c r="S140" i="262" a="1"/>
  <c r="S140" i="262" s="1"/>
  <c r="R140" i="262"/>
  <c r="Q140" i="262"/>
  <c r="R139" i="262"/>
  <c r="Q139" i="262"/>
  <c r="S139" i="262" s="1" a="1"/>
  <c r="S139" i="262" s="1"/>
  <c r="S138" i="262" a="1"/>
  <c r="S138" i="262" s="1"/>
  <c r="R138" i="262"/>
  <c r="Q138" i="262"/>
  <c r="R137" i="262"/>
  <c r="Q137" i="262"/>
  <c r="S137" i="262" s="1" a="1"/>
  <c r="S137" i="262" s="1"/>
  <c r="S136" i="262" a="1"/>
  <c r="S136" i="262" s="1"/>
  <c r="R136" i="262"/>
  <c r="Q136" i="262"/>
  <c r="R135" i="262"/>
  <c r="Q135" i="262"/>
  <c r="S135" i="262" s="1" a="1"/>
  <c r="S135" i="262" s="1"/>
  <c r="S134" i="262" a="1"/>
  <c r="S134" i="262" s="1"/>
  <c r="R134" i="262"/>
  <c r="Q134" i="262"/>
  <c r="R133" i="262"/>
  <c r="Q133" i="262"/>
  <c r="S133" i="262" s="1" a="1"/>
  <c r="S133" i="262" s="1"/>
  <c r="S132" i="262" a="1"/>
  <c r="S132" i="262" s="1"/>
  <c r="R132" i="262"/>
  <c r="Q132" i="262"/>
  <c r="R131" i="262"/>
  <c r="Q131" i="262"/>
  <c r="S131" i="262" s="1" a="1"/>
  <c r="S131" i="262" s="1"/>
  <c r="S130" i="262" a="1"/>
  <c r="S130" i="262" s="1"/>
  <c r="R130" i="262"/>
  <c r="Q130" i="262"/>
  <c r="R129" i="262"/>
  <c r="Q129" i="262"/>
  <c r="S129" i="262" s="1" a="1"/>
  <c r="S129" i="262" s="1"/>
  <c r="S128" i="262" a="1"/>
  <c r="S128" i="262" s="1"/>
  <c r="R128" i="262"/>
  <c r="Q128" i="262"/>
  <c r="S127" i="262" a="1"/>
  <c r="S127" i="262" s="1"/>
  <c r="R127" i="262"/>
  <c r="Q127" i="262"/>
  <c r="S126" i="262" a="1"/>
  <c r="S126" i="262" s="1"/>
  <c r="R126" i="262"/>
  <c r="Q126" i="262"/>
  <c r="S125" i="262" a="1"/>
  <c r="S125" i="262" s="1"/>
  <c r="R125" i="262"/>
  <c r="Q125" i="262"/>
  <c r="S124" i="262" a="1"/>
  <c r="S124" i="262" s="1"/>
  <c r="R124" i="262"/>
  <c r="Q124" i="262"/>
  <c r="R123" i="262"/>
  <c r="Q123" i="262"/>
  <c r="S123" i="262" s="1" a="1"/>
  <c r="S123" i="262" s="1"/>
  <c r="S122" i="262" a="1"/>
  <c r="S122" i="262" s="1"/>
  <c r="R122" i="262"/>
  <c r="Q122" i="262"/>
  <c r="R121" i="262"/>
  <c r="Q121" i="262"/>
  <c r="S121" i="262" s="1" a="1"/>
  <c r="S121" i="262" s="1"/>
  <c r="S120" i="262" a="1"/>
  <c r="S120" i="262" s="1"/>
  <c r="R120" i="262"/>
  <c r="Q120" i="262"/>
  <c r="S119" i="262" a="1"/>
  <c r="S119" i="262" s="1"/>
  <c r="R119" i="262"/>
  <c r="Q119" i="262"/>
  <c r="R118" i="262"/>
  <c r="Q118" i="262"/>
  <c r="S118" i="262" s="1" a="1"/>
  <c r="S118" i="262" s="1"/>
  <c r="S117" i="262" a="1"/>
  <c r="S117" i="262" s="1"/>
  <c r="R117" i="262"/>
  <c r="Q117" i="262"/>
  <c r="S116" i="262" a="1"/>
  <c r="S116" i="262" s="1"/>
  <c r="R116" i="262"/>
  <c r="Q116" i="262"/>
  <c r="R115" i="262"/>
  <c r="Q115" i="262"/>
  <c r="S115" i="262" s="1" a="1"/>
  <c r="S115" i="262" s="1"/>
  <c r="S114" i="262" a="1"/>
  <c r="S114" i="262" s="1"/>
  <c r="R114" i="262"/>
  <c r="Q114" i="262"/>
  <c r="R113" i="262"/>
  <c r="Q113" i="262"/>
  <c r="S113" i="262" s="1" a="1"/>
  <c r="S113" i="262" s="1"/>
  <c r="S112" i="262" a="1"/>
  <c r="S112" i="262" s="1"/>
  <c r="R112" i="262"/>
  <c r="Q112" i="262"/>
  <c r="S111" i="262" a="1"/>
  <c r="S111" i="262" s="1"/>
  <c r="R111" i="262"/>
  <c r="Q111" i="262"/>
  <c r="R110" i="262"/>
  <c r="Q110" i="262"/>
  <c r="S110" i="262" s="1" a="1"/>
  <c r="S110" i="262" s="1"/>
  <c r="S109" i="262" a="1"/>
  <c r="S109" i="262" s="1"/>
  <c r="R109" i="262"/>
  <c r="Q109" i="262"/>
  <c r="S108" i="262" a="1"/>
  <c r="S108" i="262" s="1"/>
  <c r="R108" i="262"/>
  <c r="Q108" i="262"/>
  <c r="R107" i="262"/>
  <c r="Q107" i="262"/>
  <c r="S107" i="262" s="1" a="1"/>
  <c r="S107" i="262" s="1"/>
  <c r="S106" i="262" a="1"/>
  <c r="S106" i="262" s="1"/>
  <c r="R106" i="262"/>
  <c r="Q106" i="262"/>
  <c r="R105" i="262"/>
  <c r="Q105" i="262"/>
  <c r="S105" i="262" s="1" a="1"/>
  <c r="S105" i="262" s="1"/>
  <c r="S104" i="262" a="1"/>
  <c r="S104" i="262" s="1"/>
  <c r="R104" i="262"/>
  <c r="Q104" i="262"/>
  <c r="S103" i="262" a="1"/>
  <c r="S103" i="262" s="1"/>
  <c r="R103" i="262"/>
  <c r="Q103" i="262"/>
  <c r="R102" i="262"/>
  <c r="Q102" i="262"/>
  <c r="S102" i="262" s="1" a="1"/>
  <c r="S102" i="262" s="1"/>
  <c r="S101" i="262" a="1"/>
  <c r="S101" i="262" s="1"/>
  <c r="R101" i="262"/>
  <c r="Q101" i="262"/>
  <c r="S100" i="262" a="1"/>
  <c r="S100" i="262" s="1"/>
  <c r="R100" i="262"/>
  <c r="Q100" i="262"/>
  <c r="R99" i="262"/>
  <c r="Q99" i="262"/>
  <c r="S99" i="262" s="1" a="1"/>
  <c r="S99" i="262" s="1"/>
  <c r="S98" i="262" a="1"/>
  <c r="S98" i="262" s="1"/>
  <c r="R98" i="262"/>
  <c r="Q98" i="262"/>
  <c r="R97" i="262"/>
  <c r="Q97" i="262"/>
  <c r="S97" i="262" s="1" a="1"/>
  <c r="S97" i="262" s="1"/>
  <c r="S96" i="262" a="1"/>
  <c r="S96" i="262" s="1"/>
  <c r="R96" i="262"/>
  <c r="Q96" i="262"/>
  <c r="S95" i="262" a="1"/>
  <c r="S95" i="262" s="1"/>
  <c r="R95" i="262"/>
  <c r="Q95" i="262"/>
  <c r="R94" i="262"/>
  <c r="Q94" i="262"/>
  <c r="S94" i="262" s="1" a="1"/>
  <c r="S94" i="262" s="1"/>
  <c r="S93" i="262" a="1"/>
  <c r="S93" i="262" s="1"/>
  <c r="R93" i="262"/>
  <c r="Q93" i="262"/>
  <c r="S92" i="262" a="1"/>
  <c r="S92" i="262" s="1"/>
  <c r="R92" i="262"/>
  <c r="Q92" i="262"/>
  <c r="R91" i="262"/>
  <c r="Q91" i="262"/>
  <c r="S91" i="262" s="1" a="1"/>
  <c r="S91" i="262" s="1"/>
  <c r="S90" i="262" a="1"/>
  <c r="S90" i="262" s="1"/>
  <c r="R90" i="262"/>
  <c r="Q90" i="262"/>
  <c r="R89" i="262"/>
  <c r="Q89" i="262"/>
  <c r="S89" i="262" s="1" a="1"/>
  <c r="S89" i="262" s="1"/>
  <c r="S88" i="262" a="1"/>
  <c r="S88" i="262" s="1"/>
  <c r="R88" i="262"/>
  <c r="Q88" i="262"/>
  <c r="S87" i="262" a="1"/>
  <c r="S87" i="262" s="1"/>
  <c r="R87" i="262"/>
  <c r="Q87" i="262"/>
  <c r="R86" i="262"/>
  <c r="Q86" i="262"/>
  <c r="S86" i="262" s="1" a="1"/>
  <c r="S86" i="262" s="1"/>
  <c r="S85" i="262" a="1"/>
  <c r="S85" i="262" s="1"/>
  <c r="R85" i="262"/>
  <c r="Q85" i="262"/>
  <c r="S84" i="262" a="1"/>
  <c r="S84" i="262" s="1"/>
  <c r="R84" i="262"/>
  <c r="Q84" i="262"/>
  <c r="R83" i="262"/>
  <c r="Q83" i="262"/>
  <c r="S83" i="262" s="1" a="1"/>
  <c r="S83" i="262" s="1"/>
  <c r="S82" i="262" a="1"/>
  <c r="S82" i="262" s="1"/>
  <c r="R82" i="262"/>
  <c r="Q82" i="262"/>
  <c r="R81" i="262"/>
  <c r="Q81" i="262"/>
  <c r="S81" i="262" s="1" a="1"/>
  <c r="S81" i="262" s="1"/>
  <c r="S80" i="262" a="1"/>
  <c r="S80" i="262" s="1"/>
  <c r="R80" i="262"/>
  <c r="Q80" i="262"/>
  <c r="S79" i="262" a="1"/>
  <c r="S79" i="262" s="1"/>
  <c r="R79" i="262"/>
  <c r="Q79" i="262"/>
  <c r="R78" i="262"/>
  <c r="Q78" i="262"/>
  <c r="S78" i="262" s="1" a="1"/>
  <c r="S78" i="262" s="1"/>
  <c r="S77" i="262" a="1"/>
  <c r="S77" i="262" s="1"/>
  <c r="R77" i="262"/>
  <c r="Q77" i="262"/>
  <c r="S76" i="262" a="1"/>
  <c r="S76" i="262" s="1"/>
  <c r="R76" i="262"/>
  <c r="Q76" i="262"/>
  <c r="R75" i="262"/>
  <c r="Q75" i="262"/>
  <c r="S75" i="262" s="1" a="1"/>
  <c r="S75" i="262" s="1"/>
  <c r="S74" i="262" a="1"/>
  <c r="S74" i="262" s="1"/>
  <c r="R74" i="262"/>
  <c r="Q74" i="262"/>
  <c r="R73" i="262"/>
  <c r="Q73" i="262"/>
  <c r="S73" i="262" s="1" a="1"/>
  <c r="S73" i="262" s="1"/>
  <c r="S72" i="262" a="1"/>
  <c r="S72" i="262" s="1"/>
  <c r="R72" i="262"/>
  <c r="Q72" i="262"/>
  <c r="S71" i="262" a="1"/>
  <c r="S71" i="262" s="1"/>
  <c r="R71" i="262"/>
  <c r="Q71" i="262"/>
  <c r="R70" i="262"/>
  <c r="Q70" i="262"/>
  <c r="S70" i="262" s="1" a="1"/>
  <c r="S70" i="262" s="1"/>
  <c r="S69" i="262" a="1"/>
  <c r="S69" i="262" s="1"/>
  <c r="R69" i="262"/>
  <c r="Q69" i="262"/>
  <c r="S68" i="262" a="1"/>
  <c r="S68" i="262" s="1"/>
  <c r="R68" i="262"/>
  <c r="Q68" i="262"/>
  <c r="R67" i="262"/>
  <c r="Q67" i="262"/>
  <c r="S67" i="262" s="1" a="1"/>
  <c r="S67" i="262" s="1"/>
  <c r="S66" i="262" a="1"/>
  <c r="S66" i="262" s="1"/>
  <c r="R66" i="262"/>
  <c r="Q66" i="262"/>
  <c r="R65" i="262"/>
  <c r="Q65" i="262"/>
  <c r="S65" i="262" s="1" a="1"/>
  <c r="S65" i="262" s="1"/>
  <c r="S64" i="262" a="1"/>
  <c r="S64" i="262" s="1"/>
  <c r="R64" i="262"/>
  <c r="Q64" i="262"/>
  <c r="S63" i="262" a="1"/>
  <c r="S63" i="262" s="1"/>
  <c r="R63" i="262"/>
  <c r="Q63" i="262"/>
  <c r="R62" i="262"/>
  <c r="Q62" i="262"/>
  <c r="S62" i="262" s="1" a="1"/>
  <c r="S62" i="262" s="1"/>
  <c r="S61" i="262" a="1"/>
  <c r="S61" i="262" s="1"/>
  <c r="R61" i="262"/>
  <c r="Q61" i="262"/>
  <c r="S60" i="262" a="1"/>
  <c r="S60" i="262" s="1"/>
  <c r="R60" i="262"/>
  <c r="Q60" i="262"/>
  <c r="R59" i="262"/>
  <c r="Q59" i="262"/>
  <c r="S59" i="262" s="1" a="1"/>
  <c r="S59" i="262" s="1"/>
  <c r="S58" i="262" a="1"/>
  <c r="S58" i="262" s="1"/>
  <c r="R58" i="262"/>
  <c r="Q58" i="262"/>
  <c r="R57" i="262"/>
  <c r="Q57" i="262"/>
  <c r="S57" i="262" s="1" a="1"/>
  <c r="S57" i="262" s="1"/>
  <c r="S56" i="262" a="1"/>
  <c r="S56" i="262" s="1"/>
  <c r="R56" i="262"/>
  <c r="Q56" i="262"/>
  <c r="S55" i="262" a="1"/>
  <c r="S55" i="262" s="1"/>
  <c r="R55" i="262"/>
  <c r="Q55" i="262"/>
  <c r="R54" i="262"/>
  <c r="Q54" i="262"/>
  <c r="S54" i="262" s="1" a="1"/>
  <c r="S54" i="262" s="1"/>
  <c r="S53" i="262" a="1"/>
  <c r="S53" i="262" s="1"/>
  <c r="R53" i="262"/>
  <c r="Q53" i="262"/>
  <c r="S52" i="262" a="1"/>
  <c r="S52" i="262" s="1"/>
  <c r="R52" i="262"/>
  <c r="Q52" i="262"/>
  <c r="R51" i="262"/>
  <c r="Q51" i="262"/>
  <c r="S51" i="262" s="1" a="1"/>
  <c r="S51" i="262" s="1"/>
  <c r="S50" i="262" a="1"/>
  <c r="S50" i="262" s="1"/>
  <c r="R50" i="262"/>
  <c r="Q50" i="262"/>
  <c r="R49" i="262"/>
  <c r="Q49" i="262"/>
  <c r="S49" i="262" s="1" a="1"/>
  <c r="S49" i="262" s="1"/>
  <c r="S48" i="262" a="1"/>
  <c r="S48" i="262" s="1"/>
  <c r="R48" i="262"/>
  <c r="Q48" i="262"/>
  <c r="S47" i="262" a="1"/>
  <c r="S47" i="262" s="1"/>
  <c r="R47" i="262"/>
  <c r="Q47" i="262"/>
  <c r="R46" i="262"/>
  <c r="Q46" i="262"/>
  <c r="S46" i="262" s="1" a="1"/>
  <c r="S46" i="262" s="1"/>
  <c r="S45" i="262" a="1"/>
  <c r="S45" i="262" s="1"/>
  <c r="R45" i="262"/>
  <c r="Q45" i="262"/>
  <c r="S44" i="262" a="1"/>
  <c r="S44" i="262" s="1"/>
  <c r="R44" i="262"/>
  <c r="Q44" i="262"/>
  <c r="R43" i="262"/>
  <c r="Q43" i="262"/>
  <c r="S43" i="262" s="1" a="1"/>
  <c r="S43" i="262" s="1"/>
  <c r="S42" i="262" a="1"/>
  <c r="S42" i="262" s="1"/>
  <c r="B141" i="266" s="1"/>
  <c r="R42" i="262"/>
  <c r="Q42" i="262"/>
  <c r="R41" i="262"/>
  <c r="Q41" i="262"/>
  <c r="S41" i="262" s="1" a="1"/>
  <c r="S41" i="262" s="1"/>
  <c r="B140" i="266" s="1"/>
  <c r="S40" i="262" a="1"/>
  <c r="S40" i="262" s="1"/>
  <c r="B139" i="266" s="1"/>
  <c r="R40" i="262"/>
  <c r="Q40" i="262"/>
  <c r="S39" i="262" a="1"/>
  <c r="S39" i="262" s="1"/>
  <c r="B138" i="266" s="1"/>
  <c r="R39" i="262"/>
  <c r="Q39" i="262"/>
  <c r="R38" i="262"/>
  <c r="Q38" i="262"/>
  <c r="S38" i="262" s="1" a="1"/>
  <c r="S38" i="262" s="1"/>
  <c r="B137" i="266" s="1"/>
  <c r="S37" i="262" a="1"/>
  <c r="S37" i="262" s="1"/>
  <c r="B136" i="266" s="1"/>
  <c r="R37" i="262"/>
  <c r="Q37" i="262"/>
  <c r="S36" i="262" a="1"/>
  <c r="S36" i="262" s="1"/>
  <c r="B135" i="266" s="1"/>
  <c r="R36" i="262"/>
  <c r="Q36" i="262"/>
  <c r="R35" i="262"/>
  <c r="Q35" i="262"/>
  <c r="S35" i="262" s="1" a="1"/>
  <c r="S35" i="262" s="1"/>
  <c r="B134" i="266" s="1"/>
  <c r="S34" i="262" a="1"/>
  <c r="S34" i="262" s="1"/>
  <c r="B133" i="266" s="1"/>
  <c r="R34" i="262"/>
  <c r="Q34" i="262"/>
  <c r="R33" i="262"/>
  <c r="Q33" i="262"/>
  <c r="S33" i="262" s="1" a="1"/>
  <c r="S33" i="262" s="1"/>
  <c r="B132" i="266" s="1"/>
  <c r="S32" i="262" a="1"/>
  <c r="S32" i="262" s="1"/>
  <c r="B131" i="266" s="1"/>
  <c r="R32" i="262"/>
  <c r="Q32" i="262"/>
  <c r="R31" i="262"/>
  <c r="Q31" i="262"/>
  <c r="R30" i="262"/>
  <c r="Q30" i="262"/>
  <c r="S30" i="262" s="1" a="1"/>
  <c r="S30" i="262" s="1"/>
  <c r="B129" i="266" s="1"/>
  <c r="S29" i="262" a="1"/>
  <c r="S29" i="262" s="1"/>
  <c r="B128" i="266" s="1"/>
  <c r="R29" i="262"/>
  <c r="Q29" i="262"/>
  <c r="S28" i="262" a="1"/>
  <c r="S28" i="262" s="1"/>
  <c r="B127" i="266" s="1"/>
  <c r="R28" i="262"/>
  <c r="Q28" i="262"/>
  <c r="R27" i="262"/>
  <c r="Q27" i="262"/>
  <c r="S27" i="262" s="1" a="1"/>
  <c r="S27" i="262" s="1"/>
  <c r="B126" i="266" s="1"/>
  <c r="S26" i="262" a="1"/>
  <c r="S26" i="262" s="1"/>
  <c r="B125" i="266" s="1"/>
  <c r="R26" i="262"/>
  <c r="Q26" i="262"/>
  <c r="R25" i="262"/>
  <c r="Q25" i="262"/>
  <c r="S25" i="262" s="1" a="1"/>
  <c r="S25" i="262" s="1"/>
  <c r="B124" i="266" s="1"/>
  <c r="S24" i="262" a="1"/>
  <c r="S24" i="262" s="1"/>
  <c r="B123" i="266" s="1"/>
  <c r="R24" i="262"/>
  <c r="Q24" i="262"/>
  <c r="S23" i="262" a="1"/>
  <c r="S23" i="262" s="1"/>
  <c r="B122" i="266" s="1"/>
  <c r="R23" i="262"/>
  <c r="Q23" i="262"/>
  <c r="R22" i="262"/>
  <c r="Q22" i="262"/>
  <c r="S22" i="262" s="1" a="1"/>
  <c r="S22" i="262" s="1"/>
  <c r="B121" i="266" s="1"/>
  <c r="S21" i="262" a="1"/>
  <c r="S21" i="262" s="1"/>
  <c r="B120" i="266" s="1"/>
  <c r="R21" i="262"/>
  <c r="Q21" i="262"/>
  <c r="S20" i="262" a="1"/>
  <c r="S20" i="262" s="1"/>
  <c r="B119" i="266" s="1"/>
  <c r="R20" i="262"/>
  <c r="Q20" i="262"/>
  <c r="R19" i="262"/>
  <c r="Q19" i="262"/>
  <c r="S19" i="262" s="1" a="1"/>
  <c r="S19" i="262" s="1"/>
  <c r="B118" i="266" s="1"/>
  <c r="S18" i="262" a="1"/>
  <c r="S18" i="262" s="1"/>
  <c r="B117" i="266" s="1"/>
  <c r="R18" i="262"/>
  <c r="Q18" i="262"/>
  <c r="N18" i="262"/>
  <c r="M18" i="262"/>
  <c r="L18" i="262"/>
  <c r="K18" i="262"/>
  <c r="J18" i="262"/>
  <c r="I18" i="262"/>
  <c r="C18" i="262"/>
  <c r="B18" i="262"/>
  <c r="R17" i="262"/>
  <c r="Q17" i="262"/>
  <c r="S17" i="262" s="1" a="1"/>
  <c r="S17" i="262" s="1"/>
  <c r="B116" i="266" s="1"/>
  <c r="N17" i="262"/>
  <c r="M17" i="262"/>
  <c r="S31" i="262" s="1" a="1"/>
  <c r="S31" i="262" s="1"/>
  <c r="B130" i="266" s="1"/>
  <c r="L17" i="262"/>
  <c r="K17" i="262"/>
  <c r="J17" i="262"/>
  <c r="C17" i="262"/>
  <c r="B17" i="262"/>
  <c r="I17" i="262" s="1"/>
  <c r="S16" i="262" a="1"/>
  <c r="S16" i="262" s="1"/>
  <c r="B115" i="266" s="1"/>
  <c r="R16" i="262"/>
  <c r="Q16" i="262"/>
  <c r="N16" i="262"/>
  <c r="M16" i="262"/>
  <c r="L16" i="262"/>
  <c r="K16" i="262"/>
  <c r="J16" i="262"/>
  <c r="I16" i="262"/>
  <c r="C16" i="262"/>
  <c r="B16" i="262"/>
  <c r="R15" i="262"/>
  <c r="Q15" i="262"/>
  <c r="N15" i="262"/>
  <c r="M15" i="262"/>
  <c r="L15" i="262"/>
  <c r="K15" i="262"/>
  <c r="J15" i="262"/>
  <c r="I15" i="262"/>
  <c r="S15" i="262" s="1" a="1"/>
  <c r="S15" i="262" s="1"/>
  <c r="B114" i="266" s="1"/>
  <c r="C15" i="262"/>
  <c r="B15" i="262"/>
  <c r="B14" i="262"/>
  <c r="C9" i="262"/>
  <c r="C8" i="262"/>
  <c r="C7" i="262"/>
  <c r="C6" i="262"/>
  <c r="C5" i="262"/>
  <c r="E4" i="262"/>
  <c r="C4" i="262"/>
  <c r="C3" i="262"/>
  <c r="R42" i="261"/>
  <c r="S42" i="261" s="1" a="1"/>
  <c r="S42" i="261" s="1"/>
  <c r="Q42" i="261"/>
  <c r="S41" i="261"/>
  <c r="B109" i="266" s="1"/>
  <c r="R41" i="261"/>
  <c r="S41" i="261" s="1" a="1"/>
  <c r="Q41" i="261"/>
  <c r="S40" i="261"/>
  <c r="B108" i="266" s="1"/>
  <c r="R40" i="261"/>
  <c r="S40" i="261" s="1" a="1"/>
  <c r="Q40" i="261"/>
  <c r="S39" i="261"/>
  <c r="B107" i="266" s="1"/>
  <c r="R39" i="261"/>
  <c r="S39" i="261" s="1" a="1"/>
  <c r="Q39" i="261"/>
  <c r="R38" i="261"/>
  <c r="Q38" i="261"/>
  <c r="R37" i="261"/>
  <c r="S37" i="261" s="1" a="1"/>
  <c r="S37" i="261" s="1"/>
  <c r="B105" i="266" s="1"/>
  <c r="Q37" i="261"/>
  <c r="R36" i="261"/>
  <c r="S36" i="261" s="1" a="1"/>
  <c r="S36" i="261" s="1"/>
  <c r="B104" i="266" s="1"/>
  <c r="Q36" i="261"/>
  <c r="R35" i="261"/>
  <c r="S35" i="261" s="1" a="1"/>
  <c r="S35" i="261" s="1"/>
  <c r="B103" i="266" s="1"/>
  <c r="Q35" i="261"/>
  <c r="R34" i="261"/>
  <c r="Q34" i="261"/>
  <c r="R33" i="261"/>
  <c r="Q33" i="261"/>
  <c r="R32" i="261"/>
  <c r="Q32" i="261"/>
  <c r="S31" i="261"/>
  <c r="B99" i="266" s="1"/>
  <c r="R31" i="261"/>
  <c r="S31" i="261" s="1" a="1"/>
  <c r="Q31" i="261"/>
  <c r="R30" i="261"/>
  <c r="Q30" i="261"/>
  <c r="R29" i="261"/>
  <c r="S29" i="261" s="1" a="1"/>
  <c r="S29" i="261" s="1"/>
  <c r="B97" i="266" s="1"/>
  <c r="Q29" i="261"/>
  <c r="R28" i="261"/>
  <c r="Q28" i="261"/>
  <c r="R27" i="261"/>
  <c r="Q27" i="261"/>
  <c r="R26" i="261"/>
  <c r="S26" i="261" s="1" a="1"/>
  <c r="S26" i="261" s="1"/>
  <c r="B94" i="266" s="1"/>
  <c r="Q26" i="261"/>
  <c r="S25" i="261"/>
  <c r="B93" i="266" s="1"/>
  <c r="R25" i="261"/>
  <c r="S25" i="261" s="1" a="1"/>
  <c r="Q25" i="261"/>
  <c r="R24" i="261"/>
  <c r="Q24" i="261"/>
  <c r="S23" i="261"/>
  <c r="B91" i="266" s="1"/>
  <c r="R23" i="261"/>
  <c r="S23" i="261" s="1" a="1"/>
  <c r="Q23" i="261"/>
  <c r="R22" i="261"/>
  <c r="Q22" i="261"/>
  <c r="R21" i="261"/>
  <c r="Q21" i="261"/>
  <c r="R20" i="261"/>
  <c r="Q20" i="261"/>
  <c r="R19" i="261"/>
  <c r="S19" i="261" s="1" a="1"/>
  <c r="S19" i="261" s="1"/>
  <c r="B87" i="266" s="1"/>
  <c r="Q19" i="261"/>
  <c r="R18" i="261"/>
  <c r="S18" i="261" s="1" a="1"/>
  <c r="S18" i="261" s="1"/>
  <c r="B86" i="266" s="1"/>
  <c r="Q18" i="261"/>
  <c r="N18" i="261"/>
  <c r="M18" i="261"/>
  <c r="L18" i="261"/>
  <c r="K18" i="261"/>
  <c r="C18" i="261"/>
  <c r="J18" i="261" s="1"/>
  <c r="B18" i="261"/>
  <c r="R17" i="261"/>
  <c r="S17" i="261" s="1" a="1"/>
  <c r="S17" i="261" s="1"/>
  <c r="B85" i="266" s="1"/>
  <c r="Q17" i="261"/>
  <c r="N17" i="261"/>
  <c r="M17" i="261"/>
  <c r="L17" i="261"/>
  <c r="K17" i="261"/>
  <c r="J17" i="261"/>
  <c r="C17" i="261"/>
  <c r="B17" i="261"/>
  <c r="R16" i="261"/>
  <c r="Q16" i="261"/>
  <c r="N16" i="261"/>
  <c r="M16" i="261"/>
  <c r="L16" i="261"/>
  <c r="K16" i="261"/>
  <c r="J16" i="261"/>
  <c r="C16" i="261"/>
  <c r="B16" i="261"/>
  <c r="R15" i="261"/>
  <c r="Q15" i="261"/>
  <c r="N15" i="261"/>
  <c r="M15" i="261"/>
  <c r="L15" i="261"/>
  <c r="K15" i="261"/>
  <c r="C15" i="261"/>
  <c r="J15" i="261" s="1"/>
  <c r="B15" i="261"/>
  <c r="B14" i="261"/>
  <c r="C9" i="261"/>
  <c r="C8" i="261"/>
  <c r="C7" i="261"/>
  <c r="C6" i="261"/>
  <c r="C5" i="261"/>
  <c r="C4" i="261"/>
  <c r="C3" i="261"/>
  <c r="S148" i="260" a="1"/>
  <c r="S148" i="260" s="1"/>
  <c r="R148" i="260"/>
  <c r="Q148" i="260"/>
  <c r="R147" i="260"/>
  <c r="Q147" i="260"/>
  <c r="S147" i="260" s="1" a="1"/>
  <c r="S147" i="260" s="1"/>
  <c r="R146" i="260"/>
  <c r="Q146" i="260"/>
  <c r="S146" i="260" s="1" a="1"/>
  <c r="S146" i="260" s="1"/>
  <c r="R145" i="260"/>
  <c r="S145" i="260" s="1" a="1"/>
  <c r="S145" i="260" s="1"/>
  <c r="Q145" i="260"/>
  <c r="S144" i="260" a="1"/>
  <c r="S144" i="260" s="1"/>
  <c r="R144" i="260"/>
  <c r="Q144" i="260"/>
  <c r="R143" i="260"/>
  <c r="Q143" i="260"/>
  <c r="S143" i="260" s="1" a="1"/>
  <c r="S143" i="260" s="1"/>
  <c r="S142" i="260" a="1"/>
  <c r="S142" i="260" s="1"/>
  <c r="R142" i="260"/>
  <c r="Q142" i="260"/>
  <c r="R141" i="260"/>
  <c r="S141" i="260" s="1" a="1"/>
  <c r="S141" i="260" s="1"/>
  <c r="Q141" i="260"/>
  <c r="R140" i="260"/>
  <c r="Q140" i="260"/>
  <c r="S140" i="260" s="1" a="1"/>
  <c r="S140" i="260" s="1"/>
  <c r="R139" i="260"/>
  <c r="Q139" i="260"/>
  <c r="S138" i="260" a="1"/>
  <c r="S138" i="260" s="1"/>
  <c r="R138" i="260"/>
  <c r="Q138" i="260"/>
  <c r="R137" i="260"/>
  <c r="S137" i="260" s="1" a="1"/>
  <c r="S137" i="260" s="1"/>
  <c r="Q137" i="260"/>
  <c r="S136" i="260" a="1"/>
  <c r="S136" i="260" s="1"/>
  <c r="R136" i="260"/>
  <c r="Q136" i="260"/>
  <c r="R135" i="260"/>
  <c r="Q135" i="260"/>
  <c r="S134" i="260" a="1"/>
  <c r="S134" i="260" s="1"/>
  <c r="R134" i="260"/>
  <c r="Q134" i="260"/>
  <c r="R133" i="260"/>
  <c r="S133" i="260" s="1" a="1"/>
  <c r="S133" i="260" s="1"/>
  <c r="Q133" i="260"/>
  <c r="S132" i="260" a="1"/>
  <c r="S132" i="260" s="1"/>
  <c r="R132" i="260"/>
  <c r="Q132" i="260"/>
  <c r="R131" i="260"/>
  <c r="Q131" i="260"/>
  <c r="S131" i="260" s="1" a="1"/>
  <c r="S131" i="260" s="1"/>
  <c r="R130" i="260"/>
  <c r="Q130" i="260"/>
  <c r="S130" i="260" s="1" a="1"/>
  <c r="S130" i="260" s="1"/>
  <c r="R129" i="260"/>
  <c r="S129" i="260" s="1" a="1"/>
  <c r="S129" i="260" s="1"/>
  <c r="Q129" i="260"/>
  <c r="S128" i="260" a="1"/>
  <c r="S128" i="260" s="1"/>
  <c r="R128" i="260"/>
  <c r="Q128" i="260"/>
  <c r="R127" i="260"/>
  <c r="Q127" i="260"/>
  <c r="S127" i="260" s="1" a="1"/>
  <c r="S127" i="260" s="1"/>
  <c r="S126" i="260" a="1"/>
  <c r="S126" i="260" s="1"/>
  <c r="R126" i="260"/>
  <c r="Q126" i="260"/>
  <c r="R125" i="260"/>
  <c r="S125" i="260" s="1" a="1"/>
  <c r="S125" i="260" s="1"/>
  <c r="Q125" i="260"/>
  <c r="R124" i="260"/>
  <c r="Q124" i="260"/>
  <c r="S124" i="260" s="1" a="1"/>
  <c r="S124" i="260" s="1"/>
  <c r="R123" i="260"/>
  <c r="Q123" i="260"/>
  <c r="S122" i="260" a="1"/>
  <c r="S122" i="260" s="1"/>
  <c r="R122" i="260"/>
  <c r="Q122" i="260"/>
  <c r="R121" i="260"/>
  <c r="S121" i="260" s="1" a="1"/>
  <c r="S121" i="260" s="1"/>
  <c r="Q121" i="260"/>
  <c r="S120" i="260" a="1"/>
  <c r="S120" i="260" s="1"/>
  <c r="R120" i="260"/>
  <c r="Q120" i="260"/>
  <c r="R119" i="260"/>
  <c r="Q119" i="260"/>
  <c r="S118" i="260" a="1"/>
  <c r="S118" i="260" s="1"/>
  <c r="R118" i="260"/>
  <c r="Q118" i="260"/>
  <c r="R117" i="260"/>
  <c r="S117" i="260" s="1" a="1"/>
  <c r="S117" i="260" s="1"/>
  <c r="Q117" i="260"/>
  <c r="S116" i="260" a="1"/>
  <c r="S116" i="260" s="1"/>
  <c r="R116" i="260"/>
  <c r="Q116" i="260"/>
  <c r="R115" i="260"/>
  <c r="Q115" i="260"/>
  <c r="S115" i="260" s="1" a="1"/>
  <c r="S115" i="260" s="1"/>
  <c r="R114" i="260"/>
  <c r="Q114" i="260"/>
  <c r="S114" i="260" s="1" a="1"/>
  <c r="S114" i="260" s="1"/>
  <c r="R113" i="260"/>
  <c r="S113" i="260" s="1" a="1"/>
  <c r="S113" i="260" s="1"/>
  <c r="Q113" i="260"/>
  <c r="S112" i="260" a="1"/>
  <c r="S112" i="260" s="1"/>
  <c r="R112" i="260"/>
  <c r="Q112" i="260"/>
  <c r="R111" i="260"/>
  <c r="Q111" i="260"/>
  <c r="S111" i="260" s="1" a="1"/>
  <c r="S111" i="260" s="1"/>
  <c r="S110" i="260" a="1"/>
  <c r="S110" i="260" s="1"/>
  <c r="R110" i="260"/>
  <c r="Q110" i="260"/>
  <c r="R109" i="260"/>
  <c r="S109" i="260" s="1" a="1"/>
  <c r="S109" i="260" s="1"/>
  <c r="Q109" i="260"/>
  <c r="R108" i="260"/>
  <c r="Q108" i="260"/>
  <c r="S108" i="260" s="1" a="1"/>
  <c r="S108" i="260" s="1"/>
  <c r="R107" i="260"/>
  <c r="Q107" i="260"/>
  <c r="S106" i="260" a="1"/>
  <c r="S106" i="260" s="1"/>
  <c r="R106" i="260"/>
  <c r="Q106" i="260"/>
  <c r="R105" i="260"/>
  <c r="S105" i="260" s="1" a="1"/>
  <c r="S105" i="260" s="1"/>
  <c r="Q105" i="260"/>
  <c r="S104" i="260" a="1"/>
  <c r="S104" i="260" s="1"/>
  <c r="R104" i="260"/>
  <c r="Q104" i="260"/>
  <c r="R103" i="260"/>
  <c r="Q103" i="260"/>
  <c r="R102" i="260"/>
  <c r="Q102" i="260"/>
  <c r="S102" i="260" s="1" a="1"/>
  <c r="S102" i="260" s="1"/>
  <c r="R101" i="260"/>
  <c r="S101" i="260" s="1" a="1"/>
  <c r="S101" i="260" s="1"/>
  <c r="Q101" i="260"/>
  <c r="S100" i="260" a="1"/>
  <c r="S100" i="260" s="1"/>
  <c r="R100" i="260"/>
  <c r="Q100" i="260"/>
  <c r="R99" i="260"/>
  <c r="Q99" i="260"/>
  <c r="S99" i="260" s="1" a="1"/>
  <c r="S99" i="260" s="1"/>
  <c r="R98" i="260"/>
  <c r="Q98" i="260"/>
  <c r="S98" i="260" s="1" a="1"/>
  <c r="S98" i="260" s="1"/>
  <c r="R97" i="260"/>
  <c r="S97" i="260" s="1" a="1"/>
  <c r="S97" i="260" s="1"/>
  <c r="Q97" i="260"/>
  <c r="S96" i="260" a="1"/>
  <c r="S96" i="260" s="1"/>
  <c r="R96" i="260"/>
  <c r="Q96" i="260"/>
  <c r="R95" i="260"/>
  <c r="Q95" i="260"/>
  <c r="S95" i="260" s="1" a="1"/>
  <c r="S95" i="260" s="1"/>
  <c r="S94" i="260" a="1"/>
  <c r="S94" i="260" s="1"/>
  <c r="R94" i="260"/>
  <c r="Q94" i="260"/>
  <c r="R93" i="260"/>
  <c r="S93" i="260" s="1" a="1"/>
  <c r="S93" i="260" s="1"/>
  <c r="Q93" i="260"/>
  <c r="R92" i="260"/>
  <c r="Q92" i="260"/>
  <c r="S92" i="260" s="1" a="1"/>
  <c r="S92" i="260" s="1"/>
  <c r="R91" i="260"/>
  <c r="Q91" i="260"/>
  <c r="S90" i="260" a="1"/>
  <c r="S90" i="260" s="1"/>
  <c r="R90" i="260"/>
  <c r="Q90" i="260"/>
  <c r="R89" i="260"/>
  <c r="S89" i="260" s="1" a="1"/>
  <c r="S89" i="260" s="1"/>
  <c r="Q89" i="260"/>
  <c r="S88" i="260" a="1"/>
  <c r="S88" i="260" s="1"/>
  <c r="R88" i="260"/>
  <c r="Q88" i="260"/>
  <c r="R87" i="260"/>
  <c r="Q87" i="260"/>
  <c r="S86" i="260" a="1"/>
  <c r="S86" i="260" s="1"/>
  <c r="R86" i="260"/>
  <c r="Q86" i="260"/>
  <c r="R85" i="260"/>
  <c r="S85" i="260" s="1" a="1"/>
  <c r="S85" i="260" s="1"/>
  <c r="Q85" i="260"/>
  <c r="S84" i="260" a="1"/>
  <c r="S84" i="260" s="1"/>
  <c r="R84" i="260"/>
  <c r="Q84" i="260"/>
  <c r="R83" i="260"/>
  <c r="Q83" i="260"/>
  <c r="S83" i="260" s="1" a="1"/>
  <c r="S83" i="260" s="1"/>
  <c r="R82" i="260"/>
  <c r="Q82" i="260"/>
  <c r="S82" i="260" s="1" a="1"/>
  <c r="S82" i="260" s="1"/>
  <c r="S81" i="260" a="1"/>
  <c r="S81" i="260" s="1"/>
  <c r="R81" i="260"/>
  <c r="Q81" i="260"/>
  <c r="S80" i="260" a="1"/>
  <c r="S80" i="260" s="1"/>
  <c r="R80" i="260"/>
  <c r="Q80" i="260"/>
  <c r="S79" i="260" a="1"/>
  <c r="S79" i="260" s="1"/>
  <c r="R79" i="260"/>
  <c r="Q79" i="260"/>
  <c r="S78" i="260" a="1"/>
  <c r="S78" i="260" s="1"/>
  <c r="R78" i="260"/>
  <c r="Q78" i="260"/>
  <c r="R77" i="260"/>
  <c r="Q77" i="260"/>
  <c r="S77" i="260" s="1" a="1"/>
  <c r="S77" i="260" s="1"/>
  <c r="S76" i="260" a="1"/>
  <c r="S76" i="260" s="1"/>
  <c r="R76" i="260"/>
  <c r="Q76" i="260"/>
  <c r="S75" i="260" a="1"/>
  <c r="S75" i="260" s="1"/>
  <c r="R75" i="260"/>
  <c r="Q75" i="260"/>
  <c r="R74" i="260"/>
  <c r="Q74" i="260"/>
  <c r="S74" i="260" s="1" a="1"/>
  <c r="S74" i="260" s="1"/>
  <c r="S73" i="260" a="1"/>
  <c r="S73" i="260" s="1"/>
  <c r="R73" i="260"/>
  <c r="Q73" i="260"/>
  <c r="S72" i="260" a="1"/>
  <c r="S72" i="260" s="1"/>
  <c r="R72" i="260"/>
  <c r="Q72" i="260"/>
  <c r="S71" i="260" a="1"/>
  <c r="S71" i="260" s="1"/>
  <c r="B75" i="266" s="1"/>
  <c r="R71" i="260"/>
  <c r="Q71" i="260"/>
  <c r="S70" i="260" a="1"/>
  <c r="S70" i="260" s="1"/>
  <c r="B74" i="266" s="1"/>
  <c r="R70" i="260"/>
  <c r="Q70" i="260"/>
  <c r="R69" i="260"/>
  <c r="Q69" i="260"/>
  <c r="S69" i="260" s="1" a="1"/>
  <c r="S69" i="260" s="1"/>
  <c r="B73" i="266" s="1"/>
  <c r="S68" i="260" a="1"/>
  <c r="S68" i="260" s="1"/>
  <c r="B72" i="266" s="1"/>
  <c r="R68" i="260"/>
  <c r="Q68" i="260"/>
  <c r="S67" i="260" a="1"/>
  <c r="S67" i="260" s="1"/>
  <c r="B71" i="266" s="1"/>
  <c r="R67" i="260"/>
  <c r="Q67" i="260"/>
  <c r="R66" i="260"/>
  <c r="Q66" i="260"/>
  <c r="S66" i="260" s="1" a="1"/>
  <c r="S66" i="260" s="1"/>
  <c r="B70" i="266" s="1"/>
  <c r="S65" i="260" a="1"/>
  <c r="S65" i="260" s="1"/>
  <c r="B69" i="266" s="1"/>
  <c r="R65" i="260"/>
  <c r="Q65" i="260"/>
  <c r="S64" i="260" a="1"/>
  <c r="S64" i="260" s="1"/>
  <c r="B68" i="266" s="1"/>
  <c r="R64" i="260"/>
  <c r="Q64" i="260"/>
  <c r="S63" i="260" a="1"/>
  <c r="S63" i="260" s="1"/>
  <c r="B67" i="266" s="1"/>
  <c r="R63" i="260"/>
  <c r="Q63" i="260"/>
  <c r="R62" i="260"/>
  <c r="Q62" i="260"/>
  <c r="R61" i="260"/>
  <c r="Q61" i="260"/>
  <c r="S61" i="260" s="1" a="1"/>
  <c r="S61" i="260" s="1"/>
  <c r="B65" i="266" s="1"/>
  <c r="S60" i="260" a="1"/>
  <c r="S60" i="260" s="1"/>
  <c r="B64" i="266" s="1"/>
  <c r="R60" i="260"/>
  <c r="Q60" i="260"/>
  <c r="R59" i="260"/>
  <c r="Q59" i="260"/>
  <c r="R58" i="260"/>
  <c r="Q58" i="260"/>
  <c r="S58" i="260" s="1" a="1"/>
  <c r="S58" i="260" s="1"/>
  <c r="B62" i="266" s="1"/>
  <c r="R57" i="260"/>
  <c r="Q57" i="260"/>
  <c r="S56" i="260" a="1"/>
  <c r="S56" i="260" s="1"/>
  <c r="B60" i="266" s="1"/>
  <c r="R56" i="260"/>
  <c r="Q56" i="260"/>
  <c r="S55" i="260" a="1"/>
  <c r="S55" i="260" s="1"/>
  <c r="B59" i="266" s="1"/>
  <c r="R55" i="260"/>
  <c r="Q55" i="260"/>
  <c r="S54" i="260" a="1"/>
  <c r="S54" i="260" s="1"/>
  <c r="B58" i="266" s="1"/>
  <c r="R54" i="260"/>
  <c r="Q54" i="260"/>
  <c r="R53" i="260"/>
  <c r="Q53" i="260"/>
  <c r="S53" i="260" s="1" a="1"/>
  <c r="S53" i="260" s="1"/>
  <c r="B57" i="266" s="1"/>
  <c r="R52" i="260"/>
  <c r="Q52" i="260"/>
  <c r="R51" i="260"/>
  <c r="Q51" i="260"/>
  <c r="R50" i="260"/>
  <c r="Q50" i="260"/>
  <c r="S50" i="260" s="1" a="1"/>
  <c r="S50" i="260" s="1"/>
  <c r="B54" i="266" s="1"/>
  <c r="R49" i="260"/>
  <c r="Q49" i="260"/>
  <c r="S48" i="260" a="1"/>
  <c r="S48" i="260" s="1"/>
  <c r="B52" i="266" s="1"/>
  <c r="R48" i="260"/>
  <c r="Q48" i="260"/>
  <c r="S47" i="260" a="1"/>
  <c r="S47" i="260" s="1"/>
  <c r="B51" i="266" s="1"/>
  <c r="R47" i="260"/>
  <c r="Q47" i="260"/>
  <c r="S46" i="260" a="1"/>
  <c r="S46" i="260" s="1"/>
  <c r="B50" i="266" s="1"/>
  <c r="R46" i="260"/>
  <c r="Q46" i="260"/>
  <c r="R45" i="260"/>
  <c r="Q45" i="260"/>
  <c r="S44" i="260" a="1"/>
  <c r="S44" i="260" s="1"/>
  <c r="B48" i="266" s="1"/>
  <c r="R44" i="260"/>
  <c r="Q44" i="260"/>
  <c r="S43" i="260" a="1"/>
  <c r="S43" i="260" s="1"/>
  <c r="B47" i="266" s="1"/>
  <c r="R43" i="260"/>
  <c r="Q43" i="260"/>
  <c r="R42" i="260"/>
  <c r="Q42" i="260"/>
  <c r="S42" i="260" s="1" a="1"/>
  <c r="S42" i="260" s="1"/>
  <c r="B46" i="266" s="1"/>
  <c r="R41" i="260"/>
  <c r="Q41" i="260"/>
  <c r="R40" i="260"/>
  <c r="Q40" i="260"/>
  <c r="S39" i="260" a="1"/>
  <c r="S39" i="260" s="1"/>
  <c r="B43" i="266" s="1"/>
  <c r="R39" i="260"/>
  <c r="Q39" i="260"/>
  <c r="R38" i="260"/>
  <c r="Q38" i="260"/>
  <c r="R37" i="260"/>
  <c r="Q37" i="260"/>
  <c r="S37" i="260" s="1" a="1"/>
  <c r="S37" i="260" s="1"/>
  <c r="B41" i="266" s="1"/>
  <c r="S36" i="260" a="1"/>
  <c r="S36" i="260" s="1"/>
  <c r="B40" i="266" s="1"/>
  <c r="R36" i="260"/>
  <c r="Q36" i="260"/>
  <c r="R35" i="260"/>
  <c r="Q35" i="260"/>
  <c r="R34" i="260"/>
  <c r="Q34" i="260"/>
  <c r="S34" i="260" s="1" a="1"/>
  <c r="S34" i="260" s="1"/>
  <c r="B38" i="266" s="1"/>
  <c r="R33" i="260"/>
  <c r="Q33" i="260"/>
  <c r="R32" i="260"/>
  <c r="Q32" i="260"/>
  <c r="S31" i="260" a="1"/>
  <c r="S31" i="260" s="1"/>
  <c r="B35" i="266" s="1"/>
  <c r="R31" i="260"/>
  <c r="Q31" i="260"/>
  <c r="S30" i="260" a="1"/>
  <c r="S30" i="260" s="1"/>
  <c r="B34" i="266" s="1"/>
  <c r="R30" i="260"/>
  <c r="Q30" i="260"/>
  <c r="R29" i="260"/>
  <c r="Q29" i="260"/>
  <c r="S29" i="260" s="1" a="1"/>
  <c r="S29" i="260" s="1"/>
  <c r="B33" i="266" s="1"/>
  <c r="R28" i="260"/>
  <c r="Q28" i="260"/>
  <c r="R27" i="260"/>
  <c r="Q27" i="260"/>
  <c r="R26" i="260"/>
  <c r="Q26" i="260"/>
  <c r="R25" i="260"/>
  <c r="Q25" i="260"/>
  <c r="R24" i="260"/>
  <c r="Q24" i="260"/>
  <c r="S24" i="260" s="1" a="1"/>
  <c r="S24" i="260" s="1"/>
  <c r="B28" i="266" s="1"/>
  <c r="S23" i="260" a="1"/>
  <c r="S23" i="260" s="1"/>
  <c r="B27" i="266" s="1"/>
  <c r="R23" i="260"/>
  <c r="Q23" i="260"/>
  <c r="R22" i="260"/>
  <c r="Q22" i="260"/>
  <c r="S22" i="260" s="1" a="1"/>
  <c r="S22" i="260" s="1"/>
  <c r="B26" i="266" s="1"/>
  <c r="N22" i="260"/>
  <c r="S62" i="260" s="1" a="1"/>
  <c r="S62" i="260" s="1"/>
  <c r="B66" i="266" s="1"/>
  <c r="M22" i="260"/>
  <c r="L22" i="260"/>
  <c r="K22" i="260"/>
  <c r="S59" i="260" s="1" a="1"/>
  <c r="S59" i="260" s="1"/>
  <c r="B63" i="266" s="1"/>
  <c r="J22" i="260"/>
  <c r="C22" i="260"/>
  <c r="B22" i="260"/>
  <c r="R21" i="260"/>
  <c r="Q21" i="260"/>
  <c r="N21" i="260"/>
  <c r="M21" i="260"/>
  <c r="L21" i="260"/>
  <c r="K21" i="260"/>
  <c r="J21" i="260"/>
  <c r="S52" i="260" s="1" a="1"/>
  <c r="S52" i="260" s="1"/>
  <c r="B56" i="266" s="1"/>
  <c r="I21" i="260"/>
  <c r="S51" i="260" s="1" a="1"/>
  <c r="S51" i="260" s="1"/>
  <c r="B55" i="266" s="1"/>
  <c r="C21" i="260"/>
  <c r="B21" i="260"/>
  <c r="R20" i="260"/>
  <c r="Q20" i="260"/>
  <c r="S20" i="260" s="1" a="1"/>
  <c r="S20" i="260" s="1"/>
  <c r="B24" i="266" s="1"/>
  <c r="N20" i="260"/>
  <c r="M20" i="260"/>
  <c r="S49" i="260" s="1" a="1"/>
  <c r="S49" i="260" s="1"/>
  <c r="B53" i="266" s="1"/>
  <c r="L20" i="260"/>
  <c r="K20" i="260"/>
  <c r="J20" i="260"/>
  <c r="C20" i="260"/>
  <c r="B20" i="260"/>
  <c r="S19" i="260"/>
  <c r="B23" i="266" s="1"/>
  <c r="S19" i="260" a="1"/>
  <c r="R19" i="260"/>
  <c r="Q19" i="260"/>
  <c r="N19" i="260"/>
  <c r="M19" i="260"/>
  <c r="L19" i="260"/>
  <c r="K19" i="260"/>
  <c r="S41" i="260" s="1" a="1"/>
  <c r="S41" i="260" s="1"/>
  <c r="B45" i="266" s="1"/>
  <c r="J19" i="260"/>
  <c r="S40" i="260" s="1" a="1"/>
  <c r="S40" i="260" s="1"/>
  <c r="B44" i="266" s="1"/>
  <c r="I19" i="260"/>
  <c r="C19" i="260"/>
  <c r="B19" i="260"/>
  <c r="R18" i="260"/>
  <c r="Q18" i="260"/>
  <c r="S18" i="260" s="1" a="1"/>
  <c r="S18" i="260" s="1"/>
  <c r="B22" i="266" s="1"/>
  <c r="N18" i="260"/>
  <c r="S38" i="260" s="1" a="1"/>
  <c r="S38" i="260" s="1"/>
  <c r="B42" i="266" s="1"/>
  <c r="M18" i="260"/>
  <c r="L18" i="260"/>
  <c r="K18" i="260"/>
  <c r="S35" i="260" s="1" a="1"/>
  <c r="S35" i="260" s="1"/>
  <c r="B39" i="266" s="1"/>
  <c r="J18" i="260"/>
  <c r="C18" i="260"/>
  <c r="B18" i="260"/>
  <c r="R17" i="260"/>
  <c r="Q17" i="260"/>
  <c r="N17" i="260"/>
  <c r="S32" i="260" s="1" a="1"/>
  <c r="S32" i="260" s="1"/>
  <c r="B36" i="266" s="1"/>
  <c r="M17" i="260"/>
  <c r="L17" i="260"/>
  <c r="K17" i="260"/>
  <c r="J17" i="260"/>
  <c r="S28" i="260" s="1" a="1"/>
  <c r="S28" i="260" s="1"/>
  <c r="B32" i="266" s="1"/>
  <c r="I17" i="260"/>
  <c r="S27" i="260" s="1" a="1"/>
  <c r="S27" i="260" s="1"/>
  <c r="B31" i="266" s="1"/>
  <c r="C17" i="260"/>
  <c r="B17" i="260"/>
  <c r="R16" i="260"/>
  <c r="Q16" i="260"/>
  <c r="S16" i="260" s="1" a="1"/>
  <c r="S16" i="260" s="1"/>
  <c r="B20" i="266" s="1"/>
  <c r="N16" i="260"/>
  <c r="S26" i="260" s="1" a="1"/>
  <c r="S26" i="260" s="1"/>
  <c r="B30" i="266" s="1"/>
  <c r="M16" i="260"/>
  <c r="S25" i="260" s="1" a="1"/>
  <c r="S25" i="260" s="1"/>
  <c r="B29" i="266" s="1"/>
  <c r="L16" i="260"/>
  <c r="K16" i="260"/>
  <c r="J16" i="260"/>
  <c r="C16" i="260"/>
  <c r="B16" i="260"/>
  <c r="R15" i="260"/>
  <c r="Q15" i="260"/>
  <c r="N15" i="260"/>
  <c r="M15" i="260"/>
  <c r="L15" i="260"/>
  <c r="K15" i="260"/>
  <c r="S17" i="260" s="1" a="1"/>
  <c r="S17" i="260" s="1"/>
  <c r="B21" i="266" s="1"/>
  <c r="J15" i="260"/>
  <c r="I15" i="260"/>
  <c r="S15" i="260" s="1" a="1"/>
  <c r="S15" i="260" s="1"/>
  <c r="B19" i="266" s="1"/>
  <c r="C15" i="260"/>
  <c r="B15" i="260"/>
  <c r="B14" i="260"/>
  <c r="I22" i="260" s="1"/>
  <c r="S57" i="260" s="1" a="1"/>
  <c r="S57" i="260" s="1"/>
  <c r="B61" i="266" s="1"/>
  <c r="E4" i="260"/>
  <c r="E3" i="260"/>
  <c r="E3" i="262" s="1"/>
  <c r="E6" i="262" s="1"/>
  <c r="B111" i="266" s="1"/>
  <c r="C116" i="259"/>
  <c r="C109" i="259"/>
  <c r="C108" i="259"/>
  <c r="C101" i="259"/>
  <c r="C100" i="259"/>
  <c r="C94" i="259"/>
  <c r="C81" i="259"/>
  <c r="C73" i="259"/>
  <c r="C69" i="259"/>
  <c r="C68" i="259"/>
  <c r="C67" i="259"/>
  <c r="C59" i="259"/>
  <c r="C57" i="259"/>
  <c r="C51" i="259"/>
  <c r="C49" i="259"/>
  <c r="C41" i="259"/>
  <c r="C32" i="259"/>
  <c r="C27" i="259"/>
  <c r="C25" i="259"/>
  <c r="C24" i="259"/>
  <c r="C21" i="259"/>
  <c r="C16" i="259"/>
  <c r="C13" i="259"/>
  <c r="C12" i="259"/>
  <c r="C11" i="259"/>
  <c r="C5" i="259"/>
  <c r="C4" i="259"/>
  <c r="C3" i="259"/>
  <c r="C2" i="259"/>
  <c r="C1" i="259"/>
  <c r="R37" i="258"/>
  <c r="P37" i="258"/>
  <c r="L37" i="258"/>
  <c r="N37" i="258" s="1"/>
  <c r="R36" i="258"/>
  <c r="P36" i="258"/>
  <c r="L36" i="258"/>
  <c r="N36" i="258" s="1"/>
  <c r="R35" i="258"/>
  <c r="P35" i="258"/>
  <c r="L35" i="258"/>
  <c r="N35" i="258" s="1"/>
  <c r="C65" i="259" s="1"/>
  <c r="L34" i="258"/>
  <c r="N34" i="258" s="1"/>
  <c r="C64" i="259" s="1"/>
  <c r="R33" i="258"/>
  <c r="C128" i="259" s="1"/>
  <c r="L33" i="258"/>
  <c r="N33" i="258" s="1"/>
  <c r="C63" i="259" s="1"/>
  <c r="R32" i="258"/>
  <c r="C127" i="259" s="1"/>
  <c r="P32" i="258"/>
  <c r="L32" i="258"/>
  <c r="N32" i="258" s="1"/>
  <c r="C62" i="259" s="1"/>
  <c r="L31" i="258"/>
  <c r="N31" i="258" s="1"/>
  <c r="C61" i="259" s="1"/>
  <c r="R30" i="258"/>
  <c r="C125" i="259" s="1"/>
  <c r="P30" i="258"/>
  <c r="C92" i="259" s="1"/>
  <c r="L30" i="258"/>
  <c r="R29" i="258"/>
  <c r="C124" i="259" s="1"/>
  <c r="P29" i="258"/>
  <c r="C91" i="259" s="1"/>
  <c r="L29" i="258"/>
  <c r="N29" i="258" s="1"/>
  <c r="R28" i="258"/>
  <c r="C123" i="259" s="1"/>
  <c r="P28" i="258"/>
  <c r="C90" i="259" s="1"/>
  <c r="L28" i="258"/>
  <c r="N28" i="258" s="1"/>
  <c r="C58" i="259" s="1"/>
  <c r="R27" i="258"/>
  <c r="C122" i="259" s="1"/>
  <c r="P27" i="258"/>
  <c r="C89" i="259" s="1"/>
  <c r="L27" i="258"/>
  <c r="N27" i="258" s="1"/>
  <c r="L26" i="258"/>
  <c r="R25" i="258"/>
  <c r="C120" i="259" s="1"/>
  <c r="L25" i="258"/>
  <c r="N25" i="258" s="1"/>
  <c r="C55" i="259" s="1"/>
  <c r="R24" i="258"/>
  <c r="C119" i="259" s="1"/>
  <c r="P24" i="258"/>
  <c r="C86" i="259" s="1"/>
  <c r="L24" i="258"/>
  <c r="N24" i="258" s="1"/>
  <c r="C54" i="259" s="1"/>
  <c r="L23" i="258"/>
  <c r="N23" i="258" s="1"/>
  <c r="C53" i="259" s="1"/>
  <c r="R22" i="258"/>
  <c r="C117" i="259" s="1"/>
  <c r="P22" i="258"/>
  <c r="C84" i="259" s="1"/>
  <c r="L22" i="258"/>
  <c r="R21" i="258"/>
  <c r="P21" i="258"/>
  <c r="C83" i="259" s="1"/>
  <c r="L21" i="258"/>
  <c r="N21" i="258" s="1"/>
  <c r="R20" i="258"/>
  <c r="C115" i="259" s="1"/>
  <c r="P20" i="258"/>
  <c r="C82" i="259" s="1"/>
  <c r="L20" i="258"/>
  <c r="N20" i="258" s="1"/>
  <c r="C50" i="259" s="1"/>
  <c r="R19" i="258"/>
  <c r="C114" i="259" s="1"/>
  <c r="P19" i="258"/>
  <c r="L19" i="258"/>
  <c r="N19" i="258" s="1"/>
  <c r="L18" i="258"/>
  <c r="R18" i="258" s="1"/>
  <c r="C113" i="259" s="1"/>
  <c r="R17" i="258"/>
  <c r="C112" i="259" s="1"/>
  <c r="L17" i="258"/>
  <c r="N17" i="258" s="1"/>
  <c r="C47" i="259" s="1"/>
  <c r="R16" i="258"/>
  <c r="C111" i="259" s="1"/>
  <c r="P16" i="258"/>
  <c r="C78" i="259" s="1"/>
  <c r="L16" i="258"/>
  <c r="N16" i="258" s="1"/>
  <c r="C46" i="259" s="1"/>
  <c r="L15" i="258"/>
  <c r="N15" i="258" s="1"/>
  <c r="C45" i="259" s="1"/>
  <c r="R14" i="258"/>
  <c r="P14" i="258"/>
  <c r="C76" i="259" s="1"/>
  <c r="L14" i="258"/>
  <c r="R13" i="258"/>
  <c r="P13" i="258"/>
  <c r="C75" i="259" s="1"/>
  <c r="L13" i="258"/>
  <c r="N13" i="258" s="1"/>
  <c r="C43" i="259" s="1"/>
  <c r="R12" i="258"/>
  <c r="C107" i="259" s="1"/>
  <c r="P12" i="258"/>
  <c r="C74" i="259" s="1"/>
  <c r="L12" i="258"/>
  <c r="N12" i="258" s="1"/>
  <c r="C42" i="259" s="1"/>
  <c r="R11" i="258"/>
  <c r="C106" i="259" s="1"/>
  <c r="P11" i="258"/>
  <c r="L11" i="258"/>
  <c r="N11" i="258" s="1"/>
  <c r="L10" i="258"/>
  <c r="R10" i="258" s="1"/>
  <c r="C105" i="259" s="1"/>
  <c r="R9" i="258"/>
  <c r="C104" i="259" s="1"/>
  <c r="L9" i="258"/>
  <c r="N9" i="258" s="1"/>
  <c r="C39" i="259" s="1"/>
  <c r="R8" i="258"/>
  <c r="C103" i="259" s="1"/>
  <c r="L8" i="258"/>
  <c r="N8" i="258" s="1"/>
  <c r="C38" i="259" s="1"/>
  <c r="L7" i="258"/>
  <c r="C7" i="259" s="1"/>
  <c r="L6" i="258"/>
  <c r="C6" i="259" s="1"/>
  <c r="L5" i="258"/>
  <c r="L4" i="258"/>
  <c r="R3" i="258"/>
  <c r="C102" i="259" s="1"/>
  <c r="P3" i="258"/>
  <c r="N3" i="258"/>
  <c r="L3" i="258"/>
  <c r="R40" i="237"/>
  <c r="P40" i="237"/>
  <c r="R39" i="237"/>
  <c r="P39" i="237"/>
  <c r="R23" i="237"/>
  <c r="P23" i="237"/>
  <c r="R22" i="237"/>
  <c r="P22" i="237"/>
  <c r="R21" i="237"/>
  <c r="P21" i="237"/>
  <c r="R20" i="237"/>
  <c r="P20" i="237"/>
  <c r="R19" i="237"/>
  <c r="P19" i="237"/>
  <c r="R18" i="237"/>
  <c r="P18" i="237"/>
  <c r="R17" i="237"/>
  <c r="P17" i="237"/>
  <c r="R16" i="237"/>
  <c r="P16" i="237"/>
  <c r="R15" i="237"/>
  <c r="P15" i="237"/>
  <c r="R14" i="237"/>
  <c r="P14" i="237"/>
  <c r="R13" i="237"/>
  <c r="P13" i="237"/>
  <c r="R12" i="237"/>
  <c r="P12" i="237"/>
  <c r="R11" i="237"/>
  <c r="P11" i="237"/>
  <c r="R10" i="237"/>
  <c r="P10" i="237"/>
  <c r="R9" i="237"/>
  <c r="P9" i="237"/>
  <c r="R8" i="237"/>
  <c r="P8" i="237"/>
  <c r="R43" i="233"/>
  <c r="P43" i="233"/>
  <c r="R42" i="233"/>
  <c r="P42" i="233"/>
  <c r="R17" i="233"/>
  <c r="P17" i="233"/>
  <c r="R16" i="233"/>
  <c r="P16" i="233"/>
  <c r="R15" i="233"/>
  <c r="P15" i="233"/>
  <c r="R14" i="233"/>
  <c r="P14" i="233"/>
  <c r="R13" i="233"/>
  <c r="P13" i="233"/>
  <c r="R12" i="233"/>
  <c r="P12" i="233"/>
  <c r="R11" i="233"/>
  <c r="P11" i="233"/>
  <c r="R10" i="233"/>
  <c r="P10" i="233"/>
  <c r="R9" i="233"/>
  <c r="P9" i="233"/>
  <c r="R8" i="233"/>
  <c r="P8" i="233"/>
  <c r="R43" i="251"/>
  <c r="P43" i="251"/>
  <c r="R42" i="251"/>
  <c r="P42" i="251"/>
  <c r="R41" i="251"/>
  <c r="P41" i="251"/>
  <c r="R40" i="251"/>
  <c r="P40" i="251"/>
  <c r="R39" i="251"/>
  <c r="P39" i="251"/>
  <c r="R38" i="251"/>
  <c r="P38" i="251"/>
  <c r="R37" i="251"/>
  <c r="P37" i="251"/>
  <c r="R36" i="251"/>
  <c r="P36" i="251"/>
  <c r="R35" i="251"/>
  <c r="P35" i="251"/>
  <c r="R34" i="251"/>
  <c r="P34" i="251"/>
  <c r="R33" i="251"/>
  <c r="P33" i="251"/>
  <c r="R32" i="251"/>
  <c r="P32" i="251"/>
  <c r="R31" i="251"/>
  <c r="P31" i="251"/>
  <c r="R30" i="251"/>
  <c r="P30" i="251"/>
  <c r="R29" i="251"/>
  <c r="P29" i="251"/>
  <c r="R28" i="251"/>
  <c r="P28" i="251"/>
  <c r="R27" i="251"/>
  <c r="P27" i="251"/>
  <c r="R26" i="251"/>
  <c r="P26" i="251"/>
  <c r="R25" i="251"/>
  <c r="P25" i="251"/>
  <c r="R24" i="251"/>
  <c r="P24" i="251"/>
  <c r="R23" i="251"/>
  <c r="P23" i="251"/>
  <c r="R22" i="251"/>
  <c r="P22" i="251"/>
  <c r="R21" i="251"/>
  <c r="P21" i="251"/>
  <c r="R20" i="251"/>
  <c r="P20" i="251"/>
  <c r="R19" i="251"/>
  <c r="P19" i="251"/>
  <c r="R18" i="251"/>
  <c r="P18" i="251"/>
  <c r="R17" i="251"/>
  <c r="P17" i="251"/>
  <c r="R16" i="251"/>
  <c r="P16" i="251"/>
  <c r="R15" i="251"/>
  <c r="P15" i="251"/>
  <c r="R14" i="251"/>
  <c r="P14" i="251"/>
  <c r="R13" i="251"/>
  <c r="P13" i="251"/>
  <c r="R12" i="251"/>
  <c r="P12" i="251"/>
  <c r="R11" i="251"/>
  <c r="P11" i="251"/>
  <c r="R10" i="251"/>
  <c r="P10" i="251"/>
  <c r="R9" i="251"/>
  <c r="P9" i="251"/>
  <c r="R8" i="251"/>
  <c r="P8" i="251"/>
  <c r="R42" i="211"/>
  <c r="P42" i="211"/>
  <c r="R41" i="211"/>
  <c r="P41" i="211"/>
  <c r="R40" i="211"/>
  <c r="C165" i="212" s="1"/>
  <c r="P40" i="211"/>
  <c r="R39" i="211"/>
  <c r="P39" i="211"/>
  <c r="R38" i="211"/>
  <c r="P38" i="211"/>
  <c r="R37" i="211"/>
  <c r="P37" i="211"/>
  <c r="R36" i="211"/>
  <c r="C161" i="212" s="1"/>
  <c r="P36" i="211"/>
  <c r="R35" i="211"/>
  <c r="P35" i="211"/>
  <c r="R34" i="211"/>
  <c r="P34" i="211"/>
  <c r="R33" i="211"/>
  <c r="P33" i="211"/>
  <c r="R32" i="211"/>
  <c r="P32" i="211"/>
  <c r="R31" i="211"/>
  <c r="P31" i="211"/>
  <c r="R30" i="211"/>
  <c r="P30" i="211"/>
  <c r="R29" i="211"/>
  <c r="P29" i="211"/>
  <c r="R28" i="211"/>
  <c r="C153" i="212" s="1"/>
  <c r="P28" i="211"/>
  <c r="R27" i="211"/>
  <c r="P27" i="211"/>
  <c r="R26" i="211"/>
  <c r="P26" i="211"/>
  <c r="R25" i="211"/>
  <c r="P25" i="211"/>
  <c r="R24" i="211"/>
  <c r="C149" i="212" s="1"/>
  <c r="P24" i="211"/>
  <c r="R23" i="211"/>
  <c r="P23" i="211"/>
  <c r="R22" i="211"/>
  <c r="P22" i="211"/>
  <c r="R21" i="211"/>
  <c r="P21" i="211"/>
  <c r="R20" i="211"/>
  <c r="P20" i="211"/>
  <c r="R19" i="211"/>
  <c r="P19" i="211"/>
  <c r="R18" i="211"/>
  <c r="P18" i="211"/>
  <c r="R17" i="211"/>
  <c r="P17" i="211"/>
  <c r="R16" i="211"/>
  <c r="C141" i="212" s="1"/>
  <c r="P16" i="211"/>
  <c r="R15" i="211"/>
  <c r="P15" i="211"/>
  <c r="R14" i="211"/>
  <c r="P14" i="211"/>
  <c r="R13" i="211"/>
  <c r="P13" i="211"/>
  <c r="R12" i="211"/>
  <c r="C137" i="212" s="1"/>
  <c r="P12" i="211"/>
  <c r="R11" i="211"/>
  <c r="P11" i="211"/>
  <c r="R10" i="211"/>
  <c r="P10" i="211"/>
  <c r="R9" i="211"/>
  <c r="P9" i="211"/>
  <c r="R8" i="211"/>
  <c r="C133" i="212" s="1"/>
  <c r="P8" i="211"/>
  <c r="R44" i="164"/>
  <c r="P44" i="164"/>
  <c r="R43" i="164"/>
  <c r="P43" i="164"/>
  <c r="R42" i="164"/>
  <c r="P42" i="164"/>
  <c r="R41" i="164"/>
  <c r="C120" i="166" s="1"/>
  <c r="P41" i="164"/>
  <c r="R40" i="164"/>
  <c r="P40" i="164"/>
  <c r="R39" i="164"/>
  <c r="P39" i="164"/>
  <c r="R38" i="164"/>
  <c r="P38" i="164"/>
  <c r="R37" i="164"/>
  <c r="C116" i="166" s="1"/>
  <c r="P37" i="164"/>
  <c r="R36" i="164"/>
  <c r="P36" i="164"/>
  <c r="R35" i="164"/>
  <c r="P35" i="164"/>
  <c r="R34" i="164"/>
  <c r="P34" i="164"/>
  <c r="R33" i="164"/>
  <c r="C112" i="166" s="1"/>
  <c r="P33" i="164"/>
  <c r="R32" i="164"/>
  <c r="P32" i="164"/>
  <c r="R31" i="164"/>
  <c r="P31" i="164"/>
  <c r="R30" i="164"/>
  <c r="P30" i="164"/>
  <c r="R29" i="164"/>
  <c r="C108" i="166" s="1"/>
  <c r="P29" i="164"/>
  <c r="R28" i="164"/>
  <c r="P28" i="164"/>
  <c r="R27" i="164"/>
  <c r="P27" i="164"/>
  <c r="R26" i="164"/>
  <c r="P26" i="164"/>
  <c r="R25" i="164"/>
  <c r="C104" i="166" s="1"/>
  <c r="P25" i="164"/>
  <c r="R24" i="164"/>
  <c r="P24" i="164"/>
  <c r="R23" i="164"/>
  <c r="P23" i="164"/>
  <c r="R22" i="164"/>
  <c r="P22" i="164"/>
  <c r="R21" i="164"/>
  <c r="C100" i="166" s="1"/>
  <c r="P21" i="164"/>
  <c r="R20" i="164"/>
  <c r="P20" i="164"/>
  <c r="R19" i="164"/>
  <c r="P19" i="164"/>
  <c r="R18" i="164"/>
  <c r="P18" i="164"/>
  <c r="R17" i="164"/>
  <c r="C96" i="166" s="1"/>
  <c r="P17" i="164"/>
  <c r="R16" i="164"/>
  <c r="P16" i="164"/>
  <c r="R15" i="164"/>
  <c r="P15" i="164"/>
  <c r="R14" i="164"/>
  <c r="P14" i="164"/>
  <c r="R13" i="164"/>
  <c r="P13" i="164"/>
  <c r="R12" i="164"/>
  <c r="P12" i="164"/>
  <c r="R11" i="164"/>
  <c r="P11" i="164"/>
  <c r="R10" i="164"/>
  <c r="P10" i="164"/>
  <c r="R9" i="164"/>
  <c r="C88" i="166" s="1"/>
  <c r="P9" i="164"/>
  <c r="R8" i="164"/>
  <c r="P8" i="164"/>
  <c r="R43" i="209"/>
  <c r="P43" i="209"/>
  <c r="R42" i="209"/>
  <c r="P42" i="209"/>
  <c r="R41" i="209"/>
  <c r="P41" i="209"/>
  <c r="R40" i="209"/>
  <c r="P40" i="209"/>
  <c r="R39" i="209"/>
  <c r="P39" i="209"/>
  <c r="R38" i="209"/>
  <c r="P38" i="209"/>
  <c r="R37" i="209"/>
  <c r="P37" i="209"/>
  <c r="R36" i="209"/>
  <c r="P36" i="209"/>
  <c r="R35" i="209"/>
  <c r="P35" i="209"/>
  <c r="R34" i="209"/>
  <c r="P34" i="209"/>
  <c r="R33" i="209"/>
  <c r="P33" i="209"/>
  <c r="R32" i="209"/>
  <c r="P32" i="209"/>
  <c r="R31" i="209"/>
  <c r="P31" i="209"/>
  <c r="R30" i="209"/>
  <c r="P30" i="209"/>
  <c r="R29" i="209"/>
  <c r="P29" i="209"/>
  <c r="R28" i="209"/>
  <c r="P28" i="209"/>
  <c r="R27" i="209"/>
  <c r="P27" i="209"/>
  <c r="R26" i="209"/>
  <c r="P26" i="209"/>
  <c r="R25" i="209"/>
  <c r="P25" i="209"/>
  <c r="R24" i="209"/>
  <c r="P24" i="209"/>
  <c r="R23" i="209"/>
  <c r="P23" i="209"/>
  <c r="R22" i="209"/>
  <c r="P22" i="209"/>
  <c r="R21" i="209"/>
  <c r="P21" i="209"/>
  <c r="R20" i="209"/>
  <c r="P20" i="209"/>
  <c r="R19" i="209"/>
  <c r="P19" i="209"/>
  <c r="R18" i="209"/>
  <c r="P18" i="209"/>
  <c r="R15" i="209"/>
  <c r="P15" i="209"/>
  <c r="R14" i="209"/>
  <c r="P14" i="209"/>
  <c r="R13" i="209"/>
  <c r="P13" i="209"/>
  <c r="R12" i="209"/>
  <c r="P12" i="209"/>
  <c r="R11" i="209"/>
  <c r="P11" i="209"/>
  <c r="R9" i="209"/>
  <c r="P9" i="209"/>
  <c r="R8" i="209"/>
  <c r="P8" i="209"/>
  <c r="R19" i="247"/>
  <c r="P19" i="247"/>
  <c r="R18" i="247"/>
  <c r="P18" i="247"/>
  <c r="R17" i="247"/>
  <c r="P17" i="247"/>
  <c r="R16" i="247"/>
  <c r="P16" i="247"/>
  <c r="R15" i="247"/>
  <c r="P15" i="247"/>
  <c r="R14" i="247"/>
  <c r="P14" i="247"/>
  <c r="R13" i="247"/>
  <c r="P13" i="247"/>
  <c r="R12" i="247"/>
  <c r="P12" i="247"/>
  <c r="R11" i="247"/>
  <c r="P11" i="247"/>
  <c r="R10" i="247"/>
  <c r="P10" i="247"/>
  <c r="R9" i="247"/>
  <c r="P9" i="247"/>
  <c r="R8" i="247"/>
  <c r="P8" i="247"/>
  <c r="R29" i="241"/>
  <c r="P29" i="241"/>
  <c r="R28" i="241"/>
  <c r="P28" i="241"/>
  <c r="R27" i="241"/>
  <c r="P27" i="241"/>
  <c r="R26" i="241"/>
  <c r="P26" i="241"/>
  <c r="R25" i="241"/>
  <c r="P25" i="241"/>
  <c r="R24" i="241"/>
  <c r="P24" i="241"/>
  <c r="R23" i="241"/>
  <c r="P23" i="241"/>
  <c r="R22" i="241"/>
  <c r="P22" i="241"/>
  <c r="R21" i="241"/>
  <c r="P21" i="241"/>
  <c r="R20" i="241"/>
  <c r="P20" i="241"/>
  <c r="R19" i="241"/>
  <c r="P19" i="241"/>
  <c r="R18" i="241"/>
  <c r="P18" i="241"/>
  <c r="R17" i="241"/>
  <c r="P17" i="241"/>
  <c r="R16" i="241"/>
  <c r="P16" i="241"/>
  <c r="R15" i="241"/>
  <c r="P15" i="241"/>
  <c r="R14" i="241"/>
  <c r="P14" i="241"/>
  <c r="R13" i="241"/>
  <c r="P13" i="241"/>
  <c r="R12" i="241"/>
  <c r="P12" i="241"/>
  <c r="R11" i="241"/>
  <c r="P11" i="241"/>
  <c r="R10" i="241"/>
  <c r="P10" i="241"/>
  <c r="R9" i="241"/>
  <c r="P9" i="241"/>
  <c r="R8" i="241"/>
  <c r="P8" i="241"/>
  <c r="R15" i="193"/>
  <c r="P15" i="193"/>
  <c r="R14" i="193"/>
  <c r="P14" i="193"/>
  <c r="R13" i="193"/>
  <c r="P13" i="193"/>
  <c r="R12" i="193"/>
  <c r="P12" i="193"/>
  <c r="R11" i="193"/>
  <c r="P11" i="193"/>
  <c r="R10" i="193"/>
  <c r="P10" i="193"/>
  <c r="R9" i="193"/>
  <c r="P9" i="193"/>
  <c r="R8" i="193"/>
  <c r="P8" i="193"/>
  <c r="R65" i="172"/>
  <c r="P65" i="172"/>
  <c r="R64" i="172"/>
  <c r="P64" i="172"/>
  <c r="R8" i="229"/>
  <c r="P8" i="229"/>
  <c r="R14" i="225"/>
  <c r="P14" i="225"/>
  <c r="R13" i="225"/>
  <c r="P13" i="225"/>
  <c r="R12" i="225"/>
  <c r="P12" i="225"/>
  <c r="R11" i="225"/>
  <c r="P11" i="225"/>
  <c r="R10" i="225"/>
  <c r="P10" i="225"/>
  <c r="R9" i="225"/>
  <c r="P9" i="225"/>
  <c r="R8" i="225"/>
  <c r="P8" i="225"/>
  <c r="B30" i="217"/>
  <c r="C30" i="217"/>
  <c r="B16" i="217"/>
  <c r="C16" i="217"/>
  <c r="B17" i="217"/>
  <c r="C17" i="217"/>
  <c r="B18" i="217"/>
  <c r="C18" i="217"/>
  <c r="J18" i="217" s="1"/>
  <c r="B19" i="217"/>
  <c r="C19" i="217"/>
  <c r="J19" i="217" s="1"/>
  <c r="B20" i="217"/>
  <c r="C20" i="217"/>
  <c r="B21" i="217"/>
  <c r="C21" i="217"/>
  <c r="J21" i="217" s="1"/>
  <c r="B22" i="217"/>
  <c r="C22" i="217"/>
  <c r="J22" i="217" s="1"/>
  <c r="B23" i="217"/>
  <c r="C23" i="217"/>
  <c r="J23" i="217" s="1"/>
  <c r="B24" i="217"/>
  <c r="C24" i="217"/>
  <c r="B25" i="217"/>
  <c r="C25" i="217"/>
  <c r="B26" i="217"/>
  <c r="C26" i="217"/>
  <c r="J26" i="217" s="1"/>
  <c r="B27" i="217"/>
  <c r="C27" i="217"/>
  <c r="J27" i="217" s="1"/>
  <c r="B28" i="217"/>
  <c r="C28" i="217"/>
  <c r="B29" i="217"/>
  <c r="C29" i="217"/>
  <c r="C15" i="217"/>
  <c r="B15" i="217"/>
  <c r="B14" i="217"/>
  <c r="I18" i="217" s="1"/>
  <c r="C89" i="166"/>
  <c r="C90" i="166"/>
  <c r="C91" i="166"/>
  <c r="C94" i="166"/>
  <c r="C95" i="166"/>
  <c r="C97" i="166"/>
  <c r="C98" i="166"/>
  <c r="C99" i="166"/>
  <c r="C101" i="166"/>
  <c r="C102" i="166"/>
  <c r="C103" i="166"/>
  <c r="C105" i="166"/>
  <c r="C106" i="166"/>
  <c r="C107" i="166"/>
  <c r="C109" i="166"/>
  <c r="C110" i="166"/>
  <c r="C111" i="166"/>
  <c r="C113" i="166"/>
  <c r="C114" i="166"/>
  <c r="C115" i="166"/>
  <c r="C117" i="166"/>
  <c r="C118" i="166"/>
  <c r="C119" i="166"/>
  <c r="C87" i="166"/>
  <c r="C62" i="166"/>
  <c r="C63" i="166"/>
  <c r="C64" i="166"/>
  <c r="C65" i="166"/>
  <c r="C68" i="166"/>
  <c r="C69" i="166"/>
  <c r="C70" i="166"/>
  <c r="C71" i="166"/>
  <c r="C72" i="166"/>
  <c r="C73" i="166"/>
  <c r="C74" i="166"/>
  <c r="C75" i="166"/>
  <c r="C76" i="166"/>
  <c r="C77" i="166"/>
  <c r="C78" i="166"/>
  <c r="C79" i="166"/>
  <c r="C80" i="166"/>
  <c r="C81" i="166"/>
  <c r="C82" i="166"/>
  <c r="C61" i="166"/>
  <c r="C38" i="166"/>
  <c r="C39" i="166"/>
  <c r="C40" i="166"/>
  <c r="C41" i="166"/>
  <c r="C43" i="166"/>
  <c r="C44" i="166"/>
  <c r="C45" i="166"/>
  <c r="C46" i="166"/>
  <c r="C47" i="166"/>
  <c r="C48" i="166"/>
  <c r="C49" i="166"/>
  <c r="C50" i="166"/>
  <c r="C51" i="166"/>
  <c r="C52" i="166"/>
  <c r="C53" i="166"/>
  <c r="C54" i="166"/>
  <c r="C37" i="166"/>
  <c r="C9" i="166"/>
  <c r="C10" i="166"/>
  <c r="C11" i="166"/>
  <c r="C12" i="166"/>
  <c r="C15" i="166"/>
  <c r="C16" i="166"/>
  <c r="C17" i="166"/>
  <c r="C18" i="166"/>
  <c r="C19" i="166"/>
  <c r="C20" i="166"/>
  <c r="C21" i="166"/>
  <c r="C22" i="166"/>
  <c r="C23" i="166"/>
  <c r="C24" i="166"/>
  <c r="C25" i="166"/>
  <c r="C26" i="166"/>
  <c r="C8" i="166"/>
  <c r="C6" i="166"/>
  <c r="C7" i="166"/>
  <c r="C4" i="166"/>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S26" i="217" s="1" a="1"/>
  <c r="S26" i="217" s="1"/>
  <c r="B30" i="218" s="1"/>
  <c r="R26" i="217"/>
  <c r="Q27" i="217"/>
  <c r="R27" i="217"/>
  <c r="Q28" i="217"/>
  <c r="S28" i="217" s="1" a="1"/>
  <c r="S28" i="217" s="1"/>
  <c r="B32" i="218" s="1"/>
  <c r="R28" i="217"/>
  <c r="Q29" i="217"/>
  <c r="S29" i="217" s="1" a="1"/>
  <c r="S29" i="217" s="1"/>
  <c r="B33" i="218" s="1"/>
  <c r="R29" i="217"/>
  <c r="Q30" i="217"/>
  <c r="S30" i="217" s="1" a="1"/>
  <c r="S30" i="217" s="1"/>
  <c r="B34" i="218" s="1"/>
  <c r="R30" i="217"/>
  <c r="Q31" i="217"/>
  <c r="S31" i="217" s="1" a="1"/>
  <c r="S31" i="217" s="1"/>
  <c r="B35" i="218" s="1"/>
  <c r="R31" i="217"/>
  <c r="Q32" i="217"/>
  <c r="S32" i="217" s="1" a="1"/>
  <c r="S32" i="217" s="1"/>
  <c r="B36" i="218" s="1"/>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S42" i="217" s="1" a="1"/>
  <c r="S42" i="217" s="1"/>
  <c r="B46" i="218" s="1"/>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S48" i="217" s="1" a="1"/>
  <c r="S48" i="217" s="1"/>
  <c r="B52" i="218" s="1"/>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S56" i="217" s="1" a="1"/>
  <c r="S56" i="217" s="1"/>
  <c r="B60" i="218" s="1"/>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7" i="217"/>
  <c r="J17" i="217"/>
  <c r="K17" i="217"/>
  <c r="L17" i="217"/>
  <c r="M17" i="217"/>
  <c r="N17" i="217"/>
  <c r="K18" i="217"/>
  <c r="L18" i="217"/>
  <c r="M18" i="217"/>
  <c r="N18" i="217"/>
  <c r="K19" i="217"/>
  <c r="L19" i="217"/>
  <c r="M19" i="217"/>
  <c r="N19" i="217"/>
  <c r="J20" i="217"/>
  <c r="K20" i="217"/>
  <c r="L20" i="217"/>
  <c r="M20" i="217"/>
  <c r="N20" i="217"/>
  <c r="K21" i="217"/>
  <c r="L21" i="217"/>
  <c r="M21" i="217"/>
  <c r="N21" i="217"/>
  <c r="K22" i="217"/>
  <c r="L22" i="217"/>
  <c r="M22" i="217"/>
  <c r="N22" i="217"/>
  <c r="I23" i="217"/>
  <c r="K23" i="217"/>
  <c r="L23" i="217"/>
  <c r="M23" i="217"/>
  <c r="N23" i="217"/>
  <c r="J24" i="217"/>
  <c r="K24" i="217"/>
  <c r="L24" i="217"/>
  <c r="M24" i="217"/>
  <c r="N24" i="217"/>
  <c r="J25" i="217"/>
  <c r="K25" i="217"/>
  <c r="L25" i="217"/>
  <c r="M25" i="217"/>
  <c r="N25" i="217"/>
  <c r="I26" i="217"/>
  <c r="K26" i="217"/>
  <c r="L26" i="217"/>
  <c r="M26" i="217"/>
  <c r="N26" i="217"/>
  <c r="I27" i="217"/>
  <c r="K27" i="217"/>
  <c r="L27" i="217"/>
  <c r="M27" i="217"/>
  <c r="N27" i="217"/>
  <c r="J28" i="217"/>
  <c r="K28" i="217"/>
  <c r="L28" i="217"/>
  <c r="M28" i="217"/>
  <c r="N28" i="217"/>
  <c r="I29" i="217"/>
  <c r="J29" i="217"/>
  <c r="K29" i="217"/>
  <c r="L29" i="217"/>
  <c r="M29" i="217"/>
  <c r="N29" i="217"/>
  <c r="N10" i="164"/>
  <c r="N11" i="164"/>
  <c r="N12" i="164"/>
  <c r="N15" i="164"/>
  <c r="N16" i="164"/>
  <c r="N17" i="164"/>
  <c r="N18" i="164"/>
  <c r="N19" i="164"/>
  <c r="N20" i="164"/>
  <c r="N21" i="164"/>
  <c r="N22" i="164"/>
  <c r="N23" i="164"/>
  <c r="N24" i="164"/>
  <c r="N25" i="164"/>
  <c r="N26" i="164"/>
  <c r="N27" i="164"/>
  <c r="N28" i="164"/>
  <c r="N29" i="164"/>
  <c r="L9" i="164"/>
  <c r="L10" i="164"/>
  <c r="L11" i="164"/>
  <c r="L12" i="164"/>
  <c r="L13" i="164"/>
  <c r="N13" i="164" s="1"/>
  <c r="L14" i="164"/>
  <c r="C93" i="166" s="1"/>
  <c r="L15" i="164"/>
  <c r="L16" i="164"/>
  <c r="L17" i="164"/>
  <c r="L18" i="164"/>
  <c r="L19" i="164"/>
  <c r="L20" i="164"/>
  <c r="L21" i="164"/>
  <c r="L22" i="164"/>
  <c r="L23" i="164"/>
  <c r="L24" i="164"/>
  <c r="L25" i="164"/>
  <c r="L26" i="164"/>
  <c r="L27" i="164"/>
  <c r="L28" i="164"/>
  <c r="L29" i="164"/>
  <c r="Q32" i="185"/>
  <c r="R32" i="185"/>
  <c r="Q33" i="185"/>
  <c r="R33" i="185"/>
  <c r="S33" i="185" a="1"/>
  <c r="S33" i="185" s="1"/>
  <c r="B332" i="181" s="1"/>
  <c r="Q34" i="185"/>
  <c r="R34" i="185"/>
  <c r="S34" i="185" a="1"/>
  <c r="S34" i="185" s="1"/>
  <c r="B333" i="181" s="1"/>
  <c r="Q35" i="185"/>
  <c r="R35" i="185"/>
  <c r="S35" i="185" a="1"/>
  <c r="S35" i="185" s="1"/>
  <c r="B334" i="181" s="1"/>
  <c r="Q36" i="185"/>
  <c r="R36" i="185"/>
  <c r="S36" i="185" a="1"/>
  <c r="S36" i="185" s="1"/>
  <c r="B335" i="181" s="1"/>
  <c r="Q37" i="185"/>
  <c r="R37" i="185"/>
  <c r="Q38" i="185"/>
  <c r="R38" i="185"/>
  <c r="Q39" i="185"/>
  <c r="R39" i="185"/>
  <c r="S39" i="185" a="1"/>
  <c r="S39" i="185" s="1"/>
  <c r="B338" i="181" s="1"/>
  <c r="Q40" i="185"/>
  <c r="R40" i="185"/>
  <c r="S40" i="185" a="1"/>
  <c r="S40" i="185" s="1"/>
  <c r="B339" i="181" s="1"/>
  <c r="Q41" i="185"/>
  <c r="R41" i="185"/>
  <c r="S41" i="185" a="1"/>
  <c r="S41" i="185" s="1"/>
  <c r="B340" i="181" s="1"/>
  <c r="Q42" i="185"/>
  <c r="R42" i="185"/>
  <c r="S42" i="185" a="1"/>
  <c r="S42" i="185" s="1"/>
  <c r="B341" i="181" s="1"/>
  <c r="Q43" i="185"/>
  <c r="R43" i="185"/>
  <c r="S43" i="185" a="1"/>
  <c r="S43" i="185" s="1"/>
  <c r="B342" i="181" s="1"/>
  <c r="Q44" i="185"/>
  <c r="R44" i="185"/>
  <c r="S44" i="185" a="1"/>
  <c r="S44" i="185" s="1"/>
  <c r="B343" i="181" s="1"/>
  <c r="Q45" i="185"/>
  <c r="R45" i="185"/>
  <c r="S45" i="185" a="1"/>
  <c r="S45" i="185" s="1"/>
  <c r="B344" i="181" s="1"/>
  <c r="Q16" i="185"/>
  <c r="R16" i="185"/>
  <c r="Q17" i="185"/>
  <c r="S17" i="185" s="1" a="1"/>
  <c r="S17" i="185" s="1"/>
  <c r="B309" i="181" s="1"/>
  <c r="R17" i="185"/>
  <c r="Q18" i="185"/>
  <c r="S18" i="185" s="1" a="1"/>
  <c r="S18" i="185" s="1"/>
  <c r="B310" i="181" s="1"/>
  <c r="R18" i="185"/>
  <c r="Q19" i="185"/>
  <c r="S19" i="185" s="1" a="1"/>
  <c r="S19" i="185" s="1"/>
  <c r="B311" i="181" s="1"/>
  <c r="R19" i="185"/>
  <c r="Q20" i="185"/>
  <c r="S20" i="185" s="1" a="1"/>
  <c r="S20" i="185" s="1"/>
  <c r="B312" i="181" s="1"/>
  <c r="R20" i="185"/>
  <c r="Q21" i="185"/>
  <c r="R21" i="185"/>
  <c r="Q22" i="185"/>
  <c r="R22" i="185"/>
  <c r="Q23" i="185"/>
  <c r="S23" i="185" s="1" a="1"/>
  <c r="S23" i="185" s="1"/>
  <c r="R23" i="185"/>
  <c r="Q24" i="185"/>
  <c r="S24" i="185" s="1" a="1"/>
  <c r="S24" i="185" s="1"/>
  <c r="R24" i="185"/>
  <c r="Q25" i="185"/>
  <c r="S25" i="185" s="1" a="1"/>
  <c r="S25" i="185" s="1"/>
  <c r="R25" i="185"/>
  <c r="Q26" i="185"/>
  <c r="S26" i="185" s="1" a="1"/>
  <c r="S26" i="185" s="1"/>
  <c r="R26" i="185"/>
  <c r="Q27" i="185"/>
  <c r="S27" i="185" s="1" a="1"/>
  <c r="S27" i="185" s="1"/>
  <c r="R27" i="185"/>
  <c r="K32" i="185"/>
  <c r="L32" i="185"/>
  <c r="M32" i="185"/>
  <c r="N32" i="185"/>
  <c r="K16" i="185"/>
  <c r="L16" i="185"/>
  <c r="M16" i="185"/>
  <c r="N16" i="185"/>
  <c r="C31" i="185"/>
  <c r="C32" i="185"/>
  <c r="J32" i="185" s="1"/>
  <c r="S38" i="185" s="1" a="1"/>
  <c r="S38" i="185" s="1"/>
  <c r="B337" i="181" s="1"/>
  <c r="B31" i="185"/>
  <c r="B32" i="185"/>
  <c r="B15" i="185"/>
  <c r="C15" i="185"/>
  <c r="C16" i="185"/>
  <c r="J16" i="185" s="1"/>
  <c r="B16" i="185"/>
  <c r="Q47" i="180"/>
  <c r="R47" i="180"/>
  <c r="Q48" i="180"/>
  <c r="R48" i="180"/>
  <c r="Q49" i="180"/>
  <c r="R49" i="180"/>
  <c r="Q50" i="180"/>
  <c r="R50" i="180"/>
  <c r="Q51" i="180"/>
  <c r="S51" i="180" s="1" a="1"/>
  <c r="S51" i="180" s="1"/>
  <c r="R51" i="180"/>
  <c r="Q52" i="180"/>
  <c r="R52" i="180"/>
  <c r="Q53" i="180"/>
  <c r="R53" i="180"/>
  <c r="Q54" i="180"/>
  <c r="R54" i="180"/>
  <c r="Q55" i="180"/>
  <c r="R55" i="180"/>
  <c r="Q56" i="180"/>
  <c r="R56" i="180"/>
  <c r="Q57" i="180"/>
  <c r="R57" i="180"/>
  <c r="S57" i="180" a="1"/>
  <c r="S57" i="180" s="1"/>
  <c r="Q58" i="180"/>
  <c r="R58" i="180"/>
  <c r="Q59" i="180"/>
  <c r="R59" i="180"/>
  <c r="Q60" i="180"/>
  <c r="R60" i="180"/>
  <c r="Q61" i="180"/>
  <c r="R61" i="180"/>
  <c r="Q62" i="180"/>
  <c r="R62" i="180"/>
  <c r="Q63" i="180"/>
  <c r="S63" i="180" s="1" a="1"/>
  <c r="S63" i="180" s="1"/>
  <c r="R63" i="180"/>
  <c r="Q64" i="180"/>
  <c r="R64" i="180"/>
  <c r="Q65" i="180"/>
  <c r="R65" i="180"/>
  <c r="Q66" i="180"/>
  <c r="R66" i="180"/>
  <c r="Q67" i="180"/>
  <c r="R67" i="180"/>
  <c r="Q68" i="180"/>
  <c r="S68" i="180" s="1" a="1"/>
  <c r="S68" i="180" s="1"/>
  <c r="R68" i="180"/>
  <c r="Q69" i="180"/>
  <c r="R69" i="180"/>
  <c r="S69" i="180" s="1" a="1"/>
  <c r="S69" i="180" s="1"/>
  <c r="Q70" i="180"/>
  <c r="R70" i="180"/>
  <c r="Q71" i="180"/>
  <c r="R71" i="180"/>
  <c r="Q72" i="180"/>
  <c r="R72" i="180"/>
  <c r="Q73" i="180"/>
  <c r="R73" i="180"/>
  <c r="Q74" i="180"/>
  <c r="R74" i="180"/>
  <c r="Q75" i="180"/>
  <c r="S75" i="180" s="1" a="1"/>
  <c r="S75" i="180" s="1"/>
  <c r="R75" i="180"/>
  <c r="Q76" i="180"/>
  <c r="R76" i="180"/>
  <c r="Q77" i="180"/>
  <c r="R77" i="180"/>
  <c r="Q78" i="180"/>
  <c r="R78" i="180"/>
  <c r="Q79" i="180"/>
  <c r="R79" i="180"/>
  <c r="Q80" i="180"/>
  <c r="R80" i="180"/>
  <c r="Q81" i="180"/>
  <c r="S81" i="180" s="1" a="1"/>
  <c r="S81" i="180" s="1"/>
  <c r="R81" i="180"/>
  <c r="Q82" i="180"/>
  <c r="R82" i="180"/>
  <c r="Q83" i="180"/>
  <c r="R83" i="180"/>
  <c r="Q84" i="180"/>
  <c r="R84" i="180"/>
  <c r="Q85" i="180"/>
  <c r="R85" i="180"/>
  <c r="Q86" i="180"/>
  <c r="R86" i="180"/>
  <c r="Q87" i="180"/>
  <c r="S87" i="180" s="1" a="1"/>
  <c r="S87" i="180" s="1"/>
  <c r="R87" i="180"/>
  <c r="Q88" i="180"/>
  <c r="R88" i="180"/>
  <c r="Q89" i="180"/>
  <c r="S89" i="180" s="1" a="1"/>
  <c r="S89" i="180" s="1"/>
  <c r="R89" i="180"/>
  <c r="Q90" i="180"/>
  <c r="R90" i="180"/>
  <c r="Q91" i="180"/>
  <c r="R91" i="180"/>
  <c r="Q92" i="180"/>
  <c r="R92" i="180"/>
  <c r="Q93" i="180"/>
  <c r="R93" i="180"/>
  <c r="Q94" i="180"/>
  <c r="R94" i="180"/>
  <c r="Q95" i="180"/>
  <c r="S95" i="180" s="1" a="1"/>
  <c r="S95" i="180" s="1"/>
  <c r="R95" i="180"/>
  <c r="Q96" i="180"/>
  <c r="R96" i="180"/>
  <c r="Q97" i="180"/>
  <c r="R97" i="180"/>
  <c r="Q98" i="180"/>
  <c r="R98" i="180"/>
  <c r="Q99" i="180"/>
  <c r="S99" i="180" s="1" a="1"/>
  <c r="S99" i="180" s="1"/>
  <c r="R99" i="180"/>
  <c r="Q100" i="180"/>
  <c r="R100" i="180"/>
  <c r="Q101" i="180"/>
  <c r="R101" i="180"/>
  <c r="S101" i="180" a="1"/>
  <c r="S101" i="180" s="1"/>
  <c r="Q102" i="180"/>
  <c r="R102" i="180"/>
  <c r="Q103" i="180"/>
  <c r="R103" i="180"/>
  <c r="Q104" i="180"/>
  <c r="R104" i="180"/>
  <c r="Q105" i="180"/>
  <c r="R105" i="180"/>
  <c r="Q106" i="180"/>
  <c r="R106" i="180"/>
  <c r="Q107" i="180"/>
  <c r="S107" i="180" s="1" a="1"/>
  <c r="S107" i="180" s="1"/>
  <c r="R107" i="180"/>
  <c r="Q108" i="180"/>
  <c r="R108" i="180"/>
  <c r="Q109" i="180"/>
  <c r="R109" i="180"/>
  <c r="Q110" i="180"/>
  <c r="R110" i="180"/>
  <c r="Q111" i="180"/>
  <c r="R111" i="180"/>
  <c r="S111" i="180" a="1"/>
  <c r="S111" i="180" s="1"/>
  <c r="Q112" i="180"/>
  <c r="S112" i="180" s="1" a="1"/>
  <c r="S112" i="180" s="1"/>
  <c r="R112" i="180"/>
  <c r="Q113" i="180"/>
  <c r="R113" i="180"/>
  <c r="Q114" i="180"/>
  <c r="R114" i="180"/>
  <c r="Q115" i="180"/>
  <c r="R115" i="180"/>
  <c r="Q116" i="180"/>
  <c r="R116" i="180"/>
  <c r="Q117" i="180"/>
  <c r="R117" i="180"/>
  <c r="S117" i="180" a="1"/>
  <c r="S117" i="180" s="1"/>
  <c r="K16" i="180"/>
  <c r="L16" i="180"/>
  <c r="M16" i="180"/>
  <c r="N16" i="180"/>
  <c r="K17" i="180"/>
  <c r="L17" i="180"/>
  <c r="M17" i="180"/>
  <c r="N17" i="180"/>
  <c r="K18" i="180"/>
  <c r="L18" i="180"/>
  <c r="M18" i="180"/>
  <c r="N18" i="180"/>
  <c r="C17" i="180"/>
  <c r="J17" i="180" s="1"/>
  <c r="C18" i="180"/>
  <c r="J18" i="180" s="1"/>
  <c r="B18" i="180"/>
  <c r="B17" i="180"/>
  <c r="B19" i="215"/>
  <c r="B20" i="215"/>
  <c r="C167" i="212"/>
  <c r="C152" i="212"/>
  <c r="C160" i="212"/>
  <c r="C162" i="212"/>
  <c r="C163" i="212"/>
  <c r="C164" i="212"/>
  <c r="C166" i="212"/>
  <c r="C134" i="212"/>
  <c r="C135" i="212"/>
  <c r="C136" i="212"/>
  <c r="C138" i="212"/>
  <c r="C139" i="212"/>
  <c r="C140" i="212"/>
  <c r="C142" i="212"/>
  <c r="C145" i="212"/>
  <c r="C146" i="212"/>
  <c r="C147" i="212"/>
  <c r="C148" i="212"/>
  <c r="C150" i="212"/>
  <c r="C151" i="212"/>
  <c r="C104" i="212"/>
  <c r="C105" i="212"/>
  <c r="C106" i="212"/>
  <c r="C107" i="212"/>
  <c r="C108" i="212"/>
  <c r="C109" i="212"/>
  <c r="C116" i="212"/>
  <c r="C117" i="212"/>
  <c r="C118" i="212"/>
  <c r="C119" i="212"/>
  <c r="C120" i="212"/>
  <c r="C121" i="212"/>
  <c r="C122" i="212"/>
  <c r="C90" i="212"/>
  <c r="C91" i="212"/>
  <c r="C92" i="212"/>
  <c r="C93" i="212"/>
  <c r="C94" i="212"/>
  <c r="C95" i="212"/>
  <c r="C96" i="212"/>
  <c r="C97" i="212"/>
  <c r="C98" i="212"/>
  <c r="C100" i="212"/>
  <c r="C101" i="212"/>
  <c r="C102" i="212"/>
  <c r="C103" i="212"/>
  <c r="C89" i="212"/>
  <c r="C87" i="212"/>
  <c r="C88" i="212"/>
  <c r="C86" i="212"/>
  <c r="C131" i="212"/>
  <c r="C132" i="212"/>
  <c r="C130" i="212"/>
  <c r="N41" i="211"/>
  <c r="C80" i="212" s="1"/>
  <c r="N42" i="211"/>
  <c r="C81" i="212" s="1"/>
  <c r="L41" i="211"/>
  <c r="L42" i="211"/>
  <c r="C42" i="212" s="1"/>
  <c r="C79" i="212"/>
  <c r="C49" i="212"/>
  <c r="C50" i="212"/>
  <c r="C51" i="212"/>
  <c r="C52" i="212"/>
  <c r="C53" i="212"/>
  <c r="C54" i="212"/>
  <c r="C55" i="212"/>
  <c r="C56" i="212"/>
  <c r="C59" i="212"/>
  <c r="C60" i="212"/>
  <c r="C61" i="212"/>
  <c r="C62" i="212"/>
  <c r="C63" i="212"/>
  <c r="C64" i="212"/>
  <c r="C65" i="212"/>
  <c r="C66" i="212"/>
  <c r="C67" i="212"/>
  <c r="C74" i="212"/>
  <c r="C75" i="212"/>
  <c r="C76" i="212"/>
  <c r="C77" i="212"/>
  <c r="C78" i="212"/>
  <c r="C9" i="212"/>
  <c r="C10" i="212"/>
  <c r="C11" i="212"/>
  <c r="C12" i="212"/>
  <c r="C13" i="212"/>
  <c r="C14" i="212"/>
  <c r="C15" i="212"/>
  <c r="C16" i="212"/>
  <c r="C17" i="212"/>
  <c r="C20" i="212"/>
  <c r="C21" i="212"/>
  <c r="C22" i="212"/>
  <c r="C23" i="212"/>
  <c r="C24" i="212"/>
  <c r="C25" i="212"/>
  <c r="C26" i="212"/>
  <c r="C27" i="212"/>
  <c r="C28" i="212"/>
  <c r="C34" i="212"/>
  <c r="C35" i="212"/>
  <c r="C36" i="212"/>
  <c r="C37" i="212"/>
  <c r="C38" i="212"/>
  <c r="C39" i="212"/>
  <c r="C40" i="212"/>
  <c r="C41" i="212"/>
  <c r="L12" i="211"/>
  <c r="N12" i="211" s="1"/>
  <c r="L13" i="211"/>
  <c r="N13" i="211"/>
  <c r="L14" i="211"/>
  <c r="N14" i="211" s="1"/>
  <c r="L15" i="211"/>
  <c r="N15" i="211"/>
  <c r="L16" i="211"/>
  <c r="N16" i="211" s="1"/>
  <c r="L17" i="211"/>
  <c r="N17" i="211"/>
  <c r="L18" i="211"/>
  <c r="N18" i="211" s="1"/>
  <c r="C57" i="212" s="1"/>
  <c r="L19" i="211"/>
  <c r="N19" i="211"/>
  <c r="C58" i="212" s="1"/>
  <c r="L20" i="211"/>
  <c r="N20" i="211" s="1"/>
  <c r="L21" i="211"/>
  <c r="N21" i="211"/>
  <c r="L22" i="211"/>
  <c r="N22" i="211" s="1"/>
  <c r="L23" i="211"/>
  <c r="N23" i="211"/>
  <c r="L24" i="211"/>
  <c r="N24" i="211" s="1"/>
  <c r="L25" i="211"/>
  <c r="N25" i="211"/>
  <c r="L26" i="211"/>
  <c r="N26" i="211" s="1"/>
  <c r="L27" i="211"/>
  <c r="N27" i="211"/>
  <c r="L28" i="211"/>
  <c r="N28" i="211" s="1"/>
  <c r="L29" i="211"/>
  <c r="C110" i="212" s="1"/>
  <c r="L30" i="211"/>
  <c r="N30" i="211" s="1"/>
  <c r="C69" i="212" s="1"/>
  <c r="L31" i="211"/>
  <c r="C112" i="212" s="1"/>
  <c r="L32" i="211"/>
  <c r="N32" i="211" s="1"/>
  <c r="C71" i="212" s="1"/>
  <c r="L33" i="211"/>
  <c r="C114" i="212" s="1"/>
  <c r="L34" i="211"/>
  <c r="N34" i="211" s="1"/>
  <c r="C73" i="212" s="1"/>
  <c r="L35" i="211"/>
  <c r="N35" i="211"/>
  <c r="L36" i="211"/>
  <c r="N36" i="211" s="1"/>
  <c r="L37" i="211"/>
  <c r="N37" i="211"/>
  <c r="L38" i="211"/>
  <c r="N38" i="211" s="1"/>
  <c r="L39" i="211"/>
  <c r="N39" i="211"/>
  <c r="L40" i="211"/>
  <c r="N40" i="211" s="1"/>
  <c r="L9" i="211"/>
  <c r="N9" i="211" s="1"/>
  <c r="L10" i="211"/>
  <c r="N10" i="211"/>
  <c r="L11" i="211"/>
  <c r="N11" i="211" s="1"/>
  <c r="Q186" i="213"/>
  <c r="S186" i="213" s="1" a="1"/>
  <c r="S186" i="213" s="1"/>
  <c r="B190" i="214" s="1"/>
  <c r="R186" i="213"/>
  <c r="Q187" i="213"/>
  <c r="S187" i="213" s="1" a="1"/>
  <c r="S187" i="213" s="1"/>
  <c r="B191" i="214" s="1"/>
  <c r="R187" i="213"/>
  <c r="Q188" i="213"/>
  <c r="S188" i="213" s="1" a="1"/>
  <c r="S188" i="213" s="1"/>
  <c r="B192" i="214" s="1"/>
  <c r="R188" i="213"/>
  <c r="Q189" i="213"/>
  <c r="S189" i="213" s="1" a="1"/>
  <c r="S189" i="213" s="1"/>
  <c r="B193" i="214" s="1"/>
  <c r="R189" i="213"/>
  <c r="Q190" i="213"/>
  <c r="S190" i="213" s="1" a="1"/>
  <c r="S190" i="213" s="1"/>
  <c r="B194" i="214" s="1"/>
  <c r="R190" i="213"/>
  <c r="Q191" i="213"/>
  <c r="S191" i="213" s="1" a="1"/>
  <c r="S191" i="213" s="1"/>
  <c r="B195" i="214" s="1"/>
  <c r="R191" i="213"/>
  <c r="Q192" i="213"/>
  <c r="S192" i="213" s="1" a="1"/>
  <c r="S192" i="213" s="1"/>
  <c r="B196" i="214" s="1"/>
  <c r="R192" i="213"/>
  <c r="Q193" i="213"/>
  <c r="S193" i="213" s="1" a="1"/>
  <c r="S193" i="213" s="1"/>
  <c r="B197" i="214" s="1"/>
  <c r="R193" i="213"/>
  <c r="Q194" i="213"/>
  <c r="S194" i="213" s="1" a="1"/>
  <c r="S194" i="213" s="1"/>
  <c r="B198" i="214" s="1"/>
  <c r="R194" i="213"/>
  <c r="Q195" i="213"/>
  <c r="S195" i="213" s="1" a="1"/>
  <c r="S195" i="213" s="1"/>
  <c r="R195" i="213"/>
  <c r="Q196" i="213"/>
  <c r="S196" i="213" s="1" a="1"/>
  <c r="S196" i="213" s="1"/>
  <c r="R196" i="213"/>
  <c r="Q174" i="213"/>
  <c r="S174" i="213" s="1" a="1"/>
  <c r="S174" i="213" s="1"/>
  <c r="B178" i="214" s="1"/>
  <c r="R174" i="213"/>
  <c r="Q175" i="213"/>
  <c r="S175" i="213" s="1" a="1"/>
  <c r="S175" i="213" s="1"/>
  <c r="B179" i="214" s="1"/>
  <c r="R175" i="213"/>
  <c r="Q176" i="213"/>
  <c r="S176" i="213" s="1" a="1"/>
  <c r="S176" i="213" s="1"/>
  <c r="B180" i="214" s="1"/>
  <c r="R176" i="213"/>
  <c r="Q177" i="213"/>
  <c r="S177" i="213" s="1" a="1"/>
  <c r="S177" i="213" s="1"/>
  <c r="B181" i="214" s="1"/>
  <c r="R177" i="213"/>
  <c r="Q178" i="213"/>
  <c r="S178" i="213" s="1" a="1"/>
  <c r="S178" i="213" s="1"/>
  <c r="B182" i="214" s="1"/>
  <c r="R178" i="213"/>
  <c r="Q179" i="213"/>
  <c r="S179" i="213" s="1" a="1"/>
  <c r="S179" i="213" s="1"/>
  <c r="B183" i="214" s="1"/>
  <c r="R179" i="213"/>
  <c r="Q180" i="213"/>
  <c r="S180" i="213" s="1" a="1"/>
  <c r="S180" i="213" s="1"/>
  <c r="B184" i="214" s="1"/>
  <c r="R180" i="213"/>
  <c r="Q181" i="213"/>
  <c r="S181" i="213" s="1" a="1"/>
  <c r="S181" i="213" s="1"/>
  <c r="B185" i="214" s="1"/>
  <c r="R181" i="213"/>
  <c r="Q182" i="213"/>
  <c r="S182" i="213" s="1" a="1"/>
  <c r="S182" i="213" s="1"/>
  <c r="B186" i="214" s="1"/>
  <c r="R182" i="213"/>
  <c r="Q183" i="213"/>
  <c r="S183" i="213" s="1" a="1"/>
  <c r="S183" i="213" s="1"/>
  <c r="B187" i="214" s="1"/>
  <c r="R183" i="213"/>
  <c r="Q184" i="213"/>
  <c r="S184" i="213" s="1" a="1"/>
  <c r="S184" i="213" s="1"/>
  <c r="B188" i="214" s="1"/>
  <c r="R184" i="213"/>
  <c r="Q185" i="213"/>
  <c r="S185" i="213" s="1" a="1"/>
  <c r="S185" i="213" s="1"/>
  <c r="B189" i="214" s="1"/>
  <c r="R185" i="213"/>
  <c r="Q16" i="213"/>
  <c r="S16" i="213" s="1" a="1"/>
  <c r="S16" i="213" s="1"/>
  <c r="B20" i="214" s="1"/>
  <c r="R16" i="213"/>
  <c r="Q17" i="213"/>
  <c r="R17" i="213"/>
  <c r="S17" i="213" a="1"/>
  <c r="S17" i="213" s="1"/>
  <c r="B21" i="214" s="1"/>
  <c r="Q18" i="213"/>
  <c r="S18" i="213" s="1" a="1"/>
  <c r="S18" i="213" s="1"/>
  <c r="B22" i="214" s="1"/>
  <c r="R18" i="213"/>
  <c r="Q19" i="213"/>
  <c r="R19" i="213"/>
  <c r="S19" i="213" a="1"/>
  <c r="S19" i="213" s="1"/>
  <c r="B23" i="214" s="1"/>
  <c r="Q20" i="213"/>
  <c r="S20" i="213" s="1" a="1"/>
  <c r="S20" i="213" s="1"/>
  <c r="B24" i="214" s="1"/>
  <c r="R20" i="213"/>
  <c r="Q21" i="213"/>
  <c r="R21" i="213"/>
  <c r="S21" i="213" a="1"/>
  <c r="S21" i="213" s="1"/>
  <c r="B25" i="214" s="1"/>
  <c r="Q22" i="213"/>
  <c r="S22" i="213" s="1" a="1"/>
  <c r="S22" i="213" s="1"/>
  <c r="B26" i="214" s="1"/>
  <c r="R22" i="213"/>
  <c r="Q23" i="213"/>
  <c r="R23" i="213"/>
  <c r="Q24" i="213"/>
  <c r="S24" i="213" s="1" a="1"/>
  <c r="S24" i="213" s="1"/>
  <c r="B28" i="214" s="1"/>
  <c r="R24" i="213"/>
  <c r="Q25" i="213"/>
  <c r="R25" i="213"/>
  <c r="S25" i="213" a="1"/>
  <c r="S25" i="213" s="1"/>
  <c r="B29" i="214" s="1"/>
  <c r="Q26" i="213"/>
  <c r="S26" i="213" s="1" a="1"/>
  <c r="S26" i="213" s="1"/>
  <c r="B30" i="214" s="1"/>
  <c r="R26" i="213"/>
  <c r="Q27" i="213"/>
  <c r="R27" i="213"/>
  <c r="Q28" i="213"/>
  <c r="S28" i="213" s="1" a="1"/>
  <c r="S28" i="213" s="1"/>
  <c r="B32" i="214" s="1"/>
  <c r="R28" i="213"/>
  <c r="Q29" i="213"/>
  <c r="R29" i="213"/>
  <c r="S29" i="213" a="1"/>
  <c r="S29" i="213" s="1"/>
  <c r="B33" i="214" s="1"/>
  <c r="Q30" i="213"/>
  <c r="S30" i="213" s="1" a="1"/>
  <c r="S30" i="213" s="1"/>
  <c r="B34" i="214" s="1"/>
  <c r="R30" i="213"/>
  <c r="Q31" i="213"/>
  <c r="R31" i="213"/>
  <c r="S31" i="213" a="1"/>
  <c r="S31" i="213" s="1"/>
  <c r="B35" i="214" s="1"/>
  <c r="Q32" i="213"/>
  <c r="S32" i="213" s="1" a="1"/>
  <c r="S32" i="213" s="1"/>
  <c r="B36" i="214" s="1"/>
  <c r="R32" i="213"/>
  <c r="Q33" i="213"/>
  <c r="R33" i="213"/>
  <c r="Q34" i="213"/>
  <c r="S34" i="213" s="1" a="1"/>
  <c r="S34" i="213" s="1"/>
  <c r="B38" i="214" s="1"/>
  <c r="R34" i="213"/>
  <c r="Q35" i="213"/>
  <c r="R35" i="213"/>
  <c r="S35" i="213" a="1"/>
  <c r="S35" i="213" s="1"/>
  <c r="B39" i="214" s="1"/>
  <c r="Q36" i="213"/>
  <c r="S36" i="213" s="1" a="1"/>
  <c r="S36" i="213" s="1"/>
  <c r="B40" i="214" s="1"/>
  <c r="R36" i="213"/>
  <c r="Q37" i="213"/>
  <c r="R37" i="213"/>
  <c r="S37" i="213" a="1"/>
  <c r="S37" i="213" s="1"/>
  <c r="B41" i="214" s="1"/>
  <c r="Q38" i="213"/>
  <c r="S38" i="213" s="1" a="1"/>
  <c r="S38" i="213" s="1"/>
  <c r="B42" i="214" s="1"/>
  <c r="R38" i="213"/>
  <c r="Q39" i="213"/>
  <c r="R39" i="213"/>
  <c r="S39" i="213" a="1"/>
  <c r="S39" i="213" s="1"/>
  <c r="B43" i="214" s="1"/>
  <c r="Q40" i="213"/>
  <c r="S40" i="213" s="1" a="1"/>
  <c r="S40" i="213" s="1"/>
  <c r="B44" i="214" s="1"/>
  <c r="R40" i="213"/>
  <c r="Q41" i="213"/>
  <c r="R41" i="213"/>
  <c r="S41" i="213" a="1"/>
  <c r="S41" i="213" s="1"/>
  <c r="B45" i="214" s="1"/>
  <c r="Q42" i="213"/>
  <c r="S42" i="213" s="1" a="1"/>
  <c r="S42" i="213" s="1"/>
  <c r="B46" i="214" s="1"/>
  <c r="R42" i="213"/>
  <c r="Q43" i="213"/>
  <c r="R43" i="213"/>
  <c r="S43" i="213" a="1"/>
  <c r="S43" i="213" s="1"/>
  <c r="B47" i="214" s="1"/>
  <c r="Q44" i="213"/>
  <c r="S44" i="213" s="1" a="1"/>
  <c r="S44" i="213" s="1"/>
  <c r="B48" i="214" s="1"/>
  <c r="R44" i="213"/>
  <c r="Q45" i="213"/>
  <c r="R45" i="213"/>
  <c r="S45" i="213" a="1"/>
  <c r="S45" i="213" s="1"/>
  <c r="B49" i="214" s="1"/>
  <c r="Q46" i="213"/>
  <c r="S46" i="213" s="1" a="1"/>
  <c r="S46" i="213" s="1"/>
  <c r="B50" i="214" s="1"/>
  <c r="R46" i="213"/>
  <c r="Q47" i="213"/>
  <c r="R47" i="213"/>
  <c r="Q48" i="213"/>
  <c r="S48" i="213" s="1" a="1"/>
  <c r="S48" i="213" s="1"/>
  <c r="B52" i="214" s="1"/>
  <c r="R48" i="213"/>
  <c r="Q49" i="213"/>
  <c r="R49" i="213"/>
  <c r="S49" i="213" a="1"/>
  <c r="S49" i="213" s="1"/>
  <c r="B53" i="214" s="1"/>
  <c r="Q50" i="213"/>
  <c r="S50" i="213" s="1" a="1"/>
  <c r="S50" i="213" s="1"/>
  <c r="B54" i="214" s="1"/>
  <c r="R50" i="213"/>
  <c r="Q51" i="213"/>
  <c r="R51" i="213"/>
  <c r="S51" i="213" a="1"/>
  <c r="S51" i="213" s="1"/>
  <c r="B55" i="214" s="1"/>
  <c r="Q52" i="213"/>
  <c r="S52" i="213" s="1" a="1"/>
  <c r="S52" i="213" s="1"/>
  <c r="B56" i="214" s="1"/>
  <c r="R52" i="213"/>
  <c r="Q53" i="213"/>
  <c r="R53" i="213"/>
  <c r="Q54" i="213"/>
  <c r="S54" i="213" s="1" a="1"/>
  <c r="S54" i="213" s="1"/>
  <c r="B58" i="214" s="1"/>
  <c r="R54" i="213"/>
  <c r="Q55" i="213"/>
  <c r="R55" i="213"/>
  <c r="S55" i="213" a="1"/>
  <c r="S55" i="213" s="1"/>
  <c r="B59" i="214" s="1"/>
  <c r="Q56" i="213"/>
  <c r="S56" i="213" s="1" a="1"/>
  <c r="S56" i="213" s="1"/>
  <c r="B60" i="214" s="1"/>
  <c r="R56" i="213"/>
  <c r="Q57" i="213"/>
  <c r="R57" i="213"/>
  <c r="S57" i="213" a="1"/>
  <c r="S57" i="213" s="1"/>
  <c r="B61" i="214" s="1"/>
  <c r="Q58" i="213"/>
  <c r="S58" i="213" s="1" a="1"/>
  <c r="S58" i="213" s="1"/>
  <c r="B62" i="214" s="1"/>
  <c r="R58" i="213"/>
  <c r="Q59" i="213"/>
  <c r="R59" i="213"/>
  <c r="S59" i="213" a="1"/>
  <c r="S59" i="213" s="1"/>
  <c r="B63" i="214" s="1"/>
  <c r="Q60" i="213"/>
  <c r="S60" i="213" s="1" a="1"/>
  <c r="S60" i="213" s="1"/>
  <c r="B64" i="214" s="1"/>
  <c r="R60" i="213"/>
  <c r="Q61" i="213"/>
  <c r="R61" i="213"/>
  <c r="S61" i="213" a="1"/>
  <c r="S61" i="213" s="1"/>
  <c r="B65" i="214" s="1"/>
  <c r="Q62" i="213"/>
  <c r="S62" i="213" s="1" a="1"/>
  <c r="S62" i="213" s="1"/>
  <c r="B66" i="214" s="1"/>
  <c r="R62" i="213"/>
  <c r="Q63" i="213"/>
  <c r="R63" i="213"/>
  <c r="S63" i="213" a="1"/>
  <c r="S63" i="213" s="1"/>
  <c r="B67" i="214" s="1"/>
  <c r="Q64" i="213"/>
  <c r="S64" i="213" s="1" a="1"/>
  <c r="S64" i="213" s="1"/>
  <c r="B68" i="214" s="1"/>
  <c r="R64" i="213"/>
  <c r="Q65" i="213"/>
  <c r="R65" i="213"/>
  <c r="Q66" i="213"/>
  <c r="S66" i="213" s="1" a="1"/>
  <c r="S66" i="213" s="1"/>
  <c r="B70" i="214" s="1"/>
  <c r="R66" i="213"/>
  <c r="Q67" i="213"/>
  <c r="R67" i="213"/>
  <c r="S67" i="213" a="1"/>
  <c r="S67" i="213" s="1"/>
  <c r="B71" i="214" s="1"/>
  <c r="Q68" i="213"/>
  <c r="R68" i="213"/>
  <c r="Q69" i="213"/>
  <c r="R69" i="213"/>
  <c r="Q70" i="213"/>
  <c r="S70" i="213" s="1" a="1"/>
  <c r="S70" i="213" s="1"/>
  <c r="B74" i="214" s="1"/>
  <c r="R70" i="213"/>
  <c r="Q71" i="213"/>
  <c r="R71" i="213"/>
  <c r="Q72" i="213"/>
  <c r="S72" i="213" s="1" a="1"/>
  <c r="S72" i="213" s="1"/>
  <c r="B76" i="214" s="1"/>
  <c r="R72" i="213"/>
  <c r="Q73" i="213"/>
  <c r="R73" i="213"/>
  <c r="S73" i="213" a="1"/>
  <c r="S73" i="213" s="1"/>
  <c r="B77" i="214" s="1"/>
  <c r="Q74" i="213"/>
  <c r="S74" i="213" s="1" a="1"/>
  <c r="S74" i="213" s="1"/>
  <c r="B78" i="214" s="1"/>
  <c r="R74" i="213"/>
  <c r="Q75" i="213"/>
  <c r="R75" i="213"/>
  <c r="Q76" i="213"/>
  <c r="S76" i="213" s="1" a="1"/>
  <c r="S76" i="213" s="1"/>
  <c r="B80" i="214" s="1"/>
  <c r="R76" i="213"/>
  <c r="Q77" i="213"/>
  <c r="R77" i="213"/>
  <c r="S77" i="213" a="1"/>
  <c r="S77" i="213" s="1"/>
  <c r="B81" i="214" s="1"/>
  <c r="Q78" i="213"/>
  <c r="S78" i="213" s="1" a="1"/>
  <c r="S78" i="213" s="1"/>
  <c r="B82" i="214" s="1"/>
  <c r="R78" i="213"/>
  <c r="Q79" i="213"/>
  <c r="R79" i="213"/>
  <c r="S79" i="213" a="1"/>
  <c r="S79" i="213" s="1"/>
  <c r="B83" i="214" s="1"/>
  <c r="Q80" i="213"/>
  <c r="S80" i="213" s="1" a="1"/>
  <c r="S80" i="213" s="1"/>
  <c r="B84" i="214" s="1"/>
  <c r="R80" i="213"/>
  <c r="Q81" i="213"/>
  <c r="R81" i="213"/>
  <c r="S81" i="213" a="1"/>
  <c r="S81" i="213" s="1"/>
  <c r="B85" i="214" s="1"/>
  <c r="Q82" i="213"/>
  <c r="S82" i="213" s="1" a="1"/>
  <c r="S82" i="213" s="1"/>
  <c r="B86" i="214" s="1"/>
  <c r="R82" i="213"/>
  <c r="Q83" i="213"/>
  <c r="R83" i="213"/>
  <c r="S83" i="213" a="1"/>
  <c r="S83" i="213" s="1"/>
  <c r="B87" i="214" s="1"/>
  <c r="Q84" i="213"/>
  <c r="S84" i="213" s="1" a="1"/>
  <c r="S84" i="213" s="1"/>
  <c r="B88" i="214" s="1"/>
  <c r="R84" i="213"/>
  <c r="Q85" i="213"/>
  <c r="R85" i="213"/>
  <c r="S85" i="213" a="1"/>
  <c r="S85" i="213" s="1"/>
  <c r="B89" i="214" s="1"/>
  <c r="Q86" i="213"/>
  <c r="R86" i="213"/>
  <c r="Q87" i="213"/>
  <c r="R87" i="213"/>
  <c r="S87" i="213" a="1"/>
  <c r="S87" i="213" s="1"/>
  <c r="B91" i="214" s="1"/>
  <c r="Q88" i="213"/>
  <c r="S88" i="213" s="1" a="1"/>
  <c r="S88" i="213" s="1"/>
  <c r="B92" i="214" s="1"/>
  <c r="R88" i="213"/>
  <c r="Q89" i="213"/>
  <c r="R89" i="213"/>
  <c r="S89" i="213" a="1"/>
  <c r="S89" i="213" s="1"/>
  <c r="B93" i="214" s="1"/>
  <c r="Q90" i="213"/>
  <c r="S90" i="213" s="1" a="1"/>
  <c r="S90" i="213" s="1"/>
  <c r="B94" i="214" s="1"/>
  <c r="R90" i="213"/>
  <c r="Q91" i="213"/>
  <c r="R91" i="213"/>
  <c r="S91" i="213" a="1"/>
  <c r="S91" i="213" s="1"/>
  <c r="B95" i="214" s="1"/>
  <c r="Q92" i="213"/>
  <c r="S92" i="213" s="1" a="1"/>
  <c r="S92" i="213" s="1"/>
  <c r="B96" i="214" s="1"/>
  <c r="R92" i="213"/>
  <c r="Q93" i="213"/>
  <c r="R93" i="213"/>
  <c r="S93" i="213" a="1"/>
  <c r="S93" i="213" s="1"/>
  <c r="B97" i="214" s="1"/>
  <c r="Q94" i="213"/>
  <c r="S94" i="213" s="1" a="1"/>
  <c r="S94" i="213" s="1"/>
  <c r="B98" i="214" s="1"/>
  <c r="R94" i="213"/>
  <c r="Q95" i="213"/>
  <c r="R95" i="213"/>
  <c r="S95" i="213" a="1"/>
  <c r="S95" i="213" s="1"/>
  <c r="B99" i="214" s="1"/>
  <c r="Q96" i="213"/>
  <c r="S96" i="213" s="1" a="1"/>
  <c r="S96" i="213" s="1"/>
  <c r="B100" i="214" s="1"/>
  <c r="R96" i="213"/>
  <c r="Q97" i="213"/>
  <c r="R97" i="213"/>
  <c r="S97" i="213" a="1"/>
  <c r="S97" i="213" s="1"/>
  <c r="B101" i="214" s="1"/>
  <c r="Q98" i="213"/>
  <c r="S98" i="213" s="1" a="1"/>
  <c r="S98" i="213" s="1"/>
  <c r="B102" i="214" s="1"/>
  <c r="R98" i="213"/>
  <c r="Q99" i="213"/>
  <c r="R99" i="213"/>
  <c r="S99" i="213" a="1"/>
  <c r="S99" i="213" s="1"/>
  <c r="B103" i="214" s="1"/>
  <c r="Q100" i="213"/>
  <c r="S100" i="213" s="1" a="1"/>
  <c r="S100" i="213" s="1"/>
  <c r="B104" i="214" s="1"/>
  <c r="R100" i="213"/>
  <c r="Q101" i="213"/>
  <c r="R101" i="213"/>
  <c r="S101" i="213" a="1"/>
  <c r="S101" i="213" s="1"/>
  <c r="B105" i="214" s="1"/>
  <c r="Q102" i="213"/>
  <c r="S102" i="213" s="1" a="1"/>
  <c r="S102" i="213" s="1"/>
  <c r="B106" i="214" s="1"/>
  <c r="R102" i="213"/>
  <c r="Q103" i="213"/>
  <c r="R103" i="213"/>
  <c r="S103" i="213" a="1"/>
  <c r="S103" i="213" s="1"/>
  <c r="B107" i="214" s="1"/>
  <c r="Q104" i="213"/>
  <c r="S104" i="213" s="1" a="1"/>
  <c r="S104" i="213" s="1"/>
  <c r="B108" i="214" s="1"/>
  <c r="R104" i="213"/>
  <c r="Q105" i="213"/>
  <c r="R105" i="213"/>
  <c r="S105" i="213" a="1"/>
  <c r="S105" i="213" s="1"/>
  <c r="B109" i="214" s="1"/>
  <c r="Q106" i="213"/>
  <c r="S106" i="213" s="1" a="1"/>
  <c r="S106" i="213" s="1"/>
  <c r="B110" i="214" s="1"/>
  <c r="R106" i="213"/>
  <c r="Q107" i="213"/>
  <c r="R107" i="213"/>
  <c r="S107" i="213" a="1"/>
  <c r="S107" i="213" s="1"/>
  <c r="B111" i="214" s="1"/>
  <c r="Q108" i="213"/>
  <c r="S108" i="213" s="1" a="1"/>
  <c r="S108" i="213" s="1"/>
  <c r="B112" i="214" s="1"/>
  <c r="R108" i="213"/>
  <c r="Q109" i="213"/>
  <c r="R109" i="213"/>
  <c r="S109" i="213" a="1"/>
  <c r="S109" i="213" s="1"/>
  <c r="B113" i="214" s="1"/>
  <c r="Q110" i="213"/>
  <c r="S110" i="213" s="1" a="1"/>
  <c r="S110" i="213" s="1"/>
  <c r="B114" i="214" s="1"/>
  <c r="R110" i="213"/>
  <c r="Q111" i="213"/>
  <c r="R111" i="213"/>
  <c r="S111" i="213" a="1"/>
  <c r="S111" i="213" s="1"/>
  <c r="B115" i="214" s="1"/>
  <c r="Q112" i="213"/>
  <c r="S112" i="213" s="1" a="1"/>
  <c r="S112" i="213" s="1"/>
  <c r="B116" i="214" s="1"/>
  <c r="R112" i="213"/>
  <c r="Q113" i="213"/>
  <c r="R113" i="213"/>
  <c r="S113" i="213" a="1"/>
  <c r="S113" i="213" s="1"/>
  <c r="B117" i="214" s="1"/>
  <c r="Q114" i="213"/>
  <c r="S114" i="213" s="1" a="1"/>
  <c r="S114" i="213" s="1"/>
  <c r="B118" i="214" s="1"/>
  <c r="R114" i="213"/>
  <c r="Q115" i="213"/>
  <c r="R115" i="213"/>
  <c r="S115" i="213" a="1"/>
  <c r="S115" i="213" s="1"/>
  <c r="B119" i="214" s="1"/>
  <c r="Q116" i="213"/>
  <c r="S116" i="213" s="1" a="1"/>
  <c r="S116" i="213" s="1"/>
  <c r="B120" i="214" s="1"/>
  <c r="R116" i="213"/>
  <c r="Q117" i="213"/>
  <c r="R117" i="213"/>
  <c r="S117" i="213" a="1"/>
  <c r="S117" i="213" s="1"/>
  <c r="B121" i="214" s="1"/>
  <c r="Q118" i="213"/>
  <c r="S118" i="213" s="1" a="1"/>
  <c r="S118" i="213" s="1"/>
  <c r="B122" i="214" s="1"/>
  <c r="R118" i="213"/>
  <c r="Q119" i="213"/>
  <c r="R119" i="213"/>
  <c r="S119" i="213" a="1"/>
  <c r="S119" i="213" s="1"/>
  <c r="B123" i="214" s="1"/>
  <c r="Q120" i="213"/>
  <c r="S120" i="213" s="1" a="1"/>
  <c r="S120" i="213" s="1"/>
  <c r="B124" i="214" s="1"/>
  <c r="R120" i="213"/>
  <c r="Q121" i="213"/>
  <c r="R121" i="213"/>
  <c r="S121" i="213" a="1"/>
  <c r="S121" i="213" s="1"/>
  <c r="B125" i="214" s="1"/>
  <c r="Q122" i="213"/>
  <c r="S122" i="213" s="1" a="1"/>
  <c r="S122" i="213" s="1"/>
  <c r="B126" i="214" s="1"/>
  <c r="R122" i="213"/>
  <c r="Q123" i="213"/>
  <c r="R123" i="213"/>
  <c r="S123" i="213" a="1"/>
  <c r="S123" i="213" s="1"/>
  <c r="B127" i="214" s="1"/>
  <c r="Q124" i="213"/>
  <c r="S124" i="213" s="1" a="1"/>
  <c r="S124" i="213" s="1"/>
  <c r="B128" i="214" s="1"/>
  <c r="R124" i="213"/>
  <c r="Q125" i="213"/>
  <c r="R125" i="213"/>
  <c r="S125" i="213" a="1"/>
  <c r="S125" i="213" s="1"/>
  <c r="B129" i="214" s="1"/>
  <c r="Q126" i="213"/>
  <c r="S126" i="213" s="1" a="1"/>
  <c r="S126" i="213" s="1"/>
  <c r="B130" i="214" s="1"/>
  <c r="R126" i="213"/>
  <c r="Q127" i="213"/>
  <c r="R127" i="213"/>
  <c r="S127" i="213" a="1"/>
  <c r="S127" i="213" s="1"/>
  <c r="B131" i="214" s="1"/>
  <c r="Q128" i="213"/>
  <c r="S128" i="213" s="1" a="1"/>
  <c r="S128" i="213" s="1"/>
  <c r="B132" i="214" s="1"/>
  <c r="R128" i="213"/>
  <c r="Q129" i="213"/>
  <c r="R129" i="213"/>
  <c r="S129" i="213" a="1"/>
  <c r="S129" i="213" s="1"/>
  <c r="B133" i="214" s="1"/>
  <c r="Q130" i="213"/>
  <c r="S130" i="213" s="1" a="1"/>
  <c r="S130" i="213" s="1"/>
  <c r="B134" i="214" s="1"/>
  <c r="R130" i="213"/>
  <c r="Q131" i="213"/>
  <c r="R131" i="213"/>
  <c r="S131" i="213" a="1"/>
  <c r="S131" i="213" s="1"/>
  <c r="B135" i="214" s="1"/>
  <c r="Q132" i="213"/>
  <c r="S132" i="213" s="1" a="1"/>
  <c r="S132" i="213" s="1"/>
  <c r="B136" i="214" s="1"/>
  <c r="R132" i="213"/>
  <c r="Q133" i="213"/>
  <c r="R133" i="213"/>
  <c r="S133" i="213" a="1"/>
  <c r="S133" i="213" s="1"/>
  <c r="B137" i="214" s="1"/>
  <c r="Q134" i="213"/>
  <c r="S134" i="213" s="1" a="1"/>
  <c r="S134" i="213" s="1"/>
  <c r="B138" i="214" s="1"/>
  <c r="R134" i="213"/>
  <c r="Q135" i="213"/>
  <c r="R135" i="213"/>
  <c r="S135" i="213" a="1"/>
  <c r="S135" i="213" s="1"/>
  <c r="B139" i="214" s="1"/>
  <c r="Q136" i="213"/>
  <c r="S136" i="213" s="1" a="1"/>
  <c r="S136" i="213" s="1"/>
  <c r="B140" i="214" s="1"/>
  <c r="R136" i="213"/>
  <c r="Q137" i="213"/>
  <c r="R137" i="213"/>
  <c r="S137" i="213" a="1"/>
  <c r="S137" i="213" s="1"/>
  <c r="B141" i="214" s="1"/>
  <c r="Q138" i="213"/>
  <c r="S138" i="213" s="1" a="1"/>
  <c r="S138" i="213" s="1"/>
  <c r="B142" i="214" s="1"/>
  <c r="R138" i="213"/>
  <c r="Q139" i="213"/>
  <c r="R139" i="213"/>
  <c r="S139" i="213" a="1"/>
  <c r="S139" i="213" s="1"/>
  <c r="B143" i="214" s="1"/>
  <c r="Q140" i="213"/>
  <c r="S140" i="213" s="1" a="1"/>
  <c r="S140" i="213" s="1"/>
  <c r="B144" i="214" s="1"/>
  <c r="R140" i="213"/>
  <c r="Q141" i="213"/>
  <c r="R141" i="213"/>
  <c r="S141" i="213" a="1"/>
  <c r="S141" i="213" s="1"/>
  <c r="B145" i="214" s="1"/>
  <c r="Q142" i="213"/>
  <c r="S142" i="213" s="1" a="1"/>
  <c r="S142" i="213" s="1"/>
  <c r="B146" i="214" s="1"/>
  <c r="R142" i="213"/>
  <c r="Q143" i="213"/>
  <c r="R143" i="213"/>
  <c r="S143" i="213" a="1"/>
  <c r="S143" i="213" s="1"/>
  <c r="B147" i="214" s="1"/>
  <c r="Q144" i="213"/>
  <c r="S144" i="213" s="1" a="1"/>
  <c r="S144" i="213" s="1"/>
  <c r="B148" i="214" s="1"/>
  <c r="R144" i="213"/>
  <c r="Q145" i="213"/>
  <c r="R145" i="213"/>
  <c r="S145" i="213" a="1"/>
  <c r="S145" i="213" s="1"/>
  <c r="B149" i="214" s="1"/>
  <c r="Q146" i="213"/>
  <c r="S146" i="213" s="1" a="1"/>
  <c r="S146" i="213" s="1"/>
  <c r="B150" i="214" s="1"/>
  <c r="R146" i="213"/>
  <c r="Q147" i="213"/>
  <c r="R147" i="213"/>
  <c r="S147" i="213" a="1"/>
  <c r="S147" i="213" s="1"/>
  <c r="B151" i="214" s="1"/>
  <c r="Q148" i="213"/>
  <c r="S148" i="213" s="1" a="1"/>
  <c r="S148" i="213" s="1"/>
  <c r="B152" i="214" s="1"/>
  <c r="R148" i="213"/>
  <c r="Q149" i="213"/>
  <c r="R149" i="213"/>
  <c r="S149" i="213" a="1"/>
  <c r="S149" i="213" s="1"/>
  <c r="B153" i="214" s="1"/>
  <c r="Q150" i="213"/>
  <c r="S150" i="213" s="1" a="1"/>
  <c r="S150" i="213" s="1"/>
  <c r="B154" i="214" s="1"/>
  <c r="R150" i="213"/>
  <c r="Q151" i="213"/>
  <c r="R151" i="213"/>
  <c r="S151" i="213" a="1"/>
  <c r="S151" i="213" s="1"/>
  <c r="B155" i="214" s="1"/>
  <c r="Q152" i="213"/>
  <c r="S152" i="213" s="1" a="1"/>
  <c r="S152" i="213" s="1"/>
  <c r="B156" i="214" s="1"/>
  <c r="R152" i="213"/>
  <c r="Q153" i="213"/>
  <c r="R153" i="213"/>
  <c r="S153" i="213" a="1"/>
  <c r="S153" i="213" s="1"/>
  <c r="B157" i="214" s="1"/>
  <c r="Q154" i="213"/>
  <c r="S154" i="213" s="1" a="1"/>
  <c r="S154" i="213" s="1"/>
  <c r="B158" i="214" s="1"/>
  <c r="R154" i="213"/>
  <c r="Q155" i="213"/>
  <c r="R155" i="213"/>
  <c r="S155" i="213" a="1"/>
  <c r="S155" i="213" s="1"/>
  <c r="B159" i="214" s="1"/>
  <c r="Q156" i="213"/>
  <c r="S156" i="213" s="1" a="1"/>
  <c r="S156" i="213" s="1"/>
  <c r="B160" i="214" s="1"/>
  <c r="R156" i="213"/>
  <c r="Q157" i="213"/>
  <c r="R157" i="213"/>
  <c r="S157" i="213" a="1"/>
  <c r="S157" i="213" s="1"/>
  <c r="B161" i="214" s="1"/>
  <c r="Q158" i="213"/>
  <c r="S158" i="213" s="1" a="1"/>
  <c r="S158" i="213" s="1"/>
  <c r="B162" i="214" s="1"/>
  <c r="R158" i="213"/>
  <c r="Q159" i="213"/>
  <c r="R159" i="213"/>
  <c r="S159" i="213" a="1"/>
  <c r="S159" i="213" s="1"/>
  <c r="B163" i="214" s="1"/>
  <c r="Q160" i="213"/>
  <c r="S160" i="213" s="1" a="1"/>
  <c r="S160" i="213" s="1"/>
  <c r="B164" i="214" s="1"/>
  <c r="R160" i="213"/>
  <c r="Q161" i="213"/>
  <c r="R161" i="213"/>
  <c r="S161" i="213" a="1"/>
  <c r="S161" i="213" s="1"/>
  <c r="B165" i="214" s="1"/>
  <c r="Q162" i="213"/>
  <c r="S162" i="213" s="1" a="1"/>
  <c r="S162" i="213" s="1"/>
  <c r="B166" i="214" s="1"/>
  <c r="R162" i="213"/>
  <c r="Q163" i="213"/>
  <c r="R163" i="213"/>
  <c r="S163" i="213" a="1"/>
  <c r="S163" i="213" s="1"/>
  <c r="B167" i="214" s="1"/>
  <c r="Q164" i="213"/>
  <c r="S164" i="213" s="1" a="1"/>
  <c r="S164" i="213" s="1"/>
  <c r="B168" i="214" s="1"/>
  <c r="R164" i="213"/>
  <c r="Q165" i="213"/>
  <c r="R165" i="213"/>
  <c r="S165" i="213" a="1"/>
  <c r="S165" i="213" s="1"/>
  <c r="B169" i="214" s="1"/>
  <c r="Q166" i="213"/>
  <c r="S166" i="213" s="1" a="1"/>
  <c r="S166" i="213" s="1"/>
  <c r="B170" i="214" s="1"/>
  <c r="R166" i="213"/>
  <c r="Q167" i="213"/>
  <c r="R167" i="213"/>
  <c r="S167" i="213" a="1"/>
  <c r="S167" i="213" s="1"/>
  <c r="B171" i="214" s="1"/>
  <c r="Q168" i="213"/>
  <c r="S168" i="213" s="1" a="1"/>
  <c r="S168" i="213" s="1"/>
  <c r="B172" i="214" s="1"/>
  <c r="R168" i="213"/>
  <c r="Q169" i="213"/>
  <c r="R169" i="213"/>
  <c r="S169" i="213" a="1"/>
  <c r="S169" i="213" s="1"/>
  <c r="B173" i="214" s="1"/>
  <c r="Q170" i="213"/>
  <c r="S170" i="213" s="1" a="1"/>
  <c r="S170" i="213" s="1"/>
  <c r="B174" i="214" s="1"/>
  <c r="R170" i="213"/>
  <c r="Q171" i="213"/>
  <c r="R171" i="213"/>
  <c r="S171" i="213" a="1"/>
  <c r="S171" i="213" s="1"/>
  <c r="B175" i="214" s="1"/>
  <c r="Q172" i="213"/>
  <c r="S172" i="213" s="1" a="1"/>
  <c r="S172" i="213" s="1"/>
  <c r="B176" i="214" s="1"/>
  <c r="R172" i="213"/>
  <c r="Q173" i="213"/>
  <c r="R173" i="213"/>
  <c r="S173" i="213" a="1"/>
  <c r="S173" i="213" s="1"/>
  <c r="B177" i="214" s="1"/>
  <c r="I43" i="213"/>
  <c r="J43" i="213"/>
  <c r="K43" i="213"/>
  <c r="L43" i="213"/>
  <c r="M43" i="213"/>
  <c r="N43" i="213"/>
  <c r="I42" i="213"/>
  <c r="I40" i="213"/>
  <c r="J40" i="213"/>
  <c r="K40" i="213"/>
  <c r="L40" i="213"/>
  <c r="M40" i="213"/>
  <c r="N40" i="213"/>
  <c r="I41" i="213"/>
  <c r="J41" i="213"/>
  <c r="K41" i="213"/>
  <c r="L41" i="213"/>
  <c r="M41" i="213"/>
  <c r="N41" i="213"/>
  <c r="J42" i="213"/>
  <c r="K42" i="213"/>
  <c r="L42" i="213"/>
  <c r="M42" i="213"/>
  <c r="N42" i="213"/>
  <c r="J17" i="213"/>
  <c r="K17" i="213"/>
  <c r="L17" i="213"/>
  <c r="M17" i="213"/>
  <c r="N17" i="213"/>
  <c r="J18" i="213"/>
  <c r="K18" i="213"/>
  <c r="L18" i="213"/>
  <c r="M18" i="213"/>
  <c r="N18" i="213"/>
  <c r="I19" i="213"/>
  <c r="J19" i="213"/>
  <c r="K19" i="213"/>
  <c r="L19" i="213"/>
  <c r="M19" i="213"/>
  <c r="N19" i="213"/>
  <c r="I20" i="213"/>
  <c r="J20" i="213"/>
  <c r="K20" i="213"/>
  <c r="S47" i="213" s="1" a="1"/>
  <c r="S47" i="213" s="1"/>
  <c r="B51" i="214" s="1"/>
  <c r="L20" i="213"/>
  <c r="M20" i="213"/>
  <c r="N20" i="213"/>
  <c r="I21" i="213"/>
  <c r="J21" i="213"/>
  <c r="K21" i="213"/>
  <c r="S53" i="213" s="1" a="1"/>
  <c r="S53" i="213" s="1"/>
  <c r="B57" i="214" s="1"/>
  <c r="L21" i="213"/>
  <c r="M21" i="213"/>
  <c r="N21" i="213"/>
  <c r="I22" i="213"/>
  <c r="J22" i="213"/>
  <c r="K22" i="213"/>
  <c r="L22" i="213"/>
  <c r="M22" i="213"/>
  <c r="N22" i="213"/>
  <c r="I23" i="213"/>
  <c r="J23" i="213"/>
  <c r="K23" i="213"/>
  <c r="S65" i="213" s="1" a="1"/>
  <c r="S65" i="213" s="1"/>
  <c r="B69" i="214" s="1"/>
  <c r="L23" i="213"/>
  <c r="M23" i="213"/>
  <c r="N23" i="213"/>
  <c r="J24" i="213"/>
  <c r="K24" i="213"/>
  <c r="S71" i="213" s="1" a="1"/>
  <c r="S71" i="213" s="1"/>
  <c r="B75" i="214" s="1"/>
  <c r="L24" i="213"/>
  <c r="M24" i="213"/>
  <c r="N24" i="213"/>
  <c r="J25" i="213"/>
  <c r="K25" i="213"/>
  <c r="L25" i="213"/>
  <c r="M25" i="213"/>
  <c r="N25" i="213"/>
  <c r="I26" i="213"/>
  <c r="J26" i="213"/>
  <c r="K26" i="213"/>
  <c r="L26" i="213"/>
  <c r="M26" i="213"/>
  <c r="N26" i="213"/>
  <c r="I27" i="213"/>
  <c r="J27" i="213"/>
  <c r="K27" i="213"/>
  <c r="L27" i="213"/>
  <c r="M27" i="213"/>
  <c r="N27" i="213"/>
  <c r="I28" i="213"/>
  <c r="J28" i="213"/>
  <c r="K28" i="213"/>
  <c r="L28" i="213"/>
  <c r="M28" i="213"/>
  <c r="N28" i="213"/>
  <c r="I29" i="213"/>
  <c r="J29" i="213"/>
  <c r="K29" i="213"/>
  <c r="L29" i="213"/>
  <c r="M29" i="213"/>
  <c r="N29" i="213"/>
  <c r="I30" i="213"/>
  <c r="J30" i="213"/>
  <c r="K30" i="213"/>
  <c r="L30" i="213"/>
  <c r="M30" i="213"/>
  <c r="N30" i="213"/>
  <c r="I31" i="213"/>
  <c r="J31" i="213"/>
  <c r="K31" i="213"/>
  <c r="L31" i="213"/>
  <c r="M31" i="213"/>
  <c r="N31" i="213"/>
  <c r="I32" i="213"/>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J36" i="213"/>
  <c r="K36" i="213"/>
  <c r="L36" i="213"/>
  <c r="M36" i="213"/>
  <c r="N36" i="213"/>
  <c r="I37" i="213"/>
  <c r="J37" i="213"/>
  <c r="K37" i="213"/>
  <c r="L37" i="213"/>
  <c r="M37" i="213"/>
  <c r="N37" i="213"/>
  <c r="I38" i="213"/>
  <c r="J38" i="213"/>
  <c r="K38" i="213"/>
  <c r="L38" i="213"/>
  <c r="M38" i="213"/>
  <c r="N38" i="213"/>
  <c r="I39" i="213"/>
  <c r="J39" i="213"/>
  <c r="K39" i="213"/>
  <c r="L39" i="213"/>
  <c r="M39" i="213"/>
  <c r="N39" i="213"/>
  <c r="B43" i="213"/>
  <c r="C43" i="213"/>
  <c r="B41" i="213"/>
  <c r="C41" i="213"/>
  <c r="B42" i="213"/>
  <c r="C42" i="213"/>
  <c r="B40" i="213"/>
  <c r="C40" i="213"/>
  <c r="E4" i="199"/>
  <c r="E4" i="255" s="1"/>
  <c r="E4" i="245"/>
  <c r="E4" i="257"/>
  <c r="E4" i="231"/>
  <c r="B118" i="232"/>
  <c r="B116" i="232"/>
  <c r="B115" i="232"/>
  <c r="Q16" i="257"/>
  <c r="S16" i="257" s="1" a="1"/>
  <c r="S16" i="257" s="1"/>
  <c r="R16" i="257"/>
  <c r="Q17" i="257"/>
  <c r="S17" i="257" s="1" a="1"/>
  <c r="S17" i="257" s="1"/>
  <c r="R17" i="257"/>
  <c r="Q18" i="257"/>
  <c r="S18" i="257" s="1" a="1"/>
  <c r="S18" i="257" s="1"/>
  <c r="R18" i="257"/>
  <c r="Q19" i="257"/>
  <c r="S19" i="257" s="1" a="1"/>
  <c r="S19" i="257" s="1"/>
  <c r="R19" i="257"/>
  <c r="Q20" i="257"/>
  <c r="S20" i="257" s="1" a="1"/>
  <c r="S20" i="257" s="1"/>
  <c r="R20" i="257"/>
  <c r="Q21" i="257"/>
  <c r="S21" i="257" s="1" a="1"/>
  <c r="S21" i="257" s="1"/>
  <c r="R21" i="257"/>
  <c r="Q22" i="257"/>
  <c r="S22" i="257" s="1" a="1"/>
  <c r="S22" i="257" s="1"/>
  <c r="R22" i="257"/>
  <c r="Q23" i="257"/>
  <c r="S23" i="257" s="1" a="1"/>
  <c r="S23" i="257" s="1"/>
  <c r="R23" i="257"/>
  <c r="Q24" i="257"/>
  <c r="S24" i="257" s="1" a="1"/>
  <c r="S24" i="257" s="1"/>
  <c r="R24" i="257"/>
  <c r="Q25" i="257"/>
  <c r="S25" i="257" s="1" a="1"/>
  <c r="S25" i="257" s="1"/>
  <c r="R25" i="257"/>
  <c r="Q26" i="257"/>
  <c r="S26" i="257" s="1" a="1"/>
  <c r="S26" i="257" s="1"/>
  <c r="R26" i="257"/>
  <c r="Q27" i="257"/>
  <c r="S27" i="257" s="1" a="1"/>
  <c r="S27" i="257" s="1"/>
  <c r="R27" i="257"/>
  <c r="Q28" i="257"/>
  <c r="S28" i="257" s="1" a="1"/>
  <c r="S28" i="257" s="1"/>
  <c r="R28" i="257"/>
  <c r="Q29" i="257"/>
  <c r="S29" i="257" s="1" a="1"/>
  <c r="S29" i="257" s="1"/>
  <c r="R29" i="257"/>
  <c r="Q30" i="257"/>
  <c r="S30" i="257" s="1" a="1"/>
  <c r="S30" i="257" s="1"/>
  <c r="R30" i="257"/>
  <c r="Q31" i="257"/>
  <c r="S31" i="257" s="1" a="1"/>
  <c r="S31" i="257" s="1"/>
  <c r="R31" i="257"/>
  <c r="Q32" i="257"/>
  <c r="S32" i="257" s="1" a="1"/>
  <c r="S32" i="257" s="1"/>
  <c r="R32" i="257"/>
  <c r="Q33" i="257"/>
  <c r="S33" i="257" s="1" a="1"/>
  <c r="S33" i="257" s="1"/>
  <c r="R33" i="257"/>
  <c r="Q34" i="257"/>
  <c r="S34" i="257" s="1" a="1"/>
  <c r="S34" i="257" s="1"/>
  <c r="R34" i="257"/>
  <c r="Q35" i="257"/>
  <c r="S35" i="257" s="1" a="1"/>
  <c r="S35" i="257" s="1"/>
  <c r="R35" i="257"/>
  <c r="Q36" i="257"/>
  <c r="S36" i="257" s="1" a="1"/>
  <c r="S36" i="257" s="1"/>
  <c r="R36" i="257"/>
  <c r="Q37" i="257"/>
  <c r="S37" i="257" s="1" a="1"/>
  <c r="S37" i="257" s="1"/>
  <c r="R37" i="257"/>
  <c r="Q38" i="257"/>
  <c r="S38" i="257" s="1" a="1"/>
  <c r="S38" i="257" s="1"/>
  <c r="R38" i="257"/>
  <c r="Q39" i="257"/>
  <c r="S39" i="257" s="1" a="1"/>
  <c r="S39" i="257" s="1"/>
  <c r="R39" i="257"/>
  <c r="Q40" i="257"/>
  <c r="S40" i="257" s="1" a="1"/>
  <c r="S40" i="257" s="1"/>
  <c r="R40" i="257"/>
  <c r="Q41" i="257"/>
  <c r="S41" i="257" s="1" a="1"/>
  <c r="S41" i="257" s="1"/>
  <c r="R41" i="257"/>
  <c r="Q42" i="257"/>
  <c r="S42" i="257" s="1" a="1"/>
  <c r="S42" i="257" s="1"/>
  <c r="R42" i="257"/>
  <c r="Q43" i="257"/>
  <c r="S43" i="257" s="1" a="1"/>
  <c r="S43" i="257" s="1"/>
  <c r="R43" i="257"/>
  <c r="Q44" i="257"/>
  <c r="S44" i="257" s="1" a="1"/>
  <c r="S44" i="257" s="1"/>
  <c r="R44" i="257"/>
  <c r="Q45" i="257"/>
  <c r="S45" i="257" s="1" a="1"/>
  <c r="S45" i="257" s="1"/>
  <c r="R45" i="257"/>
  <c r="Q46" i="257"/>
  <c r="S46" i="257" s="1" a="1"/>
  <c r="S46" i="257" s="1"/>
  <c r="R46" i="257"/>
  <c r="Q47" i="257"/>
  <c r="S47" i="257" s="1" a="1"/>
  <c r="S47" i="257" s="1"/>
  <c r="R47" i="257"/>
  <c r="Q48" i="257"/>
  <c r="S48" i="257" s="1" a="1"/>
  <c r="S48" i="257" s="1"/>
  <c r="R48" i="257"/>
  <c r="Q49" i="257"/>
  <c r="S49" i="257" s="1" a="1"/>
  <c r="S49" i="257" s="1"/>
  <c r="R49" i="257"/>
  <c r="Q50" i="257"/>
  <c r="S50" i="257" s="1" a="1"/>
  <c r="S50" i="257" s="1"/>
  <c r="R50" i="257"/>
  <c r="Q51" i="257"/>
  <c r="S51" i="257" s="1" a="1"/>
  <c r="S51" i="257" s="1"/>
  <c r="R51" i="257"/>
  <c r="Q52" i="257"/>
  <c r="S52" i="257" s="1" a="1"/>
  <c r="S52" i="257" s="1"/>
  <c r="R52" i="257"/>
  <c r="Q53" i="257"/>
  <c r="S53" i="257" s="1" a="1"/>
  <c r="S53" i="257" s="1"/>
  <c r="R53" i="257"/>
  <c r="Q54" i="257"/>
  <c r="S54" i="257" s="1" a="1"/>
  <c r="S54" i="257" s="1"/>
  <c r="R54" i="257"/>
  <c r="E7" i="257"/>
  <c r="N16" i="257"/>
  <c r="M16" i="257"/>
  <c r="L16" i="257"/>
  <c r="K16" i="257"/>
  <c r="C16" i="257"/>
  <c r="J16" i="257" s="1"/>
  <c r="B16" i="257"/>
  <c r="R15" i="257"/>
  <c r="Q15" i="257"/>
  <c r="N15" i="257"/>
  <c r="M15" i="257"/>
  <c r="L15" i="257"/>
  <c r="K15" i="257"/>
  <c r="C15" i="257"/>
  <c r="J15" i="257" s="1"/>
  <c r="B15" i="257"/>
  <c r="B14" i="257"/>
  <c r="B20" i="232"/>
  <c r="B21" i="232"/>
  <c r="B22" i="232"/>
  <c r="B23" i="232"/>
  <c r="B24" i="232"/>
  <c r="B25" i="232"/>
  <c r="B26" i="232"/>
  <c r="B27" i="232"/>
  <c r="B28" i="232"/>
  <c r="B29" i="232"/>
  <c r="B30" i="232"/>
  <c r="B31" i="232"/>
  <c r="Q16" i="231"/>
  <c r="S16" i="231" s="1" a="1"/>
  <c r="S16" i="231" s="1"/>
  <c r="R16" i="231"/>
  <c r="Q17" i="231"/>
  <c r="R17" i="231"/>
  <c r="S17" i="231" a="1"/>
  <c r="S17" i="231"/>
  <c r="Q18" i="231"/>
  <c r="S18" i="231" s="1" a="1"/>
  <c r="S18" i="231" s="1"/>
  <c r="R18" i="231"/>
  <c r="Q19" i="231"/>
  <c r="R19" i="231"/>
  <c r="S19" i="231" a="1"/>
  <c r="S19" i="231"/>
  <c r="Q20" i="231"/>
  <c r="S20" i="231" s="1" a="1"/>
  <c r="S20" i="231" s="1"/>
  <c r="R20" i="231"/>
  <c r="Q21" i="231"/>
  <c r="R21" i="231"/>
  <c r="S21" i="231" a="1"/>
  <c r="S21" i="231"/>
  <c r="Q22" i="231"/>
  <c r="S22" i="231" s="1" a="1"/>
  <c r="S22" i="231" s="1"/>
  <c r="R22" i="231"/>
  <c r="Q23" i="231"/>
  <c r="R23" i="231"/>
  <c r="S23" i="231" a="1"/>
  <c r="S23" i="231"/>
  <c r="Q24" i="231"/>
  <c r="S24" i="231" s="1" a="1"/>
  <c r="S24" i="231" s="1"/>
  <c r="R24" i="231"/>
  <c r="Q25" i="231"/>
  <c r="R25" i="231"/>
  <c r="S25" i="231" a="1"/>
  <c r="S25" i="231"/>
  <c r="Q26" i="231"/>
  <c r="S26" i="231" s="1" a="1"/>
  <c r="S26" i="231" s="1"/>
  <c r="R26" i="231"/>
  <c r="Q27" i="231"/>
  <c r="R27" i="231"/>
  <c r="S27" i="231" a="1"/>
  <c r="S27" i="231"/>
  <c r="Q28" i="231"/>
  <c r="S28" i="231" s="1" a="1"/>
  <c r="S28" i="231" s="1"/>
  <c r="R28" i="231"/>
  <c r="Q29" i="231"/>
  <c r="R29" i="231"/>
  <c r="S29" i="231" a="1"/>
  <c r="S29" i="231"/>
  <c r="Q30" i="231"/>
  <c r="S30" i="231" s="1" a="1"/>
  <c r="S30" i="231" s="1"/>
  <c r="R30" i="231"/>
  <c r="Q31" i="231"/>
  <c r="R31" i="231"/>
  <c r="S31" i="231" a="1"/>
  <c r="S31" i="231"/>
  <c r="Q32" i="231"/>
  <c r="S32" i="231" s="1" a="1"/>
  <c r="S32" i="231" s="1"/>
  <c r="R32" i="231"/>
  <c r="Q33" i="231"/>
  <c r="R33" i="231"/>
  <c r="S33" i="231" a="1"/>
  <c r="S33" i="231"/>
  <c r="Q34" i="231"/>
  <c r="S34" i="231" s="1" a="1"/>
  <c r="S34" i="231" s="1"/>
  <c r="R34" i="231"/>
  <c r="Q35" i="231"/>
  <c r="R35" i="231"/>
  <c r="S35" i="231" a="1"/>
  <c r="S35" i="231"/>
  <c r="Q36" i="231"/>
  <c r="S36" i="231" s="1" a="1"/>
  <c r="S36" i="231" s="1"/>
  <c r="R36" i="231"/>
  <c r="Q37" i="231"/>
  <c r="R37" i="231"/>
  <c r="S37" i="231" a="1"/>
  <c r="S37" i="231"/>
  <c r="Q38" i="231"/>
  <c r="S38" i="231" s="1" a="1"/>
  <c r="S38" i="231" s="1"/>
  <c r="R38" i="231"/>
  <c r="Q39" i="231"/>
  <c r="R39" i="231"/>
  <c r="S39" i="231" a="1"/>
  <c r="S39" i="231"/>
  <c r="Q40" i="231"/>
  <c r="S40" i="231" s="1" a="1"/>
  <c r="S40" i="231" s="1"/>
  <c r="R40" i="231"/>
  <c r="Q41" i="231"/>
  <c r="R41" i="231"/>
  <c r="S41" i="231" a="1"/>
  <c r="S41" i="231"/>
  <c r="Q42" i="231"/>
  <c r="S42" i="231" s="1" a="1"/>
  <c r="S42" i="231" s="1"/>
  <c r="R42" i="231"/>
  <c r="Q43" i="231"/>
  <c r="R43" i="231"/>
  <c r="S43" i="231" a="1"/>
  <c r="S43" i="231"/>
  <c r="Q44" i="231"/>
  <c r="S44" i="231" s="1" a="1"/>
  <c r="S44" i="231" s="1"/>
  <c r="R44" i="231"/>
  <c r="Q45" i="231"/>
  <c r="R45" i="231"/>
  <c r="S45" i="231" a="1"/>
  <c r="S45" i="231"/>
  <c r="Q46" i="231"/>
  <c r="S46" i="231" s="1" a="1"/>
  <c r="S46" i="231" s="1"/>
  <c r="R46" i="231"/>
  <c r="Q47" i="231"/>
  <c r="R47" i="231"/>
  <c r="S47" i="231" a="1"/>
  <c r="S47" i="231"/>
  <c r="Q48" i="231"/>
  <c r="S48" i="231" s="1" a="1"/>
  <c r="S48" i="231" s="1"/>
  <c r="R48" i="231"/>
  <c r="Q49" i="231"/>
  <c r="R49" i="231"/>
  <c r="S49" i="231" a="1"/>
  <c r="S49" i="231"/>
  <c r="Q50" i="231"/>
  <c r="S50" i="231" s="1" a="1"/>
  <c r="S50" i="231" s="1"/>
  <c r="R50" i="231"/>
  <c r="Q51" i="231"/>
  <c r="R51" i="231"/>
  <c r="S51" i="231" a="1"/>
  <c r="S51" i="231"/>
  <c r="Q52" i="231"/>
  <c r="S52" i="231" s="1" a="1"/>
  <c r="S52" i="231" s="1"/>
  <c r="R52" i="231"/>
  <c r="Q53" i="231"/>
  <c r="R53" i="231"/>
  <c r="S53" i="231" a="1"/>
  <c r="S53" i="231"/>
  <c r="Q54" i="231"/>
  <c r="S54" i="231" s="1" a="1"/>
  <c r="S54" i="231" s="1"/>
  <c r="R54" i="231"/>
  <c r="Q55" i="231"/>
  <c r="R55" i="231"/>
  <c r="S55" i="231" a="1"/>
  <c r="S55" i="231"/>
  <c r="Q56" i="231"/>
  <c r="S56" i="231" s="1" a="1"/>
  <c r="S56" i="231" s="1"/>
  <c r="R56" i="231"/>
  <c r="Q57" i="231"/>
  <c r="R57" i="231"/>
  <c r="S57" i="231" a="1"/>
  <c r="S57" i="231"/>
  <c r="Q58" i="231"/>
  <c r="S58" i="231" s="1" a="1"/>
  <c r="S58" i="231" s="1"/>
  <c r="R58" i="231"/>
  <c r="Q59" i="231"/>
  <c r="R59" i="231"/>
  <c r="S59" i="231" a="1"/>
  <c r="S59" i="231"/>
  <c r="Q60" i="231"/>
  <c r="S60" i="231" s="1" a="1"/>
  <c r="S60" i="231" s="1"/>
  <c r="R60" i="231"/>
  <c r="Q61" i="231"/>
  <c r="R61" i="231"/>
  <c r="S61" i="231" a="1"/>
  <c r="S61" i="231"/>
  <c r="Q62" i="231"/>
  <c r="S62" i="231" s="1" a="1"/>
  <c r="S62" i="231" s="1"/>
  <c r="R62" i="231"/>
  <c r="Q63" i="231"/>
  <c r="R63" i="231"/>
  <c r="S63" i="231" a="1"/>
  <c r="S63" i="231"/>
  <c r="Q64" i="231"/>
  <c r="S64" i="231" s="1" a="1"/>
  <c r="S64" i="231" s="1"/>
  <c r="R64" i="23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Q16" i="245"/>
  <c r="S16" i="245" s="1" a="1"/>
  <c r="S16" i="245" s="1"/>
  <c r="B72" i="232" s="1"/>
  <c r="R16" i="245"/>
  <c r="Q17" i="245"/>
  <c r="R17" i="245"/>
  <c r="Q18" i="245"/>
  <c r="S18" i="245" s="1" a="1"/>
  <c r="S18" i="245" s="1"/>
  <c r="B74" i="232" s="1"/>
  <c r="R18" i="245"/>
  <c r="Q19" i="245"/>
  <c r="R19" i="245"/>
  <c r="S19" i="245" a="1"/>
  <c r="S19" i="245" s="1"/>
  <c r="B75" i="232" s="1"/>
  <c r="Q20" i="245"/>
  <c r="S20" i="245" s="1" a="1"/>
  <c r="S20" i="245" s="1"/>
  <c r="B76" i="232" s="1"/>
  <c r="R20" i="245"/>
  <c r="Q21" i="245"/>
  <c r="R21" i="245"/>
  <c r="Q22" i="245"/>
  <c r="S22" i="245" s="1" a="1"/>
  <c r="S22" i="245" s="1"/>
  <c r="B78" i="232" s="1"/>
  <c r="R22" i="245"/>
  <c r="Q23" i="245"/>
  <c r="R23" i="245"/>
  <c r="S23" i="245" a="1"/>
  <c r="S23" i="245" s="1"/>
  <c r="B79" i="232" s="1"/>
  <c r="Q24" i="245"/>
  <c r="S24" i="245" s="1" a="1"/>
  <c r="S24" i="245" s="1"/>
  <c r="B80" i="232" s="1"/>
  <c r="R24" i="245"/>
  <c r="Q25" i="245"/>
  <c r="R25" i="245"/>
  <c r="S25" i="245" a="1"/>
  <c r="S25" i="245" s="1"/>
  <c r="B81" i="232" s="1"/>
  <c r="Q26" i="245"/>
  <c r="R26" i="245"/>
  <c r="Q27" i="245"/>
  <c r="R27" i="245"/>
  <c r="Q28" i="245"/>
  <c r="S28" i="245" s="1" a="1"/>
  <c r="S28" i="245" s="1"/>
  <c r="B84" i="232" s="1"/>
  <c r="R28" i="245"/>
  <c r="Q29" i="245"/>
  <c r="R29" i="245"/>
  <c r="S29" i="245" a="1"/>
  <c r="S29" i="245" s="1"/>
  <c r="B85" i="232" s="1"/>
  <c r="Q30" i="245"/>
  <c r="S30" i="245" s="1" a="1"/>
  <c r="S30" i="245" s="1"/>
  <c r="B86" i="232" s="1"/>
  <c r="R30" i="245"/>
  <c r="Q31" i="245"/>
  <c r="R31" i="245"/>
  <c r="S31" i="245" a="1"/>
  <c r="S31" i="245" s="1"/>
  <c r="B87" i="232" s="1"/>
  <c r="Q32" i="245"/>
  <c r="S32" i="245" s="1" a="1"/>
  <c r="S32" i="245" s="1"/>
  <c r="B88" i="232" s="1"/>
  <c r="R32" i="245"/>
  <c r="Q33" i="245"/>
  <c r="R33" i="245"/>
  <c r="Q34" i="245"/>
  <c r="S34" i="245" s="1" a="1"/>
  <c r="S34" i="245" s="1"/>
  <c r="B90" i="232" s="1"/>
  <c r="R34" i="245"/>
  <c r="Q35" i="245"/>
  <c r="R35" i="245"/>
  <c r="S35" i="245" a="1"/>
  <c r="S35" i="245" s="1"/>
  <c r="B91" i="232" s="1"/>
  <c r="Q36" i="245"/>
  <c r="S36" i="245" s="1" a="1"/>
  <c r="S36" i="245" s="1"/>
  <c r="B92" i="232" s="1"/>
  <c r="R36" i="245"/>
  <c r="Q37" i="245"/>
  <c r="R37" i="245"/>
  <c r="S37" i="245" a="1"/>
  <c r="S37" i="245" s="1"/>
  <c r="B93" i="232" s="1"/>
  <c r="Q38" i="245"/>
  <c r="S38" i="245" s="1" a="1"/>
  <c r="S38" i="245" s="1"/>
  <c r="B94" i="232" s="1"/>
  <c r="R38" i="245"/>
  <c r="Q39" i="245"/>
  <c r="R39" i="245"/>
  <c r="Q40" i="245"/>
  <c r="S40" i="245" s="1" a="1"/>
  <c r="S40" i="245" s="1"/>
  <c r="B96" i="232" s="1"/>
  <c r="R40" i="245"/>
  <c r="Q41" i="245"/>
  <c r="R41" i="245"/>
  <c r="S41" i="245" a="1"/>
  <c r="S41" i="245" s="1"/>
  <c r="B97" i="232" s="1"/>
  <c r="Q42" i="245"/>
  <c r="S42" i="245" s="1" a="1"/>
  <c r="S42" i="245" s="1"/>
  <c r="B98" i="232" s="1"/>
  <c r="R42" i="245"/>
  <c r="Q43" i="245"/>
  <c r="R43" i="245"/>
  <c r="S43" i="245" a="1"/>
  <c r="S43" i="245" s="1"/>
  <c r="B99" i="232" s="1"/>
  <c r="Q44" i="245"/>
  <c r="S44" i="245" s="1" a="1"/>
  <c r="S44" i="245" s="1"/>
  <c r="B100" i="232" s="1"/>
  <c r="R44" i="245"/>
  <c r="Q45" i="245"/>
  <c r="R45" i="245"/>
  <c r="Q46" i="245"/>
  <c r="S46" i="245" s="1" a="1"/>
  <c r="S46" i="245" s="1"/>
  <c r="B102" i="232" s="1"/>
  <c r="R46" i="245"/>
  <c r="Q47" i="245"/>
  <c r="R47" i="245"/>
  <c r="S47" i="245" a="1"/>
  <c r="S47" i="245" s="1"/>
  <c r="B103" i="232" s="1"/>
  <c r="Q48" i="245"/>
  <c r="S48" i="245" s="1" a="1"/>
  <c r="S48" i="245" s="1"/>
  <c r="B104" i="232" s="1"/>
  <c r="R48" i="245"/>
  <c r="Q49" i="245"/>
  <c r="R49" i="245"/>
  <c r="S49" i="245" a="1"/>
  <c r="S49" i="245" s="1"/>
  <c r="B105" i="232" s="1"/>
  <c r="Q50" i="245"/>
  <c r="S50" i="245" s="1" a="1"/>
  <c r="S50" i="245" s="1"/>
  <c r="B106" i="232" s="1"/>
  <c r="R50" i="245"/>
  <c r="Q51" i="245"/>
  <c r="R51" i="245"/>
  <c r="S51" i="245" a="1"/>
  <c r="S51" i="245" s="1"/>
  <c r="B107" i="232" s="1"/>
  <c r="Q52" i="245"/>
  <c r="S52" i="245" s="1" a="1"/>
  <c r="S52" i="245" s="1"/>
  <c r="B108" i="232" s="1"/>
  <c r="R52" i="245"/>
  <c r="Q53" i="245"/>
  <c r="R53" i="245"/>
  <c r="S53" i="245" a="1"/>
  <c r="S53" i="245" s="1"/>
  <c r="B109" i="232" s="1"/>
  <c r="Q54" i="245"/>
  <c r="S54" i="245" s="1" a="1"/>
  <c r="S54" i="245" s="1"/>
  <c r="R54" i="245"/>
  <c r="J16" i="245"/>
  <c r="K16" i="245"/>
  <c r="L16" i="245"/>
  <c r="M16" i="245"/>
  <c r="N16" i="245"/>
  <c r="J17" i="245"/>
  <c r="K17" i="245"/>
  <c r="L17" i="245"/>
  <c r="M17" i="245"/>
  <c r="N17" i="245"/>
  <c r="I18" i="245"/>
  <c r="S33" i="245" s="1" a="1"/>
  <c r="S33" i="245" s="1"/>
  <c r="B89" i="232" s="1"/>
  <c r="J18" i="245"/>
  <c r="K18" i="245"/>
  <c r="L18" i="245"/>
  <c r="M18" i="245"/>
  <c r="N18" i="245"/>
  <c r="I19" i="245"/>
  <c r="S39" i="245" s="1" a="1"/>
  <c r="S39" i="245" s="1"/>
  <c r="B95" i="232" s="1"/>
  <c r="J19" i="245"/>
  <c r="K19" i="245"/>
  <c r="L19" i="245"/>
  <c r="M19" i="245"/>
  <c r="N19" i="245"/>
  <c r="J20" i="245"/>
  <c r="K20" i="245"/>
  <c r="L20" i="245"/>
  <c r="M20" i="245"/>
  <c r="N20" i="245"/>
  <c r="E7" i="231"/>
  <c r="B14" i="231"/>
  <c r="B14" i="245" s="1"/>
  <c r="I17" i="245" s="1"/>
  <c r="S27" i="245" s="1" a="1"/>
  <c r="S27" i="245" s="1"/>
  <c r="B83" i="232" s="1"/>
  <c r="E3" i="196"/>
  <c r="B33" i="244"/>
  <c r="B39" i="244"/>
  <c r="B65" i="244"/>
  <c r="B71" i="244"/>
  <c r="B81" i="244"/>
  <c r="B87" i="244"/>
  <c r="B111" i="244"/>
  <c r="Q16" i="243"/>
  <c r="S16" i="243" s="1" a="1"/>
  <c r="S16" i="243" s="1"/>
  <c r="B20" i="244" s="1"/>
  <c r="R16" i="243"/>
  <c r="Q17" i="243"/>
  <c r="R17" i="243"/>
  <c r="Q18" i="243"/>
  <c r="S18" i="243" s="1" a="1"/>
  <c r="S18" i="243" s="1"/>
  <c r="B22" i="244" s="1"/>
  <c r="R18" i="243"/>
  <c r="Q19" i="243"/>
  <c r="S19" i="243" s="1" a="1"/>
  <c r="S19" i="243" s="1"/>
  <c r="B23" i="244" s="1"/>
  <c r="R19" i="243"/>
  <c r="Q20" i="243"/>
  <c r="S20" i="243" s="1" a="1"/>
  <c r="S20" i="243" s="1"/>
  <c r="B24" i="244" s="1"/>
  <c r="R20" i="243"/>
  <c r="Q21" i="243"/>
  <c r="R21" i="243"/>
  <c r="Q22" i="243"/>
  <c r="S22" i="243" s="1" a="1"/>
  <c r="S22" i="243" s="1"/>
  <c r="B26" i="244" s="1"/>
  <c r="R22" i="243"/>
  <c r="Q23" i="243"/>
  <c r="R23" i="243"/>
  <c r="Q24" i="243"/>
  <c r="S24" i="243" s="1" a="1"/>
  <c r="S24" i="243" s="1"/>
  <c r="B28" i="244" s="1"/>
  <c r="R24" i="243"/>
  <c r="Q25" i="243"/>
  <c r="R25" i="243"/>
  <c r="Q26" i="243"/>
  <c r="S26" i="243" s="1" a="1"/>
  <c r="S26" i="243" s="1"/>
  <c r="B30" i="244" s="1"/>
  <c r="R26" i="243"/>
  <c r="Q27" i="243"/>
  <c r="R27" i="243"/>
  <c r="Q28" i="243"/>
  <c r="S28" i="243" s="1" a="1"/>
  <c r="S28" i="243" s="1"/>
  <c r="B32" i="244" s="1"/>
  <c r="R28" i="243"/>
  <c r="Q29" i="243"/>
  <c r="S29" i="243" s="1" a="1"/>
  <c r="R29" i="243"/>
  <c r="S29" i="243"/>
  <c r="Q30" i="243"/>
  <c r="S30" i="243" s="1" a="1"/>
  <c r="S30" i="243" s="1"/>
  <c r="B34" i="244" s="1"/>
  <c r="R30" i="243"/>
  <c r="Q31" i="243"/>
  <c r="S31" i="243" s="1" a="1"/>
  <c r="S31" i="243" s="1"/>
  <c r="B35" i="244" s="1"/>
  <c r="R31" i="243"/>
  <c r="Q32" i="243"/>
  <c r="S32" i="243" s="1" a="1"/>
  <c r="S32" i="243" s="1"/>
  <c r="B36" i="244" s="1"/>
  <c r="R32" i="243"/>
  <c r="Q33" i="243"/>
  <c r="R33" i="243"/>
  <c r="Q34" i="243"/>
  <c r="S34" i="243" s="1" a="1"/>
  <c r="S34" i="243" s="1"/>
  <c r="B38" i="244" s="1"/>
  <c r="R34" i="243"/>
  <c r="Q35" i="243"/>
  <c r="S35" i="243" s="1" a="1"/>
  <c r="S35" i="243" s="1"/>
  <c r="R35" i="243"/>
  <c r="Q36" i="243"/>
  <c r="S36" i="243" s="1" a="1"/>
  <c r="S36" i="243" s="1"/>
  <c r="B40" i="244" s="1"/>
  <c r="R36" i="243"/>
  <c r="Q37" i="243"/>
  <c r="R37" i="243"/>
  <c r="Q38" i="243"/>
  <c r="S38" i="243" s="1" a="1"/>
  <c r="S38" i="243" s="1"/>
  <c r="B42" i="244" s="1"/>
  <c r="R38" i="243"/>
  <c r="Q39" i="243"/>
  <c r="R39" i="243"/>
  <c r="Q40" i="243"/>
  <c r="S40" i="243" s="1" a="1"/>
  <c r="S40" i="243" s="1"/>
  <c r="B44" i="244" s="1"/>
  <c r="R40" i="243"/>
  <c r="Q41" i="243"/>
  <c r="R41" i="243"/>
  <c r="Q42" i="243"/>
  <c r="S42" i="243" s="1" a="1"/>
  <c r="S42" i="243" s="1"/>
  <c r="B46" i="244" s="1"/>
  <c r="R42" i="243"/>
  <c r="Q43" i="243"/>
  <c r="R43" i="243"/>
  <c r="Q44" i="243"/>
  <c r="S44" i="243" s="1" a="1"/>
  <c r="S44" i="243" s="1"/>
  <c r="B48" i="244" s="1"/>
  <c r="R44" i="243"/>
  <c r="Q45" i="243"/>
  <c r="R45" i="243"/>
  <c r="Q46" i="243"/>
  <c r="S46" i="243" s="1" a="1"/>
  <c r="S46" i="243" s="1"/>
  <c r="B50" i="244" s="1"/>
  <c r="R46" i="243"/>
  <c r="Q47" i="243"/>
  <c r="S47" i="243" s="1" a="1"/>
  <c r="S47" i="243" s="1"/>
  <c r="B51" i="244" s="1"/>
  <c r="R47" i="243"/>
  <c r="Q48" i="243"/>
  <c r="S48" i="243" s="1" a="1"/>
  <c r="S48" i="243" s="1"/>
  <c r="B52" i="244" s="1"/>
  <c r="R48" i="243"/>
  <c r="Q49" i="243"/>
  <c r="R49" i="243"/>
  <c r="Q50" i="243"/>
  <c r="S50" i="243" s="1" a="1"/>
  <c r="S50" i="243" s="1"/>
  <c r="B54" i="244" s="1"/>
  <c r="R50" i="243"/>
  <c r="Q51" i="243"/>
  <c r="S51" i="243" s="1" a="1"/>
  <c r="S51" i="243" s="1"/>
  <c r="B55" i="244" s="1"/>
  <c r="R51" i="243"/>
  <c r="Q52" i="243"/>
  <c r="S52" i="243" s="1" a="1"/>
  <c r="S52" i="243" s="1"/>
  <c r="B56" i="244" s="1"/>
  <c r="R52" i="243"/>
  <c r="Q53" i="243"/>
  <c r="R53" i="243"/>
  <c r="Q54" i="243"/>
  <c r="S54" i="243" s="1" a="1"/>
  <c r="S54" i="243" s="1"/>
  <c r="B58" i="244" s="1"/>
  <c r="R54" i="243"/>
  <c r="Q55" i="243"/>
  <c r="R55" i="243"/>
  <c r="Q56" i="243"/>
  <c r="S56" i="243" s="1" a="1"/>
  <c r="S56" i="243" s="1"/>
  <c r="B60" i="244" s="1"/>
  <c r="R56" i="243"/>
  <c r="Q57" i="243"/>
  <c r="R57" i="243"/>
  <c r="Q58" i="243"/>
  <c r="S58" i="243" s="1" a="1"/>
  <c r="S58" i="243" s="1"/>
  <c r="B62" i="244" s="1"/>
  <c r="R58" i="243"/>
  <c r="Q59" i="243"/>
  <c r="R59" i="243"/>
  <c r="Q60" i="243"/>
  <c r="S60" i="243" s="1" a="1"/>
  <c r="S60" i="243" s="1"/>
  <c r="B64" i="244" s="1"/>
  <c r="R60" i="243"/>
  <c r="Q61" i="243"/>
  <c r="S61" i="243" s="1" a="1"/>
  <c r="R61" i="243"/>
  <c r="S61" i="243"/>
  <c r="Q62" i="243"/>
  <c r="S62" i="243" s="1" a="1"/>
  <c r="S62" i="243" s="1"/>
  <c r="B66" i="244" s="1"/>
  <c r="R62" i="243"/>
  <c r="Q63" i="243"/>
  <c r="R63" i="243"/>
  <c r="Q64" i="243"/>
  <c r="S64" i="243" s="1" a="1"/>
  <c r="S64" i="243" s="1"/>
  <c r="B68" i="244" s="1"/>
  <c r="R64" i="243"/>
  <c r="Q65" i="243"/>
  <c r="R65" i="243"/>
  <c r="Q66" i="243"/>
  <c r="S66" i="243" s="1" a="1"/>
  <c r="S66" i="243" s="1"/>
  <c r="B70" i="244" s="1"/>
  <c r="R66" i="243"/>
  <c r="Q67" i="243"/>
  <c r="S67" i="243" s="1" a="1"/>
  <c r="S67" i="243" s="1"/>
  <c r="R67" i="243"/>
  <c r="Q68" i="243"/>
  <c r="R68" i="243"/>
  <c r="Q69" i="243"/>
  <c r="R69" i="243"/>
  <c r="Q70" i="243"/>
  <c r="S70" i="243" s="1" a="1"/>
  <c r="S70" i="243" s="1"/>
  <c r="B74" i="244" s="1"/>
  <c r="R70" i="243"/>
  <c r="Q71" i="243"/>
  <c r="R71" i="243"/>
  <c r="Q72" i="243"/>
  <c r="R72" i="243"/>
  <c r="Q73" i="243"/>
  <c r="R73" i="243"/>
  <c r="Q74" i="243"/>
  <c r="R74" i="243"/>
  <c r="Q75" i="243"/>
  <c r="R75" i="243"/>
  <c r="Q76" i="243"/>
  <c r="R76" i="243"/>
  <c r="Q77" i="243"/>
  <c r="S77" i="243" s="1" a="1"/>
  <c r="S77" i="243" s="1"/>
  <c r="R77" i="243"/>
  <c r="Q78" i="243"/>
  <c r="S78" i="243" s="1" a="1"/>
  <c r="S78" i="243" s="1"/>
  <c r="B82" i="244" s="1"/>
  <c r="R78" i="243"/>
  <c r="Q79" i="243"/>
  <c r="S79" i="243" s="1" a="1"/>
  <c r="S79" i="243" s="1"/>
  <c r="B83" i="244" s="1"/>
  <c r="R79" i="243"/>
  <c r="Q80" i="243"/>
  <c r="S80" i="243" s="1" a="1"/>
  <c r="S80" i="243" s="1"/>
  <c r="B84" i="244" s="1"/>
  <c r="R80" i="243"/>
  <c r="Q81" i="243"/>
  <c r="R81" i="243"/>
  <c r="Q82" i="243"/>
  <c r="S82" i="243" s="1" a="1"/>
  <c r="S82" i="243" s="1"/>
  <c r="B86" i="244" s="1"/>
  <c r="R82" i="243"/>
  <c r="Q83" i="243"/>
  <c r="S83" i="243" s="1" a="1"/>
  <c r="S83" i="243" s="1"/>
  <c r="R83" i="243"/>
  <c r="Q84" i="243"/>
  <c r="R84" i="243"/>
  <c r="Q85" i="243"/>
  <c r="R85" i="243"/>
  <c r="Q86" i="243"/>
  <c r="S86" i="243" s="1" a="1"/>
  <c r="S86" i="243" s="1"/>
  <c r="B90" i="244" s="1"/>
  <c r="R86" i="243"/>
  <c r="Q87" i="243"/>
  <c r="R87" i="243"/>
  <c r="Q88" i="243"/>
  <c r="R88" i="243"/>
  <c r="Q89" i="243"/>
  <c r="R89" i="243"/>
  <c r="Q90" i="243"/>
  <c r="R90" i="243"/>
  <c r="Q91" i="243"/>
  <c r="S91" i="243" s="1" a="1"/>
  <c r="S91" i="243" s="1"/>
  <c r="B95" i="244" s="1"/>
  <c r="R91" i="243"/>
  <c r="Q92" i="243"/>
  <c r="R92" i="243"/>
  <c r="Q93" i="243"/>
  <c r="R93" i="243"/>
  <c r="Q94" i="243"/>
  <c r="S94" i="243" s="1" a="1"/>
  <c r="S94" i="243" s="1"/>
  <c r="B98" i="244" s="1"/>
  <c r="R94" i="243"/>
  <c r="Q95" i="243"/>
  <c r="S95" i="243" s="1" a="1"/>
  <c r="S95" i="243" s="1"/>
  <c r="B99" i="244" s="1"/>
  <c r="R95" i="243"/>
  <c r="Q96" i="243"/>
  <c r="S96" i="243" s="1" a="1"/>
  <c r="S96" i="243" s="1"/>
  <c r="B100" i="244" s="1"/>
  <c r="R96" i="243"/>
  <c r="Q97" i="243"/>
  <c r="R97" i="243"/>
  <c r="Q98" i="243"/>
  <c r="S98" i="243" s="1" a="1"/>
  <c r="S98" i="243" s="1"/>
  <c r="B102" i="244" s="1"/>
  <c r="R98" i="243"/>
  <c r="Q99" i="243"/>
  <c r="R99" i="243"/>
  <c r="Q100" i="243"/>
  <c r="R100" i="243"/>
  <c r="Q101" i="243"/>
  <c r="R101" i="243"/>
  <c r="Q102" i="243"/>
  <c r="S102" i="243" s="1" a="1"/>
  <c r="S102" i="243" s="1"/>
  <c r="B106" i="244" s="1"/>
  <c r="R102" i="243"/>
  <c r="Q103" i="243"/>
  <c r="R103" i="243"/>
  <c r="Q104" i="243"/>
  <c r="R104" i="243"/>
  <c r="Q105" i="243"/>
  <c r="R105" i="243"/>
  <c r="Q106" i="243"/>
  <c r="R106" i="243"/>
  <c r="Q107" i="243"/>
  <c r="S107" i="243" s="1" a="1"/>
  <c r="R107" i="243"/>
  <c r="S107" i="243"/>
  <c r="Q108" i="243"/>
  <c r="R108" i="243"/>
  <c r="Q109" i="243"/>
  <c r="S109" i="243" s="1" a="1"/>
  <c r="S109" i="243" s="1"/>
  <c r="R109" i="243"/>
  <c r="Q110" i="243"/>
  <c r="S110" i="243" s="1" a="1"/>
  <c r="S110" i="243" s="1"/>
  <c r="R110" i="243"/>
  <c r="Q111" i="243"/>
  <c r="S111" i="243" s="1" a="1"/>
  <c r="S111" i="243" s="1"/>
  <c r="R111" i="243"/>
  <c r="Q112" i="243"/>
  <c r="R112" i="243"/>
  <c r="Q113" i="243"/>
  <c r="R113" i="243"/>
  <c r="S113" i="243" a="1"/>
  <c r="S113" i="243" s="1"/>
  <c r="Q114" i="243"/>
  <c r="S114" i="243" s="1" a="1"/>
  <c r="S114" i="243" s="1"/>
  <c r="R114" i="243"/>
  <c r="Q115" i="243"/>
  <c r="R115" i="243"/>
  <c r="S115" i="243" a="1"/>
  <c r="S115" i="243" s="1"/>
  <c r="Q116" i="243"/>
  <c r="S116" i="243" s="1" a="1"/>
  <c r="S116" i="243" s="1"/>
  <c r="R116" i="243"/>
  <c r="Q117" i="243"/>
  <c r="S117" i="243" s="1" a="1"/>
  <c r="S117" i="243" s="1"/>
  <c r="R117" i="243"/>
  <c r="Q118" i="243"/>
  <c r="R118" i="243"/>
  <c r="S118" i="243" a="1"/>
  <c r="S118" i="243" s="1"/>
  <c r="Q119" i="243"/>
  <c r="R119" i="243"/>
  <c r="S119" i="243" s="1" a="1"/>
  <c r="S119" i="243" s="1"/>
  <c r="Q120" i="243"/>
  <c r="R120" i="243"/>
  <c r="S120" i="243" s="1" a="1"/>
  <c r="S120" i="243" s="1"/>
  <c r="Q121" i="243"/>
  <c r="S121" i="243" s="1" a="1"/>
  <c r="S121" i="243" s="1"/>
  <c r="R121" i="243"/>
  <c r="Q122" i="243"/>
  <c r="R122" i="243"/>
  <c r="S122" i="243" a="1"/>
  <c r="S122" i="243" s="1"/>
  <c r="Q123" i="243"/>
  <c r="S123" i="243" s="1" a="1"/>
  <c r="S123" i="243" s="1"/>
  <c r="R123" i="243"/>
  <c r="Q124" i="243"/>
  <c r="S124" i="243" s="1" a="1"/>
  <c r="S124" i="243" s="1"/>
  <c r="R124" i="243"/>
  <c r="Q125" i="243"/>
  <c r="R125" i="243"/>
  <c r="S125" i="243" a="1"/>
  <c r="S125" i="243" s="1"/>
  <c r="Q126" i="243"/>
  <c r="S126" i="243" s="1" a="1"/>
  <c r="S126" i="243" s="1"/>
  <c r="R126" i="243"/>
  <c r="Q127" i="243"/>
  <c r="R127" i="243"/>
  <c r="S127" i="243" s="1" a="1"/>
  <c r="S127" i="243" s="1"/>
  <c r="Q128" i="243"/>
  <c r="R128" i="243"/>
  <c r="S128" i="243" s="1" a="1"/>
  <c r="S128" i="243" s="1"/>
  <c r="Q129" i="243"/>
  <c r="R129" i="243"/>
  <c r="S129" i="243" a="1"/>
  <c r="S129" i="243" s="1"/>
  <c r="Q130" i="243"/>
  <c r="S130" i="243" s="1" a="1"/>
  <c r="S130" i="243" s="1"/>
  <c r="R130" i="243"/>
  <c r="Q131" i="243"/>
  <c r="S131" i="243" s="1" a="1"/>
  <c r="S131" i="243" s="1"/>
  <c r="R131" i="243"/>
  <c r="Q132" i="243"/>
  <c r="S132" i="243" s="1" a="1"/>
  <c r="S132" i="243" s="1"/>
  <c r="R132" i="243"/>
  <c r="Q133" i="243"/>
  <c r="S133" i="243" s="1" a="1"/>
  <c r="S133" i="243" s="1"/>
  <c r="R133" i="243"/>
  <c r="Q134" i="243"/>
  <c r="R134" i="243"/>
  <c r="S134" i="243" a="1"/>
  <c r="S134" i="243" s="1"/>
  <c r="Q135" i="243"/>
  <c r="R135" i="243"/>
  <c r="S135" i="243" s="1" a="1"/>
  <c r="S135" i="243" s="1"/>
  <c r="Q136" i="243"/>
  <c r="R136" i="243"/>
  <c r="S136" i="243" s="1" a="1"/>
  <c r="S136" i="243" s="1"/>
  <c r="Q137" i="243"/>
  <c r="S137" i="243" s="1" a="1"/>
  <c r="S137" i="243" s="1"/>
  <c r="R137" i="243"/>
  <c r="Q138" i="243"/>
  <c r="R138" i="243"/>
  <c r="S138" i="243" a="1"/>
  <c r="S138" i="243" s="1"/>
  <c r="Q139" i="243"/>
  <c r="R139" i="243"/>
  <c r="S139" i="243" s="1" a="1"/>
  <c r="S139" i="243" s="1"/>
  <c r="Q140" i="243"/>
  <c r="S140" i="243" s="1" a="1"/>
  <c r="S140" i="243" s="1"/>
  <c r="R140" i="243"/>
  <c r="Q141" i="243"/>
  <c r="R141" i="243"/>
  <c r="S141" i="243" a="1"/>
  <c r="S141" i="243" s="1"/>
  <c r="Q142" i="243"/>
  <c r="S142" i="243" s="1" a="1"/>
  <c r="S142" i="243" s="1"/>
  <c r="R142" i="243"/>
  <c r="Q143" i="243"/>
  <c r="R143" i="243"/>
  <c r="S143" i="243" s="1" a="1"/>
  <c r="S143" i="243" s="1"/>
  <c r="Q144" i="243"/>
  <c r="R144" i="243"/>
  <c r="S144" i="243" s="1" a="1"/>
  <c r="S144" i="243" s="1"/>
  <c r="Q145" i="243"/>
  <c r="R145" i="243"/>
  <c r="S145" i="243" a="1"/>
  <c r="S145" i="243" s="1"/>
  <c r="Q146" i="243"/>
  <c r="S146" i="243" s="1" a="1"/>
  <c r="S146" i="243" s="1"/>
  <c r="R146" i="243"/>
  <c r="Q147" i="243"/>
  <c r="S147" i="243" s="1" a="1"/>
  <c r="S147" i="243" s="1"/>
  <c r="R147" i="243"/>
  <c r="Q148" i="243"/>
  <c r="R148" i="243"/>
  <c r="S148" i="243" s="1" a="1"/>
  <c r="S148" i="243" s="1"/>
  <c r="Q149" i="243"/>
  <c r="S149" i="243" s="1" a="1"/>
  <c r="S149" i="243" s="1"/>
  <c r="R149" i="243"/>
  <c r="Q150" i="243"/>
  <c r="R150" i="243"/>
  <c r="S150" i="243" a="1"/>
  <c r="S150" i="243" s="1"/>
  <c r="Q151" i="243"/>
  <c r="R151" i="243"/>
  <c r="S151" i="243" s="1" a="1"/>
  <c r="S151" i="243" s="1"/>
  <c r="Q152" i="243"/>
  <c r="R152" i="243"/>
  <c r="S152" i="243" s="1" a="1"/>
  <c r="S152" i="243" s="1"/>
  <c r="Q153" i="243"/>
  <c r="S153" i="243" s="1" a="1"/>
  <c r="S153" i="243" s="1"/>
  <c r="R153" i="243"/>
  <c r="Q154" i="243"/>
  <c r="R154" i="243"/>
  <c r="S154" i="243" a="1"/>
  <c r="S154" i="243" s="1"/>
  <c r="Q155" i="243"/>
  <c r="R155" i="243"/>
  <c r="S155" i="243" s="1" a="1"/>
  <c r="S155" i="243" s="1"/>
  <c r="Q156" i="243"/>
  <c r="S156" i="243" s="1" a="1"/>
  <c r="S156" i="243" s="1"/>
  <c r="R156" i="243"/>
  <c r="Q157" i="243"/>
  <c r="R157" i="243"/>
  <c r="S157" i="243" a="1"/>
  <c r="S157" i="243" s="1"/>
  <c r="Q158" i="243"/>
  <c r="S158" i="243" s="1" a="1"/>
  <c r="S158" i="243" s="1"/>
  <c r="R158" i="243"/>
  <c r="Q159" i="243"/>
  <c r="R159" i="243"/>
  <c r="S159" i="243" s="1" a="1"/>
  <c r="S159" i="243" s="1"/>
  <c r="Q160" i="243"/>
  <c r="R160" i="243"/>
  <c r="S160" i="243" s="1" a="1"/>
  <c r="S160" i="243" s="1"/>
  <c r="Q161" i="243"/>
  <c r="R161" i="243"/>
  <c r="S161" i="243" a="1"/>
  <c r="S161" i="243" s="1"/>
  <c r="Q162" i="243"/>
  <c r="S162" i="243" s="1" a="1"/>
  <c r="S162" i="243" s="1"/>
  <c r="R162" i="243"/>
  <c r="Q163" i="243"/>
  <c r="S163" i="243" s="1" a="1"/>
  <c r="S163" i="243" s="1"/>
  <c r="R163" i="243"/>
  <c r="Q164" i="243"/>
  <c r="R164" i="243"/>
  <c r="S164" i="243" s="1" a="1"/>
  <c r="S164" i="243" s="1"/>
  <c r="Q165" i="243"/>
  <c r="S165" i="243" s="1" a="1"/>
  <c r="S165" i="243" s="1"/>
  <c r="R165" i="243"/>
  <c r="Q166" i="243"/>
  <c r="R166" i="243"/>
  <c r="S166" i="243" a="1"/>
  <c r="S166" i="243" s="1"/>
  <c r="Q167" i="243"/>
  <c r="R167" i="243"/>
  <c r="S167" i="243" s="1" a="1"/>
  <c r="S167" i="243" s="1"/>
  <c r="Q168" i="243"/>
  <c r="R168" i="243"/>
  <c r="S168" i="243" s="1" a="1"/>
  <c r="S168" i="243" s="1"/>
  <c r="Q169" i="243"/>
  <c r="S169" i="243" s="1" a="1"/>
  <c r="S169" i="243" s="1"/>
  <c r="R169" i="243"/>
  <c r="Q170" i="243"/>
  <c r="R170" i="243"/>
  <c r="S170" i="243" a="1"/>
  <c r="S170" i="243" s="1"/>
  <c r="Q171" i="243"/>
  <c r="R171" i="243"/>
  <c r="S171" i="243" s="1" a="1"/>
  <c r="S171" i="243" s="1"/>
  <c r="Q172" i="243"/>
  <c r="S172" i="243" s="1" a="1"/>
  <c r="S172" i="243" s="1"/>
  <c r="R172" i="243"/>
  <c r="Q173" i="243"/>
  <c r="R173" i="243"/>
  <c r="S173" i="243" a="1"/>
  <c r="S173" i="243" s="1"/>
  <c r="Q174" i="243"/>
  <c r="S174" i="243" s="1" a="1"/>
  <c r="S174" i="243" s="1"/>
  <c r="R174" i="243"/>
  <c r="Q175" i="243"/>
  <c r="R175" i="243"/>
  <c r="S175" i="243" s="1" a="1"/>
  <c r="S175" i="243" s="1"/>
  <c r="Q176" i="243"/>
  <c r="R176" i="243"/>
  <c r="S176" i="243" s="1" a="1"/>
  <c r="S176" i="243" s="1"/>
  <c r="Q177" i="243"/>
  <c r="R177" i="243"/>
  <c r="S177" i="243" a="1"/>
  <c r="S177" i="243" s="1"/>
  <c r="Q178" i="243"/>
  <c r="S178" i="243" s="1" a="1"/>
  <c r="S178" i="243" s="1"/>
  <c r="R178" i="243"/>
  <c r="Q179" i="243"/>
  <c r="S179" i="243" s="1" a="1"/>
  <c r="S179" i="243" s="1"/>
  <c r="R179" i="243"/>
  <c r="Q180" i="243"/>
  <c r="R180" i="243"/>
  <c r="S180" i="243" s="1" a="1"/>
  <c r="S180" i="243" s="1"/>
  <c r="Q181" i="243"/>
  <c r="S181" i="243" s="1" a="1"/>
  <c r="S181" i="243" s="1"/>
  <c r="R181" i="243"/>
  <c r="Q182" i="243"/>
  <c r="R182" i="243"/>
  <c r="S182" i="243" a="1"/>
  <c r="S182" i="243" s="1"/>
  <c r="Q183" i="243"/>
  <c r="R183" i="243"/>
  <c r="S183" i="243" s="1" a="1"/>
  <c r="S183" i="243" s="1"/>
  <c r="Q184" i="243"/>
  <c r="R184" i="243"/>
  <c r="S184" i="243" s="1"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7" i="243"/>
  <c r="C27" i="243"/>
  <c r="B28" i="243"/>
  <c r="C28" i="243"/>
  <c r="B29" i="243"/>
  <c r="C29" i="243"/>
  <c r="B25" i="243"/>
  <c r="C25" i="243"/>
  <c r="B26" i="243"/>
  <c r="C26" i="243"/>
  <c r="B16" i="243"/>
  <c r="C16" i="243"/>
  <c r="B17" i="243"/>
  <c r="C17" i="243"/>
  <c r="B18" i="243"/>
  <c r="C18" i="243"/>
  <c r="B19" i="243"/>
  <c r="C19" i="243"/>
  <c r="B20" i="243"/>
  <c r="C20" i="243"/>
  <c r="B21" i="243"/>
  <c r="C21" i="243"/>
  <c r="B22" i="243"/>
  <c r="C22" i="243"/>
  <c r="B23" i="243"/>
  <c r="C23" i="243"/>
  <c r="B24" i="243"/>
  <c r="C24" i="243"/>
  <c r="C15" i="243"/>
  <c r="B15" i="243"/>
  <c r="Q16" i="215"/>
  <c r="S16" i="215" s="1" a="1"/>
  <c r="S16" i="215" s="1"/>
  <c r="B20" i="216" s="1"/>
  <c r="R16" i="215"/>
  <c r="Q17" i="215"/>
  <c r="S17" i="215" s="1" a="1"/>
  <c r="S17" i="215" s="1"/>
  <c r="B21" i="216" s="1"/>
  <c r="R17" i="215"/>
  <c r="Q18" i="215"/>
  <c r="S18" i="215" s="1" a="1"/>
  <c r="S18" i="215" s="1"/>
  <c r="B22" i="216" s="1"/>
  <c r="R18" i="215"/>
  <c r="Q19" i="215"/>
  <c r="S19" i="215" s="1" a="1"/>
  <c r="S19" i="215" s="1"/>
  <c r="B23" i="216" s="1"/>
  <c r="R19" i="215"/>
  <c r="Q20" i="215"/>
  <c r="S20" i="215" s="1" a="1"/>
  <c r="S20" i="215" s="1"/>
  <c r="B24" i="216" s="1"/>
  <c r="R20" i="215"/>
  <c r="Q21" i="215"/>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S27" i="215" s="1" a="1"/>
  <c r="S27" i="215" s="1"/>
  <c r="B31" i="216" s="1"/>
  <c r="R27" i="215"/>
  <c r="Q28" i="215"/>
  <c r="S28" i="215" s="1" a="1"/>
  <c r="S28" i="215" s="1"/>
  <c r="B32" i="216" s="1"/>
  <c r="R28" i="215"/>
  <c r="Q29" i="215"/>
  <c r="S29" i="215" s="1" a="1"/>
  <c r="S29" i="215" s="1"/>
  <c r="B33" i="216" s="1"/>
  <c r="R29" i="215"/>
  <c r="Q30" i="215"/>
  <c r="S30" i="215" s="1" a="1"/>
  <c r="S30" i="215" s="1"/>
  <c r="B34" i="216" s="1"/>
  <c r="R30" i="215"/>
  <c r="Q31" i="215"/>
  <c r="S31" i="215" s="1" a="1"/>
  <c r="S31" i="215" s="1"/>
  <c r="B35" i="216" s="1"/>
  <c r="R31" i="215"/>
  <c r="Q32" i="215"/>
  <c r="S32" i="215" s="1" a="1"/>
  <c r="S32" i="215" s="1"/>
  <c r="B36" i="216" s="1"/>
  <c r="R32" i="215"/>
  <c r="Q33" i="215"/>
  <c r="S33" i="215" s="1" a="1"/>
  <c r="S33" i="215" s="1"/>
  <c r="B37" i="216" s="1"/>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R46" i="215"/>
  <c r="Q47" i="215"/>
  <c r="R47" i="215"/>
  <c r="Q48" i="215"/>
  <c r="S48" i="215" s="1" a="1"/>
  <c r="S48" i="215" s="1"/>
  <c r="B52" i="216" s="1"/>
  <c r="R48" i="215"/>
  <c r="Q49" i="215"/>
  <c r="R49" i="215"/>
  <c r="Q50" i="215"/>
  <c r="S50" i="215" s="1" a="1"/>
  <c r="S50" i="215" s="1"/>
  <c r="B54" i="216" s="1"/>
  <c r="R50" i="215"/>
  <c r="Q51" i="215"/>
  <c r="S51" i="215" s="1" a="1"/>
  <c r="S51" i="215" s="1"/>
  <c r="B55" i="216" s="1"/>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S57" i="215" s="1" a="1"/>
  <c r="S57" i="215" s="1"/>
  <c r="B61" i="216" s="1"/>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S63" i="215" s="1" a="1"/>
  <c r="S63" i="215" s="1"/>
  <c r="B67" i="216" s="1"/>
  <c r="R63" i="215"/>
  <c r="Q64" i="215"/>
  <c r="S64" i="215" s="1" a="1"/>
  <c r="S64" i="215" s="1"/>
  <c r="B68" i="216" s="1"/>
  <c r="R64" i="215"/>
  <c r="Q65" i="215"/>
  <c r="S65" i="215" s="1" a="1"/>
  <c r="S65" i="215" s="1"/>
  <c r="B69" i="216" s="1"/>
  <c r="R65" i="215"/>
  <c r="Q66" i="215"/>
  <c r="S66" i="215" s="1" a="1"/>
  <c r="S66" i="215" s="1"/>
  <c r="B70" i="216" s="1"/>
  <c r="R66" i="215"/>
  <c r="Q67" i="215"/>
  <c r="S67" i="215" s="1" a="1"/>
  <c r="S67" i="215" s="1"/>
  <c r="B71" i="216" s="1"/>
  <c r="R67" i="215"/>
  <c r="Q68" i="215"/>
  <c r="S68" i="215" s="1" a="1"/>
  <c r="S68" i="215" s="1"/>
  <c r="B72" i="216" s="1"/>
  <c r="R68" i="215"/>
  <c r="Q69" i="215"/>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S81" i="215" s="1" a="1"/>
  <c r="S81" i="215" s="1"/>
  <c r="B85" i="216" s="1"/>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S87" i="215" s="1" a="1"/>
  <c r="S87" i="215" s="1"/>
  <c r="B91" i="216" s="1"/>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S93" i="215" s="1" a="1"/>
  <c r="S93" i="215" s="1"/>
  <c r="B97" i="216" s="1"/>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S99" i="215" s="1" a="1"/>
  <c r="S99" i="215" s="1"/>
  <c r="B103" i="216" s="1"/>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S105" i="215" s="1" a="1"/>
  <c r="S105" i="215" s="1"/>
  <c r="B109" i="216" s="1"/>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S111" i="215" s="1" a="1"/>
  <c r="S111" i="215" s="1"/>
  <c r="B115" i="216" s="1"/>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S117" i="215" s="1" a="1"/>
  <c r="S117" i="215" s="1"/>
  <c r="B121" i="216" s="1"/>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S123" i="215" s="1" a="1"/>
  <c r="S123" i="215" s="1"/>
  <c r="B127" i="216" s="1"/>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S129" i="215" s="1" a="1"/>
  <c r="S129" i="215" s="1"/>
  <c r="B133" i="216" s="1"/>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S135" i="215" s="1" a="1"/>
  <c r="S135" i="215" s="1"/>
  <c r="B139" i="216" s="1"/>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S141" i="215" s="1" a="1"/>
  <c r="S141" i="215" s="1"/>
  <c r="B145" i="216" s="1"/>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S147" i="215" s="1" a="1"/>
  <c r="S147" i="215" s="1"/>
  <c r="B151" i="216" s="1"/>
  <c r="R147" i="215"/>
  <c r="Q148" i="215"/>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R153" i="215"/>
  <c r="Q154" i="215"/>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S159" i="215" s="1" a="1"/>
  <c r="S159" i="215" s="1"/>
  <c r="B163" i="216" s="1"/>
  <c r="R159" i="215"/>
  <c r="Q160" i="215"/>
  <c r="R160" i="215"/>
  <c r="Q161" i="215"/>
  <c r="S161" i="215" s="1" a="1"/>
  <c r="S161" i="215" s="1"/>
  <c r="B165" i="216" s="1"/>
  <c r="R161" i="215"/>
  <c r="Q162" i="215"/>
  <c r="S162" i="215" s="1" a="1"/>
  <c r="S162" i="215" s="1"/>
  <c r="B166" i="216" s="1"/>
  <c r="R162" i="215"/>
  <c r="Q163" i="215"/>
  <c r="S163" i="215" s="1" a="1"/>
  <c r="S163" i="215" s="1"/>
  <c r="B167" i="216" s="1"/>
  <c r="R163" i="215"/>
  <c r="Q164" i="215"/>
  <c r="S164" i="215" s="1" a="1"/>
  <c r="S164" i="215" s="1"/>
  <c r="B168" i="216" s="1"/>
  <c r="R164" i="215"/>
  <c r="Q165" i="215"/>
  <c r="R165" i="215"/>
  <c r="Q166" i="215"/>
  <c r="S166" i="215" s="1" a="1"/>
  <c r="S166" i="215" s="1"/>
  <c r="B170" i="216" s="1"/>
  <c r="R166" i="215"/>
  <c r="Q167" i="215"/>
  <c r="S167" i="215" s="1" a="1"/>
  <c r="S167" i="215" s="1"/>
  <c r="B171" i="216" s="1"/>
  <c r="R167" i="215"/>
  <c r="Q168" i="215"/>
  <c r="S168" i="215" s="1" a="1"/>
  <c r="S168" i="215" s="1"/>
  <c r="B172" i="216" s="1"/>
  <c r="R168" i="215"/>
  <c r="Q169" i="215"/>
  <c r="S169" i="215" s="1" a="1"/>
  <c r="S169" i="215" s="1"/>
  <c r="B173" i="216" s="1"/>
  <c r="R169" i="215"/>
  <c r="Q170" i="215"/>
  <c r="S170" i="215" s="1" a="1"/>
  <c r="S170" i="215" s="1"/>
  <c r="B174" i="216" s="1"/>
  <c r="R170" i="215"/>
  <c r="Q171" i="215"/>
  <c r="S171" i="215" s="1" a="1"/>
  <c r="S171" i="215" s="1"/>
  <c r="B175" i="216" s="1"/>
  <c r="R171" i="215"/>
  <c r="Q172" i="215"/>
  <c r="S172" i="215" s="1" a="1"/>
  <c r="S172" i="215" s="1"/>
  <c r="B176" i="216" s="1"/>
  <c r="R172" i="215"/>
  <c r="Q173" i="215"/>
  <c r="S173" i="215" s="1" a="1"/>
  <c r="S173" i="215" s="1"/>
  <c r="B177" i="216" s="1"/>
  <c r="R173" i="215"/>
  <c r="Q174" i="215"/>
  <c r="S174" i="215" s="1" a="1"/>
  <c r="S174" i="215" s="1"/>
  <c r="B178" i="216" s="1"/>
  <c r="R174" i="215"/>
  <c r="Q175" i="215"/>
  <c r="S175" i="215" s="1" a="1"/>
  <c r="S175" i="215" s="1"/>
  <c r="B179" i="216" s="1"/>
  <c r="R175" i="215"/>
  <c r="Q176" i="215"/>
  <c r="S176" i="215" s="1" a="1"/>
  <c r="S176" i="215" s="1"/>
  <c r="B180" i="216" s="1"/>
  <c r="R176" i="215"/>
  <c r="Q177" i="215"/>
  <c r="S177" i="215" s="1" a="1"/>
  <c r="S177" i="215" s="1"/>
  <c r="B181" i="216" s="1"/>
  <c r="R177" i="215"/>
  <c r="Q178" i="215"/>
  <c r="S178" i="215" s="1" a="1"/>
  <c r="S178" i="215" s="1"/>
  <c r="B182" i="216" s="1"/>
  <c r="R178" i="215"/>
  <c r="Q179" i="215"/>
  <c r="S179" i="215" s="1" a="1"/>
  <c r="S179" i="215" s="1"/>
  <c r="B183" i="216" s="1"/>
  <c r="R179" i="215"/>
  <c r="Q180" i="215"/>
  <c r="S180" i="215" s="1" a="1"/>
  <c r="S180" i="215" s="1"/>
  <c r="B184" i="216" s="1"/>
  <c r="R180" i="215"/>
  <c r="Q181" i="215"/>
  <c r="S181" i="215" s="1" a="1"/>
  <c r="S181" i="215" s="1"/>
  <c r="R181" i="215"/>
  <c r="Q182" i="215"/>
  <c r="S182" i="215" s="1" a="1"/>
  <c r="S182" i="215" s="1"/>
  <c r="R182" i="215"/>
  <c r="Q183" i="215"/>
  <c r="S183" i="215" s="1" a="1"/>
  <c r="S183" i="215" s="1"/>
  <c r="R183" i="215"/>
  <c r="J16" i="215"/>
  <c r="K16" i="215"/>
  <c r="L16" i="215"/>
  <c r="M16" i="215"/>
  <c r="N16" i="215"/>
  <c r="I17" i="215"/>
  <c r="J17" i="215"/>
  <c r="K17" i="215"/>
  <c r="L17" i="215"/>
  <c r="M17" i="215"/>
  <c r="N17" i="215"/>
  <c r="I18" i="215"/>
  <c r="J18" i="215"/>
  <c r="K18" i="215"/>
  <c r="L18" i="215"/>
  <c r="M18" i="215"/>
  <c r="N18" i="215"/>
  <c r="K19" i="215"/>
  <c r="L19" i="215"/>
  <c r="M19" i="215"/>
  <c r="N19" i="215"/>
  <c r="K20" i="215"/>
  <c r="L20" i="215"/>
  <c r="M20" i="215"/>
  <c r="N20" i="215"/>
  <c r="I21" i="215"/>
  <c r="J21" i="215"/>
  <c r="K21" i="215"/>
  <c r="L21" i="215"/>
  <c r="M21" i="215"/>
  <c r="N21" i="215"/>
  <c r="I22" i="215"/>
  <c r="J22" i="215"/>
  <c r="K22" i="215"/>
  <c r="L22" i="215"/>
  <c r="M22" i="215"/>
  <c r="N22" i="215"/>
  <c r="I23" i="215"/>
  <c r="J23" i="215"/>
  <c r="K23" i="215"/>
  <c r="L23" i="215"/>
  <c r="M23" i="215"/>
  <c r="N23" i="215"/>
  <c r="J24" i="215"/>
  <c r="K24" i="215"/>
  <c r="L24" i="215"/>
  <c r="M24" i="215"/>
  <c r="N24"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K37" i="215"/>
  <c r="L37" i="215"/>
  <c r="M37" i="215"/>
  <c r="N37" i="215"/>
  <c r="I38" i="215"/>
  <c r="K38" i="215"/>
  <c r="L38" i="215"/>
  <c r="M38" i="215"/>
  <c r="N38" i="215"/>
  <c r="I39" i="215"/>
  <c r="K39" i="215"/>
  <c r="L39" i="215"/>
  <c r="M39" i="215"/>
  <c r="N39" i="215"/>
  <c r="J40" i="215"/>
  <c r="K40" i="215"/>
  <c r="L40" i="215"/>
  <c r="M40" i="215"/>
  <c r="N40" i="215"/>
  <c r="B18" i="213"/>
  <c r="I18" i="213" s="1"/>
  <c r="S33" i="213" s="1" a="1"/>
  <c r="S33" i="213" s="1"/>
  <c r="B37" i="214" s="1"/>
  <c r="C18" i="213"/>
  <c r="C86" i="166"/>
  <c r="C85" i="166"/>
  <c r="C84" i="166"/>
  <c r="C60" i="166"/>
  <c r="C59" i="166"/>
  <c r="C58" i="166"/>
  <c r="C36" i="166"/>
  <c r="C3" i="166"/>
  <c r="C2" i="166"/>
  <c r="C1" i="166"/>
  <c r="B23" i="240"/>
  <c r="B33" i="240"/>
  <c r="B39" i="240"/>
  <c r="B41" i="240"/>
  <c r="Q16" i="239"/>
  <c r="S16" i="239" s="1" a="1"/>
  <c r="S16" i="239" s="1"/>
  <c r="B20" i="240" s="1"/>
  <c r="R16" i="239"/>
  <c r="Q17" i="239"/>
  <c r="S17" i="239" s="1" a="1"/>
  <c r="S17" i="239" s="1"/>
  <c r="B21" i="240" s="1"/>
  <c r="R17" i="239"/>
  <c r="Q18" i="239"/>
  <c r="S18" i="239" s="1" a="1"/>
  <c r="S18" i="239" s="1"/>
  <c r="B22" i="240" s="1"/>
  <c r="R18" i="239"/>
  <c r="Q19" i="239"/>
  <c r="S19" i="239" s="1" a="1"/>
  <c r="S19" i="239" s="1"/>
  <c r="R19" i="239"/>
  <c r="Q20" i="239"/>
  <c r="S20" i="239" s="1" a="1"/>
  <c r="S20" i="239" s="1"/>
  <c r="B24" i="240" s="1"/>
  <c r="R20" i="239"/>
  <c r="Q21" i="239"/>
  <c r="R21" i="239"/>
  <c r="Q22" i="239"/>
  <c r="S22" i="239" s="1" a="1"/>
  <c r="S22" i="239" s="1"/>
  <c r="B26" i="240" s="1"/>
  <c r="R22" i="239"/>
  <c r="Q23" i="239"/>
  <c r="S23" i="239" s="1" a="1"/>
  <c r="S23" i="239" s="1"/>
  <c r="B27" i="240" s="1"/>
  <c r="R23" i="239"/>
  <c r="Q24" i="239"/>
  <c r="S24" i="239" s="1" a="1"/>
  <c r="S24" i="239" s="1"/>
  <c r="B28" i="240" s="1"/>
  <c r="R24" i="239"/>
  <c r="Q25" i="239"/>
  <c r="S25" i="239" s="1" a="1"/>
  <c r="R25" i="239"/>
  <c r="S25" i="239"/>
  <c r="B29" i="240" s="1"/>
  <c r="Q26" i="239"/>
  <c r="S26" i="239" s="1" a="1"/>
  <c r="S26" i="239" s="1"/>
  <c r="B30" i="240" s="1"/>
  <c r="R26" i="239"/>
  <c r="Q27" i="239"/>
  <c r="S27" i="239" s="1" a="1"/>
  <c r="S27" i="239" s="1"/>
  <c r="B31" i="240" s="1"/>
  <c r="R27" i="239"/>
  <c r="Q28" i="239"/>
  <c r="S28" i="239" s="1" a="1"/>
  <c r="S28" i="239" s="1"/>
  <c r="B32" i="240" s="1"/>
  <c r="R28" i="239"/>
  <c r="Q29" i="239"/>
  <c r="S29" i="239" s="1" a="1"/>
  <c r="S29" i="239" s="1"/>
  <c r="R29" i="239"/>
  <c r="Q30" i="239"/>
  <c r="S30" i="239" s="1" a="1"/>
  <c r="S30" i="239" s="1"/>
  <c r="B34" i="240" s="1"/>
  <c r="R30" i="239"/>
  <c r="Q31" i="239"/>
  <c r="S31" i="239" s="1" a="1"/>
  <c r="S31" i="239" s="1"/>
  <c r="B35" i="240" s="1"/>
  <c r="R31" i="239"/>
  <c r="Q32" i="239"/>
  <c r="S32" i="239" s="1" a="1"/>
  <c r="S32" i="239" s="1"/>
  <c r="B36" i="240" s="1"/>
  <c r="R32" i="239"/>
  <c r="Q33" i="239"/>
  <c r="R33" i="239"/>
  <c r="Q34" i="239"/>
  <c r="S34" i="239" s="1" a="1"/>
  <c r="S34" i="239" s="1"/>
  <c r="B38" i="240" s="1"/>
  <c r="R34" i="239"/>
  <c r="Q35" i="239"/>
  <c r="S35" i="239" s="1" a="1"/>
  <c r="S35" i="239" s="1"/>
  <c r="R35" i="239"/>
  <c r="Q36" i="239"/>
  <c r="S36" i="239" s="1" a="1"/>
  <c r="S36" i="239" s="1"/>
  <c r="B40" i="240" s="1"/>
  <c r="R36" i="239"/>
  <c r="Q37" i="239"/>
  <c r="S37" i="239" s="1" a="1"/>
  <c r="S37" i="239" s="1"/>
  <c r="R37" i="239"/>
  <c r="Q38" i="239"/>
  <c r="S38" i="239" s="1" a="1"/>
  <c r="S38" i="239" s="1"/>
  <c r="B42" i="240" s="1"/>
  <c r="R38" i="239"/>
  <c r="Q39" i="239"/>
  <c r="S39" i="239" s="1" a="1"/>
  <c r="R39" i="239"/>
  <c r="S39" i="239"/>
  <c r="B43" i="240" s="1"/>
  <c r="Q40" i="239"/>
  <c r="S40" i="239" s="1" a="1"/>
  <c r="S40" i="239" s="1"/>
  <c r="B44" i="240" s="1"/>
  <c r="R40" i="239"/>
  <c r="Q41" i="239"/>
  <c r="S41" i="239" s="1" a="1"/>
  <c r="S41" i="239" s="1"/>
  <c r="B45" i="240" s="1"/>
  <c r="R41" i="239"/>
  <c r="Q42" i="239"/>
  <c r="S42" i="239" s="1" a="1"/>
  <c r="S42" i="239" s="1"/>
  <c r="B46" i="240" s="1"/>
  <c r="R42" i="239"/>
  <c r="Q43" i="239"/>
  <c r="S43" i="239" s="1" a="1"/>
  <c r="S43" i="239" s="1"/>
  <c r="B47" i="240" s="1"/>
  <c r="R43" i="239"/>
  <c r="Q44" i="239"/>
  <c r="S44" i="239" s="1" a="1"/>
  <c r="S44" i="239" s="1"/>
  <c r="B48" i="240"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S55" i="239" s="1"/>
  <c r="R55" i="239"/>
  <c r="Q56" i="239"/>
  <c r="S56" i="239" s="1" a="1"/>
  <c r="S56" i="239" s="1"/>
  <c r="R56" i="239"/>
  <c r="Q57" i="239"/>
  <c r="S57" i="239" s="1" a="1"/>
  <c r="S57" i="239" s="1"/>
  <c r="R57" i="239"/>
  <c r="Q58" i="239"/>
  <c r="S58" i="239" s="1" a="1"/>
  <c r="S58" i="239" s="1"/>
  <c r="R58" i="239"/>
  <c r="Q59" i="239"/>
  <c r="S59" i="239" s="1" a="1"/>
  <c r="S59" i="239" s="1"/>
  <c r="R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S65" i="239" s="1"/>
  <c r="R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S71" i="239" s="1"/>
  <c r="R71" i="239"/>
  <c r="Q72" i="239"/>
  <c r="S72" i="239" s="1" a="1"/>
  <c r="S72" i="239" s="1"/>
  <c r="R72" i="239"/>
  <c r="Q73" i="239"/>
  <c r="S73" i="239" s="1" a="1"/>
  <c r="S73" i="239" s="1"/>
  <c r="R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S87" i="239" s="1"/>
  <c r="R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S95" i="239" s="1"/>
  <c r="R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S111" i="239" s="1"/>
  <c r="R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R32" i="169" l="1"/>
  <c r="C204" i="171" s="1"/>
  <c r="P32" i="169"/>
  <c r="C145" i="171" s="1"/>
  <c r="C32" i="171"/>
  <c r="P27" i="169"/>
  <c r="C140" i="171" s="1"/>
  <c r="N27" i="169"/>
  <c r="C82" i="171" s="1"/>
  <c r="C28" i="171"/>
  <c r="N28" i="169"/>
  <c r="C83" i="171" s="1"/>
  <c r="P28" i="169"/>
  <c r="C141" i="171" s="1"/>
  <c r="R28" i="169"/>
  <c r="C200" i="171" s="1"/>
  <c r="P15" i="169"/>
  <c r="C128" i="171" s="1"/>
  <c r="C15" i="171"/>
  <c r="N15" i="169"/>
  <c r="C70" i="171" s="1"/>
  <c r="S155" i="182" a="1"/>
  <c r="S155" i="182" s="1"/>
  <c r="S139" i="182" a="1"/>
  <c r="S139" i="182" s="1"/>
  <c r="S123" i="182" a="1"/>
  <c r="S123" i="182" s="1"/>
  <c r="S107" i="182" a="1"/>
  <c r="S107" i="182" s="1"/>
  <c r="S91" i="182" a="1"/>
  <c r="S91" i="182" s="1"/>
  <c r="S75" i="182" a="1"/>
  <c r="S75" i="182" s="1"/>
  <c r="S59" i="182" a="1"/>
  <c r="S59" i="182" s="1"/>
  <c r="S43" i="182" a="1"/>
  <c r="S43" i="182" s="1"/>
  <c r="S119" i="182" a="1"/>
  <c r="S119" i="182" s="1"/>
  <c r="S71" i="182" a="1"/>
  <c r="S71" i="182" s="1"/>
  <c r="S157" i="182" a="1"/>
  <c r="S157" i="182" s="1"/>
  <c r="S141" i="182" a="1"/>
  <c r="S141" i="182" s="1"/>
  <c r="S125" i="182" a="1"/>
  <c r="S125" i="182" s="1"/>
  <c r="S109" i="182" a="1"/>
  <c r="S109" i="182" s="1"/>
  <c r="S93" i="182" a="1"/>
  <c r="S93" i="182" s="1"/>
  <c r="S77" i="182" a="1"/>
  <c r="S77" i="182" s="1"/>
  <c r="S61" i="182" a="1"/>
  <c r="S61" i="182" s="1"/>
  <c r="S45" i="182" a="1"/>
  <c r="S45" i="182" s="1"/>
  <c r="S29" i="182" a="1"/>
  <c r="S29" i="182" s="1"/>
  <c r="S151" i="182" a="1"/>
  <c r="S151" i="182" s="1"/>
  <c r="S135" i="182" a="1"/>
  <c r="S135" i="182" s="1"/>
  <c r="S103" i="182" a="1"/>
  <c r="S103" i="182" s="1"/>
  <c r="S25" i="182" a="1"/>
  <c r="S25" i="182" s="1"/>
  <c r="S153" i="182" a="1"/>
  <c r="S153" i="182" s="1"/>
  <c r="S137" i="182" a="1"/>
  <c r="S137" i="182" s="1"/>
  <c r="S121" i="182" a="1"/>
  <c r="S121" i="182" s="1"/>
  <c r="S105" i="182" a="1"/>
  <c r="S105" i="182" s="1"/>
  <c r="S89" i="182" a="1"/>
  <c r="S89" i="182" s="1"/>
  <c r="S73" i="182" a="1"/>
  <c r="S73" i="182" s="1"/>
  <c r="S57" i="182" a="1"/>
  <c r="S57" i="182" s="1"/>
  <c r="S41" i="182" a="1"/>
  <c r="S41" i="182" s="1"/>
  <c r="S87" i="182" a="1"/>
  <c r="S87" i="182" s="1"/>
  <c r="S55" i="182" a="1"/>
  <c r="S55" i="182" s="1"/>
  <c r="S39" i="182" a="1"/>
  <c r="S39" i="182" s="1"/>
  <c r="S95" i="182" a="1"/>
  <c r="S95" i="182" s="1"/>
  <c r="S79" i="182" a="1"/>
  <c r="S79" i="182" s="1"/>
  <c r="S63" i="182" a="1"/>
  <c r="S63" i="182" s="1"/>
  <c r="S47" i="182" a="1"/>
  <c r="S47" i="182" s="1"/>
  <c r="S31" i="182" a="1"/>
  <c r="S31" i="182" s="1"/>
  <c r="S35" i="180" a="1"/>
  <c r="S35" i="180" s="1"/>
  <c r="S28" i="180" a="1"/>
  <c r="S28" i="180" s="1"/>
  <c r="S34" i="180" a="1"/>
  <c r="S34" i="180" s="1"/>
  <c r="S68" i="213" a="1"/>
  <c r="S68" i="213" s="1"/>
  <c r="B72" i="214" s="1"/>
  <c r="S86" i="213" a="1"/>
  <c r="S86" i="213" s="1"/>
  <c r="B90" i="214" s="1"/>
  <c r="S38" i="255" a="1"/>
  <c r="S38" i="255" s="1"/>
  <c r="B262" i="200" s="1"/>
  <c r="S32" i="255" a="1"/>
  <c r="S32" i="255" s="1"/>
  <c r="B256" i="200" s="1"/>
  <c r="S26" i="255" a="1"/>
  <c r="S26" i="255" s="1"/>
  <c r="B250" i="200" s="1"/>
  <c r="S93" i="243" a="1"/>
  <c r="S93" i="243" s="1"/>
  <c r="B97" i="244" s="1"/>
  <c r="S99" i="243" a="1"/>
  <c r="S99" i="243" s="1"/>
  <c r="B103" i="244" s="1"/>
  <c r="S45" i="243" a="1"/>
  <c r="S45" i="243" s="1"/>
  <c r="B49" i="244" s="1"/>
  <c r="S75" i="243" a="1"/>
  <c r="S75" i="243" s="1"/>
  <c r="B79" i="244" s="1"/>
  <c r="S63" i="243" a="1"/>
  <c r="S63" i="243" s="1"/>
  <c r="B67" i="244" s="1"/>
  <c r="S153" i="215" a="1"/>
  <c r="S153" i="215" s="1"/>
  <c r="B157" i="216" s="1"/>
  <c r="S33" i="239" a="1"/>
  <c r="S33" i="239" s="1"/>
  <c r="B37" i="240" s="1"/>
  <c r="S21" i="239" a="1"/>
  <c r="S21" i="239" s="1"/>
  <c r="B25" i="240" s="1"/>
  <c r="S293" i="178" a="1"/>
  <c r="S293" i="178" s="1"/>
  <c r="B297" i="179" s="1"/>
  <c r="S302" i="178" a="1"/>
  <c r="S302" i="178" s="1"/>
  <c r="B306" i="179" s="1"/>
  <c r="S290" i="178" a="1"/>
  <c r="S290" i="178" s="1"/>
  <c r="B294" i="179" s="1"/>
  <c r="S317" i="178" a="1"/>
  <c r="S317" i="178" s="1"/>
  <c r="B321" i="179" s="1"/>
  <c r="S311" i="178" a="1"/>
  <c r="S311" i="178" s="1"/>
  <c r="B315" i="179" s="1"/>
  <c r="S305" i="178" a="1"/>
  <c r="S305" i="178" s="1"/>
  <c r="B309" i="179" s="1"/>
  <c r="S287" i="178" a="1"/>
  <c r="S287" i="178" s="1"/>
  <c r="B291" i="179" s="1"/>
  <c r="S59" i="178" a="1"/>
  <c r="S59" i="178" s="1"/>
  <c r="B63" i="179" s="1"/>
  <c r="C33" i="174"/>
  <c r="S156" i="178" a="1"/>
  <c r="S156" i="178" s="1"/>
  <c r="B160" i="179" s="1"/>
  <c r="S132" i="178" a="1"/>
  <c r="S132" i="178" s="1"/>
  <c r="B136" i="179" s="1"/>
  <c r="S172" i="178" a="1"/>
  <c r="S172" i="178" s="1"/>
  <c r="B176" i="179" s="1"/>
  <c r="S148" i="178" a="1"/>
  <c r="S148" i="178" s="1"/>
  <c r="B152" i="179" s="1"/>
  <c r="S124" i="178" a="1"/>
  <c r="S124" i="178" s="1"/>
  <c r="B128" i="179" s="1"/>
  <c r="S164" i="178" a="1"/>
  <c r="S164" i="178" s="1"/>
  <c r="B168" i="179" s="1"/>
  <c r="S108" i="178" a="1"/>
  <c r="S108" i="178" s="1"/>
  <c r="B112" i="179" s="1"/>
  <c r="S105" i="178" a="1"/>
  <c r="S105" i="178" s="1"/>
  <c r="B109" i="179" s="1"/>
  <c r="S92" i="178" a="1"/>
  <c r="S92" i="178" s="1"/>
  <c r="B96" i="179" s="1"/>
  <c r="S89" i="178" a="1"/>
  <c r="S89" i="178" s="1"/>
  <c r="B93" i="179" s="1"/>
  <c r="S185" i="178" a="1"/>
  <c r="S185" i="178" s="1"/>
  <c r="B189" i="179" s="1"/>
  <c r="S177" i="178" a="1"/>
  <c r="S177" i="178" s="1"/>
  <c r="B181" i="179" s="1"/>
  <c r="S169" i="178" a="1"/>
  <c r="S169" i="178" s="1"/>
  <c r="B173" i="179" s="1"/>
  <c r="S161" i="178" a="1"/>
  <c r="S161" i="178" s="1"/>
  <c r="B165" i="179" s="1"/>
  <c r="S153" i="178" a="1"/>
  <c r="S153" i="178" s="1"/>
  <c r="B157" i="179" s="1"/>
  <c r="S145" i="178" a="1"/>
  <c r="S145" i="178" s="1"/>
  <c r="B149" i="179" s="1"/>
  <c r="S137" i="178" a="1"/>
  <c r="S137" i="178" s="1"/>
  <c r="B141" i="179" s="1"/>
  <c r="S129" i="178" a="1"/>
  <c r="S129" i="178" s="1"/>
  <c r="B133" i="179" s="1"/>
  <c r="S121" i="178" a="1"/>
  <c r="S121" i="178" s="1"/>
  <c r="B125" i="179" s="1"/>
  <c r="S113" i="178" a="1"/>
  <c r="S113" i="178" s="1"/>
  <c r="B117" i="179" s="1"/>
  <c r="S98" i="178" a="1"/>
  <c r="S98" i="178" s="1"/>
  <c r="B102" i="179" s="1"/>
  <c r="S95" i="178" a="1"/>
  <c r="S95" i="178" s="1"/>
  <c r="B99" i="179" s="1"/>
  <c r="S79" i="178" a="1"/>
  <c r="S79" i="178" s="1"/>
  <c r="B83" i="179" s="1"/>
  <c r="S104" i="178" a="1"/>
  <c r="S104" i="178" s="1"/>
  <c r="B108" i="179" s="1"/>
  <c r="S101" i="178" a="1"/>
  <c r="S101" i="178" s="1"/>
  <c r="B105" i="179" s="1"/>
  <c r="S88" i="178" a="1"/>
  <c r="S88" i="178" s="1"/>
  <c r="B92" i="179" s="1"/>
  <c r="S85" i="178" a="1"/>
  <c r="S85" i="178" s="1"/>
  <c r="B89" i="179" s="1"/>
  <c r="S179" i="178" a="1"/>
  <c r="S179" i="178" s="1"/>
  <c r="B183" i="179" s="1"/>
  <c r="S163" i="178" a="1"/>
  <c r="S163" i="178" s="1"/>
  <c r="B167" i="179" s="1"/>
  <c r="S155" i="178" a="1"/>
  <c r="S155" i="178" s="1"/>
  <c r="B159" i="179" s="1"/>
  <c r="S147" i="178" a="1"/>
  <c r="S147" i="178" s="1"/>
  <c r="B151" i="179" s="1"/>
  <c r="S139" i="178" a="1"/>
  <c r="S139" i="178" s="1"/>
  <c r="B143" i="179" s="1"/>
  <c r="S131" i="178" a="1"/>
  <c r="S131" i="178" s="1"/>
  <c r="B135" i="179" s="1"/>
  <c r="S123" i="178" a="1"/>
  <c r="S123" i="178" s="1"/>
  <c r="B127" i="179" s="1"/>
  <c r="S115" i="178" a="1"/>
  <c r="S115" i="178" s="1"/>
  <c r="B119" i="179" s="1"/>
  <c r="S107" i="178" a="1"/>
  <c r="S107" i="178" s="1"/>
  <c r="B111" i="179" s="1"/>
  <c r="S94" i="178" a="1"/>
  <c r="S94" i="178" s="1"/>
  <c r="B98" i="179" s="1"/>
  <c r="S91" i="178" a="1"/>
  <c r="S91" i="178" s="1"/>
  <c r="B95" i="179" s="1"/>
  <c r="S97" i="178" a="1"/>
  <c r="S97" i="178" s="1"/>
  <c r="B101" i="179" s="1"/>
  <c r="S84" i="178" a="1"/>
  <c r="S84" i="178" s="1"/>
  <c r="B88" i="179" s="1"/>
  <c r="S81" i="178" a="1"/>
  <c r="S81" i="178" s="1"/>
  <c r="B85" i="179" s="1"/>
  <c r="S181" i="178" a="1"/>
  <c r="S181" i="178" s="1"/>
  <c r="B185" i="179" s="1"/>
  <c r="S173" i="178" a="1"/>
  <c r="S173" i="178" s="1"/>
  <c r="B177" i="179" s="1"/>
  <c r="S165" i="178" a="1"/>
  <c r="S165" i="178" s="1"/>
  <c r="B169" i="179" s="1"/>
  <c r="S157" i="178" a="1"/>
  <c r="S157" i="178" s="1"/>
  <c r="B161" i="179" s="1"/>
  <c r="S149" i="178" a="1"/>
  <c r="S149" i="178" s="1"/>
  <c r="B153" i="179" s="1"/>
  <c r="S141" i="178" a="1"/>
  <c r="S141" i="178" s="1"/>
  <c r="B145" i="179" s="1"/>
  <c r="S133" i="178" a="1"/>
  <c r="S133" i="178" s="1"/>
  <c r="B137" i="179" s="1"/>
  <c r="S125" i="178" a="1"/>
  <c r="S125" i="178" s="1"/>
  <c r="B129" i="179" s="1"/>
  <c r="S117" i="178" a="1"/>
  <c r="S117" i="178" s="1"/>
  <c r="B121" i="179" s="1"/>
  <c r="S109" i="178" a="1"/>
  <c r="S109" i="178" s="1"/>
  <c r="B113" i="179" s="1"/>
  <c r="S106" i="178" a="1"/>
  <c r="S106" i="178" s="1"/>
  <c r="B110" i="179" s="1"/>
  <c r="S103" i="178" a="1"/>
  <c r="S103" i="178" s="1"/>
  <c r="B107" i="179" s="1"/>
  <c r="S90" i="178" a="1"/>
  <c r="S90" i="178" s="1"/>
  <c r="B94" i="179" s="1"/>
  <c r="S87" i="178" a="1"/>
  <c r="S87" i="178" s="1"/>
  <c r="B91" i="179" s="1"/>
  <c r="R63" i="172"/>
  <c r="R61" i="172"/>
  <c r="R59" i="172"/>
  <c r="R57" i="172"/>
  <c r="R55" i="172"/>
  <c r="R53" i="172"/>
  <c r="R51" i="172"/>
  <c r="R49" i="172"/>
  <c r="R47" i="172"/>
  <c r="R45" i="172"/>
  <c r="R43" i="172"/>
  <c r="R41" i="172"/>
  <c r="R39" i="172"/>
  <c r="R37" i="172"/>
  <c r="R35" i="172"/>
  <c r="R33" i="172"/>
  <c r="C212" i="174" s="1"/>
  <c r="R31" i="172"/>
  <c r="R29" i="172"/>
  <c r="R27" i="172"/>
  <c r="R25" i="172"/>
  <c r="R23" i="172"/>
  <c r="R21" i="172"/>
  <c r="R19" i="172"/>
  <c r="R17" i="172"/>
  <c r="R15" i="172"/>
  <c r="R13" i="172"/>
  <c r="P63" i="172"/>
  <c r="P61" i="172"/>
  <c r="P59" i="172"/>
  <c r="P57" i="172"/>
  <c r="P55" i="172"/>
  <c r="P53" i="172"/>
  <c r="P51" i="172"/>
  <c r="P49" i="172"/>
  <c r="P47" i="172"/>
  <c r="P45" i="172"/>
  <c r="P43" i="172"/>
  <c r="P41" i="172"/>
  <c r="P39" i="172"/>
  <c r="P37" i="172"/>
  <c r="P35" i="172"/>
  <c r="P33" i="172"/>
  <c r="C153" i="174" s="1"/>
  <c r="P31" i="172"/>
  <c r="P29" i="172"/>
  <c r="P27" i="172"/>
  <c r="P25" i="172"/>
  <c r="P23" i="172"/>
  <c r="P21" i="172"/>
  <c r="P19" i="172"/>
  <c r="P17" i="172"/>
  <c r="P15" i="172"/>
  <c r="P13" i="172"/>
  <c r="R11" i="172"/>
  <c r="R9" i="172"/>
  <c r="P11" i="172"/>
  <c r="P9" i="172"/>
  <c r="S49" i="276" a="1"/>
  <c r="S49" i="276" s="1"/>
  <c r="S47" i="276" a="1"/>
  <c r="S47" i="276" s="1"/>
  <c r="S41" i="276" a="1"/>
  <c r="S41" i="276" s="1"/>
  <c r="R16" i="229"/>
  <c r="C74" i="230" s="1"/>
  <c r="R14" i="229"/>
  <c r="R12" i="229"/>
  <c r="C70" i="230" s="1"/>
  <c r="R10" i="229"/>
  <c r="C68" i="230" s="1"/>
  <c r="P16" i="229"/>
  <c r="C59" i="230" s="1"/>
  <c r="P14" i="229"/>
  <c r="P12" i="229"/>
  <c r="C55" i="230" s="1"/>
  <c r="P10" i="229"/>
  <c r="C53" i="230" s="1"/>
  <c r="N10" i="229"/>
  <c r="C36" i="230" s="1"/>
  <c r="R17" i="229"/>
  <c r="R15" i="229"/>
  <c r="C73" i="230" s="1"/>
  <c r="R13" i="229"/>
  <c r="C71" i="230" s="1"/>
  <c r="R11" i="229"/>
  <c r="C69" i="230" s="1"/>
  <c r="R9" i="229"/>
  <c r="C67" i="230" s="1"/>
  <c r="P17" i="229"/>
  <c r="P15" i="229"/>
  <c r="C58" i="230" s="1"/>
  <c r="P13" i="229"/>
  <c r="C56" i="230" s="1"/>
  <c r="P11" i="229"/>
  <c r="C54" i="230" s="1"/>
  <c r="P9" i="229"/>
  <c r="C52" i="230" s="1"/>
  <c r="S115" i="180" a="1"/>
  <c r="S115" i="180" s="1"/>
  <c r="S110" i="180" a="1"/>
  <c r="S110" i="180" s="1"/>
  <c r="S105" i="180" a="1"/>
  <c r="S105" i="180" s="1"/>
  <c r="S93" i="180" a="1"/>
  <c r="S93" i="180" s="1"/>
  <c r="S88" i="180" a="1"/>
  <c r="S88" i="180" s="1"/>
  <c r="S64" i="180" a="1"/>
  <c r="S64" i="180" s="1"/>
  <c r="S106" i="180" a="1"/>
  <c r="S106" i="180" s="1"/>
  <c r="S62" i="180" a="1"/>
  <c r="S62" i="180" s="1"/>
  <c r="S92" i="180" a="1"/>
  <c r="S92" i="180" s="1"/>
  <c r="S82" i="180" a="1"/>
  <c r="S82" i="180" s="1"/>
  <c r="S58" i="180" a="1"/>
  <c r="S58" i="180" s="1"/>
  <c r="S98" i="180" a="1"/>
  <c r="S98" i="180" s="1"/>
  <c r="S114" i="180" a="1"/>
  <c r="S114" i="180" s="1"/>
  <c r="S94" i="180" a="1"/>
  <c r="S94" i="180" s="1"/>
  <c r="S74" i="180" a="1"/>
  <c r="S74" i="180" s="1"/>
  <c r="S104" i="180" a="1"/>
  <c r="S104" i="180" s="1"/>
  <c r="S70" i="180" a="1"/>
  <c r="S70" i="180" s="1"/>
  <c r="S50" i="180" a="1"/>
  <c r="S50" i="180" s="1"/>
  <c r="S100" i="180" a="1"/>
  <c r="S100" i="180" s="1"/>
  <c r="S80" i="180" a="1"/>
  <c r="S80" i="180" s="1"/>
  <c r="S56" i="180" a="1"/>
  <c r="S56" i="180" s="1"/>
  <c r="S116" i="180" a="1"/>
  <c r="S116" i="180" s="1"/>
  <c r="S86" i="180" a="1"/>
  <c r="S86" i="180" s="1"/>
  <c r="S76" i="180" a="1"/>
  <c r="S76" i="180" s="1"/>
  <c r="S52" i="180" a="1"/>
  <c r="S52" i="180" s="1"/>
  <c r="S22" i="185" a="1"/>
  <c r="S22" i="185" s="1"/>
  <c r="S55" i="271" a="1"/>
  <c r="S55" i="271" s="1"/>
  <c r="S157" i="271" a="1"/>
  <c r="S157" i="271" s="1"/>
  <c r="S141" i="271" a="1"/>
  <c r="S141" i="271" s="1"/>
  <c r="S125" i="271" a="1"/>
  <c r="S125" i="271" s="1"/>
  <c r="S109" i="271" a="1"/>
  <c r="S109" i="271" s="1"/>
  <c r="S93" i="271" a="1"/>
  <c r="S93" i="271" s="1"/>
  <c r="S77" i="271" a="1"/>
  <c r="S77" i="271" s="1"/>
  <c r="S61" i="271" a="1"/>
  <c r="S61" i="271" s="1"/>
  <c r="S119" i="271" a="1"/>
  <c r="S119" i="271" s="1"/>
  <c r="S103" i="271" a="1"/>
  <c r="S103" i="271" s="1"/>
  <c r="S153" i="271" a="1"/>
  <c r="S153" i="271" s="1"/>
  <c r="S137" i="271" a="1"/>
  <c r="S137" i="271" s="1"/>
  <c r="S121" i="271" a="1"/>
  <c r="S121" i="271" s="1"/>
  <c r="S105" i="271" a="1"/>
  <c r="S105" i="271" s="1"/>
  <c r="S89" i="271" a="1"/>
  <c r="S89" i="271" s="1"/>
  <c r="S73" i="271" a="1"/>
  <c r="S73" i="271" s="1"/>
  <c r="S57" i="271" a="1"/>
  <c r="S57" i="271" s="1"/>
  <c r="S159" i="271" a="1"/>
  <c r="S159" i="271" s="1"/>
  <c r="S143" i="271" a="1"/>
  <c r="S143" i="271" s="1"/>
  <c r="S127" i="271" a="1"/>
  <c r="S127" i="271" s="1"/>
  <c r="S111" i="271" a="1"/>
  <c r="S111" i="271" s="1"/>
  <c r="S95" i="271" a="1"/>
  <c r="S95" i="271" s="1"/>
  <c r="S79" i="271" a="1"/>
  <c r="S79" i="271" s="1"/>
  <c r="S63" i="271" a="1"/>
  <c r="S63" i="271" s="1"/>
  <c r="S151" i="271" a="1"/>
  <c r="S151" i="271" s="1"/>
  <c r="S135" i="271" a="1"/>
  <c r="S135" i="271" s="1"/>
  <c r="S71" i="271" a="1"/>
  <c r="S71" i="271" s="1"/>
  <c r="S87" i="271" a="1"/>
  <c r="S87" i="271" s="1"/>
  <c r="S147" i="269" a="1"/>
  <c r="S147" i="269" s="1"/>
  <c r="S131" i="269" a="1"/>
  <c r="S131" i="269" s="1"/>
  <c r="S115" i="269" a="1"/>
  <c r="S115" i="269" s="1"/>
  <c r="S99" i="269" a="1"/>
  <c r="S99" i="269" s="1"/>
  <c r="S83" i="269" a="1"/>
  <c r="S83" i="269" s="1"/>
  <c r="S67" i="269" a="1"/>
  <c r="S67" i="269" s="1"/>
  <c r="S51" i="269" a="1"/>
  <c r="S51" i="269" s="1"/>
  <c r="S47" i="269" a="1"/>
  <c r="S47" i="269" s="1"/>
  <c r="S43" i="269" a="1"/>
  <c r="S43" i="269" s="1"/>
  <c r="S39" i="269" a="1"/>
  <c r="S39" i="269" s="1"/>
  <c r="S35" i="269" a="1"/>
  <c r="S35" i="269" s="1"/>
  <c r="S31" i="269" a="1"/>
  <c r="S31" i="269" s="1"/>
  <c r="S27" i="269" a="1"/>
  <c r="S27" i="269" s="1"/>
  <c r="S137" i="269" a="1"/>
  <c r="S137" i="269" s="1"/>
  <c r="S121" i="269" a="1"/>
  <c r="S121" i="269" s="1"/>
  <c r="S105" i="269" a="1"/>
  <c r="S105" i="269" s="1"/>
  <c r="S89" i="269" a="1"/>
  <c r="S89" i="269" s="1"/>
  <c r="S73" i="269" a="1"/>
  <c r="S73" i="269" s="1"/>
  <c r="S57" i="269" a="1"/>
  <c r="S57" i="269" s="1"/>
  <c r="S133" i="269" a="1"/>
  <c r="S133" i="269" s="1"/>
  <c r="S117" i="269" a="1"/>
  <c r="S117" i="269" s="1"/>
  <c r="S101" i="269" a="1"/>
  <c r="S101" i="269" s="1"/>
  <c r="S85" i="269" a="1"/>
  <c r="S85" i="269" s="1"/>
  <c r="S69" i="269" a="1"/>
  <c r="S69" i="269" s="1"/>
  <c r="S53" i="269" a="1"/>
  <c r="S53" i="269" s="1"/>
  <c r="S145" i="269" a="1"/>
  <c r="S145" i="269" s="1"/>
  <c r="S129" i="269" a="1"/>
  <c r="S129" i="269" s="1"/>
  <c r="S113" i="269" a="1"/>
  <c r="S113" i="269" s="1"/>
  <c r="S97" i="269" a="1"/>
  <c r="S97" i="269" s="1"/>
  <c r="S81" i="269" a="1"/>
  <c r="S81" i="269" s="1"/>
  <c r="S65" i="269" a="1"/>
  <c r="S65" i="269" s="1"/>
  <c r="E4" i="270"/>
  <c r="S152" i="255" a="1"/>
  <c r="S152" i="255" s="1"/>
  <c r="S136" i="255" a="1"/>
  <c r="S136" i="255" s="1"/>
  <c r="B360" i="200" s="1"/>
  <c r="S120" i="255" a="1"/>
  <c r="S120" i="255" s="1"/>
  <c r="B344" i="200" s="1"/>
  <c r="S104" i="255" a="1"/>
  <c r="S104" i="255" s="1"/>
  <c r="B328" i="200" s="1"/>
  <c r="S88" i="255" a="1"/>
  <c r="S88" i="255" s="1"/>
  <c r="B312" i="200" s="1"/>
  <c r="S84" i="255" a="1"/>
  <c r="S84" i="255" s="1"/>
  <c r="B308" i="200" s="1"/>
  <c r="S80" i="255" a="1"/>
  <c r="S80" i="255" s="1"/>
  <c r="B304" i="200" s="1"/>
  <c r="S76" i="255" a="1"/>
  <c r="S76" i="255" s="1"/>
  <c r="B300" i="200" s="1"/>
  <c r="S72" i="255" a="1"/>
  <c r="S72" i="255" s="1"/>
  <c r="B296" i="200" s="1"/>
  <c r="S68" i="255" a="1"/>
  <c r="S68" i="255" s="1"/>
  <c r="B292" i="200" s="1"/>
  <c r="S64" i="255" a="1"/>
  <c r="S64" i="255" s="1"/>
  <c r="B288" i="200" s="1"/>
  <c r="S48" i="255" a="1"/>
  <c r="S48" i="255" s="1"/>
  <c r="B272" i="200" s="1"/>
  <c r="S148" i="255" a="1"/>
  <c r="S148" i="255" s="1"/>
  <c r="B372" i="200" s="1"/>
  <c r="S132" i="255" a="1"/>
  <c r="S132" i="255" s="1"/>
  <c r="B356" i="200" s="1"/>
  <c r="S116" i="255" a="1"/>
  <c r="S116" i="255" s="1"/>
  <c r="B340" i="200" s="1"/>
  <c r="S100" i="255" a="1"/>
  <c r="S100" i="255" s="1"/>
  <c r="B324" i="200" s="1"/>
  <c r="S154" i="255" a="1"/>
  <c r="S154" i="255" s="1"/>
  <c r="S138" i="255" a="1"/>
  <c r="S138" i="255" s="1"/>
  <c r="B362" i="200" s="1"/>
  <c r="S122" i="255" a="1"/>
  <c r="S122" i="255" s="1"/>
  <c r="B346" i="200" s="1"/>
  <c r="S106" i="255" a="1"/>
  <c r="S106" i="255" s="1"/>
  <c r="B330" i="200" s="1"/>
  <c r="S90" i="255" a="1"/>
  <c r="S90" i="255" s="1"/>
  <c r="B314" i="200" s="1"/>
  <c r="S156" i="255" a="1"/>
  <c r="S156" i="255" s="1"/>
  <c r="S140" i="255" a="1"/>
  <c r="S140" i="255" s="1"/>
  <c r="B364" i="200" s="1"/>
  <c r="S124" i="255" a="1"/>
  <c r="S124" i="255" s="1"/>
  <c r="B348" i="200" s="1"/>
  <c r="S108" i="255" a="1"/>
  <c r="S108" i="255" s="1"/>
  <c r="B332" i="200" s="1"/>
  <c r="S92" i="255" a="1"/>
  <c r="S92" i="255" s="1"/>
  <c r="B316" i="200" s="1"/>
  <c r="P24" i="267"/>
  <c r="P16" i="267"/>
  <c r="P21" i="267"/>
  <c r="P13" i="267"/>
  <c r="P25" i="267"/>
  <c r="P17" i="267"/>
  <c r="P9" i="267"/>
  <c r="P22" i="267"/>
  <c r="P14" i="267"/>
  <c r="C15" i="269"/>
  <c r="J15" i="269" s="1"/>
  <c r="C15" i="274"/>
  <c r="J15" i="274" s="1"/>
  <c r="R16" i="267"/>
  <c r="R9" i="267"/>
  <c r="R20" i="267"/>
  <c r="R18" i="267"/>
  <c r="R22" i="267"/>
  <c r="R11" i="267"/>
  <c r="R15" i="267"/>
  <c r="C8" i="268"/>
  <c r="P8" i="267"/>
  <c r="C70" i="268" s="1"/>
  <c r="I15" i="270"/>
  <c r="S15" i="270" s="1" a="1"/>
  <c r="S15" i="270" s="1"/>
  <c r="B49" i="275" s="1"/>
  <c r="E3" i="269"/>
  <c r="E6" i="269" s="1"/>
  <c r="B16" i="275" s="1"/>
  <c r="R13" i="267"/>
  <c r="R26" i="267"/>
  <c r="R29" i="267"/>
  <c r="R14" i="267"/>
  <c r="R24" i="267"/>
  <c r="N8" i="267"/>
  <c r="C38" i="268" s="1"/>
  <c r="R12" i="267"/>
  <c r="R21" i="267"/>
  <c r="R25" i="267"/>
  <c r="R27" i="267"/>
  <c r="B15" i="275"/>
  <c r="E4" i="274"/>
  <c r="I15" i="271"/>
  <c r="S15" i="271" s="1" a="1"/>
  <c r="S15" i="271" s="1"/>
  <c r="B69" i="275" s="1"/>
  <c r="R23" i="267"/>
  <c r="E3" i="271"/>
  <c r="E6" i="271" s="1"/>
  <c r="B66" i="275" s="1"/>
  <c r="I15" i="269"/>
  <c r="S15" i="269" s="1" a="1"/>
  <c r="S15" i="269" s="1"/>
  <c r="B19" i="275" s="1"/>
  <c r="I15" i="274"/>
  <c r="S15" i="274" s="1" a="1"/>
  <c r="S15" i="274" s="1"/>
  <c r="B85" i="275" s="1"/>
  <c r="C23" i="259"/>
  <c r="C33" i="259"/>
  <c r="S20" i="261" a="1"/>
  <c r="S20" i="261" s="1"/>
  <c r="B88" i="266" s="1"/>
  <c r="S28" i="261" a="1"/>
  <c r="S28" i="261" s="1"/>
  <c r="B96" i="266" s="1"/>
  <c r="S40" i="265" a="1"/>
  <c r="S40" i="265" s="1"/>
  <c r="B218" i="266" s="1"/>
  <c r="P9" i="258"/>
  <c r="C71" i="259" s="1"/>
  <c r="P17" i="258"/>
  <c r="C79" i="259" s="1"/>
  <c r="P25" i="258"/>
  <c r="C87" i="259" s="1"/>
  <c r="P33" i="258"/>
  <c r="C95" i="259" s="1"/>
  <c r="S91" i="260" a="1"/>
  <c r="S91" i="260" s="1"/>
  <c r="S107" i="260" a="1"/>
  <c r="S107" i="260" s="1"/>
  <c r="S123" i="260" a="1"/>
  <c r="S123" i="260" s="1"/>
  <c r="S139" i="260" a="1"/>
  <c r="S139" i="260" s="1"/>
  <c r="E3" i="263"/>
  <c r="E6" i="263" s="1"/>
  <c r="B144" i="266" s="1"/>
  <c r="S56" i="265" a="1"/>
  <c r="S56" i="265" s="1"/>
  <c r="B234" i="266" s="1"/>
  <c r="S34" i="261" a="1"/>
  <c r="S34" i="261" s="1"/>
  <c r="B102" i="266" s="1"/>
  <c r="C26" i="259"/>
  <c r="N26" i="258"/>
  <c r="C56" i="259" s="1"/>
  <c r="P31" i="258"/>
  <c r="C93" i="259" s="1"/>
  <c r="I17" i="261"/>
  <c r="I15" i="261"/>
  <c r="S15" i="261" s="1" a="1"/>
  <c r="S15" i="261" s="1"/>
  <c r="B83" i="266" s="1"/>
  <c r="I18" i="261"/>
  <c r="I16" i="261"/>
  <c r="S21" i="261" a="1"/>
  <c r="S21" i="261" s="1"/>
  <c r="B89" i="266" s="1"/>
  <c r="P10" i="258"/>
  <c r="C72" i="259" s="1"/>
  <c r="R15" i="258"/>
  <c r="C110" i="259" s="1"/>
  <c r="P18" i="258"/>
  <c r="C80" i="259" s="1"/>
  <c r="R23" i="258"/>
  <c r="C118" i="259" s="1"/>
  <c r="P26" i="258"/>
  <c r="C88" i="259" s="1"/>
  <c r="R31" i="258"/>
  <c r="C126" i="259" s="1"/>
  <c r="P34" i="258"/>
  <c r="C17" i="259"/>
  <c r="C28" i="259"/>
  <c r="S24" i="261" a="1"/>
  <c r="S24" i="261" s="1"/>
  <c r="B92" i="266" s="1"/>
  <c r="S32" i="261" a="1"/>
  <c r="S32" i="261" s="1"/>
  <c r="B100" i="266" s="1"/>
  <c r="S99" i="265" a="1"/>
  <c r="S99" i="265" s="1"/>
  <c r="B277" i="266" s="1"/>
  <c r="C15" i="259"/>
  <c r="S68" i="265" a="1"/>
  <c r="S68" i="265" s="1"/>
  <c r="B246" i="266" s="1"/>
  <c r="P23" i="258"/>
  <c r="C85" i="259" s="1"/>
  <c r="S84" i="265" a="1"/>
  <c r="S84" i="265" s="1"/>
  <c r="B262" i="266" s="1"/>
  <c r="R26" i="258"/>
  <c r="C121" i="259" s="1"/>
  <c r="R34" i="258"/>
  <c r="C129" i="259" s="1"/>
  <c r="C8" i="259"/>
  <c r="C19" i="259"/>
  <c r="C29" i="259"/>
  <c r="E6" i="260"/>
  <c r="B16" i="266" s="1"/>
  <c r="I16" i="260"/>
  <c r="S21" i="260" s="1" a="1"/>
  <c r="S21" i="260" s="1"/>
  <c r="B25" i="266" s="1"/>
  <c r="I18" i="260"/>
  <c r="S33" i="260" s="1" a="1"/>
  <c r="S33" i="260" s="1"/>
  <c r="B37" i="266" s="1"/>
  <c r="I20" i="260"/>
  <c r="S45" i="260" s="1" a="1"/>
  <c r="S45" i="260" s="1"/>
  <c r="B49" i="266" s="1"/>
  <c r="S27" i="261" a="1"/>
  <c r="S27" i="261" s="1"/>
  <c r="B95" i="266" s="1"/>
  <c r="S81" i="265" a="1"/>
  <c r="S81" i="265" s="1"/>
  <c r="B259" i="266" s="1"/>
  <c r="S88" i="265" a="1"/>
  <c r="S88" i="265" s="1"/>
  <c r="B266" i="266" s="1"/>
  <c r="C10" i="259"/>
  <c r="N10" i="258"/>
  <c r="C40" i="259" s="1"/>
  <c r="P15" i="258"/>
  <c r="C77" i="259" s="1"/>
  <c r="P8" i="258"/>
  <c r="C70" i="259" s="1"/>
  <c r="C9" i="259"/>
  <c r="C20" i="259"/>
  <c r="C31" i="259"/>
  <c r="S16" i="261" a="1"/>
  <c r="S16" i="261" s="1"/>
  <c r="B84" i="266" s="1"/>
  <c r="S22" i="261" a="1"/>
  <c r="S22" i="261" s="1"/>
  <c r="B90" i="266" s="1"/>
  <c r="S30" i="261" a="1"/>
  <c r="S30" i="261" s="1"/>
  <c r="B98" i="266" s="1"/>
  <c r="S38" i="261" a="1"/>
  <c r="S38" i="261" s="1"/>
  <c r="B106" i="266" s="1"/>
  <c r="C18" i="259"/>
  <c r="N18" i="258"/>
  <c r="C48" i="259" s="1"/>
  <c r="B14" i="266"/>
  <c r="E3" i="265"/>
  <c r="E6" i="265" s="1"/>
  <c r="B190" i="266" s="1"/>
  <c r="E3" i="264"/>
  <c r="E6" i="264" s="1"/>
  <c r="B177" i="266" s="1"/>
  <c r="E3" i="261"/>
  <c r="E6" i="261" s="1"/>
  <c r="B80" i="266" s="1"/>
  <c r="C14" i="259"/>
  <c r="N14" i="258"/>
  <c r="C44" i="259" s="1"/>
  <c r="C22" i="259"/>
  <c r="N22" i="258"/>
  <c r="C52" i="259" s="1"/>
  <c r="C30" i="259"/>
  <c r="N30" i="258"/>
  <c r="C60" i="259" s="1"/>
  <c r="S87" i="260" a="1"/>
  <c r="S87" i="260" s="1"/>
  <c r="S103" i="260" a="1"/>
  <c r="S103" i="260" s="1"/>
  <c r="S119" i="260" a="1"/>
  <c r="S119" i="260" s="1"/>
  <c r="S135" i="260" a="1"/>
  <c r="S135" i="260" s="1"/>
  <c r="S33" i="261" a="1"/>
  <c r="S33" i="261" s="1"/>
  <c r="B101" i="266" s="1"/>
  <c r="E4" i="264"/>
  <c r="E4" i="263"/>
  <c r="B15" i="266"/>
  <c r="E4" i="261"/>
  <c r="I29" i="265"/>
  <c r="I27" i="265"/>
  <c r="S87" i="265" s="1" a="1"/>
  <c r="S87" i="265" s="1"/>
  <c r="B265" i="266" s="1"/>
  <c r="I25" i="265"/>
  <c r="S75" i="265" s="1" a="1"/>
  <c r="S75" i="265" s="1"/>
  <c r="B253" i="266" s="1"/>
  <c r="I23" i="265"/>
  <c r="I21" i="265"/>
  <c r="S51" i="265" s="1" a="1"/>
  <c r="S51" i="265" s="1"/>
  <c r="B229" i="266" s="1"/>
  <c r="I19" i="265"/>
  <c r="I17" i="265"/>
  <c r="S27" i="265" s="1" a="1"/>
  <c r="S27" i="265" s="1"/>
  <c r="B205" i="266" s="1"/>
  <c r="I15" i="265"/>
  <c r="I30" i="265"/>
  <c r="I28" i="265"/>
  <c r="S93" i="265" s="1" a="1"/>
  <c r="S93" i="265" s="1"/>
  <c r="B271" i="266" s="1"/>
  <c r="I26" i="265"/>
  <c r="I24" i="265"/>
  <c r="S69" i="265" s="1" a="1"/>
  <c r="S69" i="265" s="1"/>
  <c r="B247" i="266" s="1"/>
  <c r="I22" i="265"/>
  <c r="S57" i="265" s="1" a="1"/>
  <c r="S57" i="265" s="1"/>
  <c r="B235" i="266" s="1"/>
  <c r="I20" i="265"/>
  <c r="S45" i="265" s="1" a="1"/>
  <c r="S45" i="265" s="1"/>
  <c r="B223" i="266" s="1"/>
  <c r="I18" i="265"/>
  <c r="S33" i="265" s="1" a="1"/>
  <c r="S33" i="265" s="1"/>
  <c r="B211" i="266" s="1"/>
  <c r="I16" i="265"/>
  <c r="S15" i="265" a="1"/>
  <c r="S15" i="265" s="1"/>
  <c r="B193" i="266" s="1"/>
  <c r="S19" i="265" a="1"/>
  <c r="S19" i="265" s="1"/>
  <c r="B197" i="266" s="1"/>
  <c r="S23" i="265" a="1"/>
  <c r="S23" i="265" s="1"/>
  <c r="B201" i="266" s="1"/>
  <c r="S39" i="265" a="1"/>
  <c r="S39" i="265" s="1"/>
  <c r="B217" i="266" s="1"/>
  <c r="S80" i="265" a="1"/>
  <c r="S80" i="265" s="1"/>
  <c r="B258" i="266" s="1"/>
  <c r="S105" i="265" a="1"/>
  <c r="S105" i="265" s="1"/>
  <c r="B283" i="266" s="1"/>
  <c r="S31" i="265" a="1"/>
  <c r="S31" i="265" s="1"/>
  <c r="B209" i="266" s="1"/>
  <c r="S64" i="265" a="1"/>
  <c r="S64" i="265" s="1"/>
  <c r="B242" i="266" s="1"/>
  <c r="S118" i="265" a="1"/>
  <c r="S118" i="265" s="1"/>
  <c r="I15" i="263"/>
  <c r="S15" i="263" s="1" a="1"/>
  <c r="S15" i="263" s="1"/>
  <c r="B147" i="266" s="1"/>
  <c r="I17" i="263"/>
  <c r="S27" i="263" s="1" a="1"/>
  <c r="S27" i="263" s="1"/>
  <c r="B159" i="266" s="1"/>
  <c r="S16" i="265" a="1"/>
  <c r="S16" i="265" s="1"/>
  <c r="B194" i="266" s="1"/>
  <c r="S20" i="265" a="1"/>
  <c r="S20" i="265" s="1"/>
  <c r="B198" i="266" s="1"/>
  <c r="S24" i="265" a="1"/>
  <c r="S24" i="265" s="1"/>
  <c r="B202" i="266" s="1"/>
  <c r="S28" i="265" a="1"/>
  <c r="S28" i="265" s="1"/>
  <c r="B206" i="266" s="1"/>
  <c r="S48" i="265" a="1"/>
  <c r="S48" i="265" s="1"/>
  <c r="B226" i="266" s="1"/>
  <c r="S86" i="265" a="1"/>
  <c r="S86" i="265" s="1"/>
  <c r="B264" i="266" s="1"/>
  <c r="S94" i="265" a="1"/>
  <c r="S94" i="265" s="1"/>
  <c r="B272" i="266" s="1"/>
  <c r="S32" i="265" a="1"/>
  <c r="S32" i="265" s="1"/>
  <c r="B210" i="266" s="1"/>
  <c r="S70" i="265" a="1"/>
  <c r="S70" i="265" s="1"/>
  <c r="B248" i="266" s="1"/>
  <c r="S17" i="265" a="1"/>
  <c r="S17" i="265" s="1"/>
  <c r="B195" i="266" s="1"/>
  <c r="S21" i="265" a="1"/>
  <c r="S21" i="265" s="1"/>
  <c r="B199" i="266" s="1"/>
  <c r="S25" i="265" a="1"/>
  <c r="S25" i="265" s="1"/>
  <c r="B203" i="266" s="1"/>
  <c r="S29" i="265" a="1"/>
  <c r="S29" i="265" s="1"/>
  <c r="B207" i="266" s="1"/>
  <c r="S62" i="265" a="1"/>
  <c r="S62" i="265" s="1"/>
  <c r="B240" i="266" s="1"/>
  <c r="S110" i="265" a="1"/>
  <c r="S110" i="265" s="1"/>
  <c r="B288" i="266" s="1"/>
  <c r="S38" i="265" a="1"/>
  <c r="S38" i="265" s="1"/>
  <c r="B216" i="266" s="1"/>
  <c r="S41" i="265" a="1"/>
  <c r="S41" i="265" s="1"/>
  <c r="B219" i="266" s="1"/>
  <c r="S46" i="265" a="1"/>
  <c r="S46" i="265" s="1"/>
  <c r="B224" i="266" s="1"/>
  <c r="S95" i="265" a="1"/>
  <c r="S95" i="265" s="1"/>
  <c r="B273" i="266" s="1"/>
  <c r="I16" i="263"/>
  <c r="S21" i="263" s="1" a="1"/>
  <c r="S21" i="263" s="1"/>
  <c r="B153" i="266" s="1"/>
  <c r="S22" i="265" a="1"/>
  <c r="S22" i="265" s="1"/>
  <c r="B200" i="266" s="1"/>
  <c r="S26" i="265" a="1"/>
  <c r="S26" i="265" s="1"/>
  <c r="B204" i="266" s="1"/>
  <c r="S71" i="265" a="1"/>
  <c r="S71" i="265" s="1"/>
  <c r="B249" i="266" s="1"/>
  <c r="S79" i="265" a="1"/>
  <c r="S79" i="265" s="1"/>
  <c r="B257" i="266" s="1"/>
  <c r="S63" i="265" a="1"/>
  <c r="S63" i="265" s="1"/>
  <c r="B241" i="266" s="1"/>
  <c r="S96" i="265" a="1"/>
  <c r="S96" i="265" s="1"/>
  <c r="B274" i="266" s="1"/>
  <c r="C32" i="212"/>
  <c r="C31" i="212"/>
  <c r="C156" i="212"/>
  <c r="C158" i="212"/>
  <c r="C33" i="212"/>
  <c r="N33" i="211"/>
  <c r="C72" i="212" s="1"/>
  <c r="N31" i="211"/>
  <c r="C70" i="212" s="1"/>
  <c r="C30" i="212"/>
  <c r="C29" i="212"/>
  <c r="C154" i="212"/>
  <c r="N29" i="211"/>
  <c r="C68" i="212" s="1"/>
  <c r="I24" i="217"/>
  <c r="I28" i="217"/>
  <c r="I25" i="217"/>
  <c r="S75" i="217" s="1" a="1"/>
  <c r="S75" i="217" s="1"/>
  <c r="B79" i="218" s="1"/>
  <c r="I22" i="217"/>
  <c r="N14" i="164"/>
  <c r="C42" i="166" s="1"/>
  <c r="C14" i="166"/>
  <c r="C13" i="166"/>
  <c r="S99" i="217" a="1"/>
  <c r="S99" i="217" s="1"/>
  <c r="B103" i="218" s="1"/>
  <c r="S27" i="217" a="1"/>
  <c r="S27" i="217" s="1"/>
  <c r="B31"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93" i="217" a="1"/>
  <c r="S93" i="217" s="1"/>
  <c r="B97" i="218" s="1"/>
  <c r="S69" i="217" a="1"/>
  <c r="S69" i="217" s="1"/>
  <c r="B73"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81" i="217" a="1"/>
  <c r="S81" i="217" s="1"/>
  <c r="B85" i="218" s="1"/>
  <c r="S57" i="217" a="1"/>
  <c r="S57" i="217" s="1"/>
  <c r="B61" i="218" s="1"/>
  <c r="S33" i="217" a="1"/>
  <c r="S33" i="217" s="1"/>
  <c r="B37" i="218" s="1"/>
  <c r="I21" i="217"/>
  <c r="S51" i="217" s="1" a="1"/>
  <c r="S51" i="217" s="1"/>
  <c r="B55" i="218" s="1"/>
  <c r="S87" i="217" a="1"/>
  <c r="S87" i="217" s="1"/>
  <c r="B91" i="218" s="1"/>
  <c r="S63" i="217" a="1"/>
  <c r="S63" i="217" s="1"/>
  <c r="B67" i="218" s="1"/>
  <c r="C67" i="166"/>
  <c r="C92" i="166"/>
  <c r="C66" i="166"/>
  <c r="N9" i="164"/>
  <c r="C19" i="212"/>
  <c r="C144" i="212"/>
  <c r="C18" i="212"/>
  <c r="C159" i="212"/>
  <c r="C157" i="212"/>
  <c r="C155" i="212"/>
  <c r="C143" i="212"/>
  <c r="C115" i="212"/>
  <c r="C113" i="212"/>
  <c r="C111" i="212"/>
  <c r="C99" i="212"/>
  <c r="S47" i="215" a="1"/>
  <c r="S47" i="215" s="1"/>
  <c r="B51" i="216" s="1"/>
  <c r="S49" i="215" a="1"/>
  <c r="S49" i="215" s="1"/>
  <c r="B53" i="216" s="1"/>
  <c r="E4" i="201"/>
  <c r="E4" i="202"/>
  <c r="E4" i="203"/>
  <c r="E4" i="256"/>
  <c r="S26" i="245" a="1"/>
  <c r="S26" i="245" s="1"/>
  <c r="B82" i="232" s="1"/>
  <c r="I15" i="257"/>
  <c r="S15" i="257" s="1" a="1"/>
  <c r="S15" i="257" s="1"/>
  <c r="E3" i="257"/>
  <c r="E6" i="257" s="1"/>
  <c r="I16" i="257"/>
  <c r="I20" i="245"/>
  <c r="S45" i="245" s="1" a="1"/>
  <c r="S45" i="245" s="1"/>
  <c r="B101" i="232" s="1"/>
  <c r="I16" i="245"/>
  <c r="S21" i="245" s="1" a="1"/>
  <c r="S21" i="245" s="1"/>
  <c r="B77" i="232" s="1"/>
  <c r="S108" i="243" a="1"/>
  <c r="S108" i="243" s="1"/>
  <c r="B112" i="244" s="1"/>
  <c r="S105" i="243" a="1"/>
  <c r="S105" i="243" s="1"/>
  <c r="B109" i="244" s="1"/>
  <c r="S92" i="243" a="1"/>
  <c r="S92" i="243" s="1"/>
  <c r="B96" i="244" s="1"/>
  <c r="S89" i="243" a="1"/>
  <c r="S89" i="243" s="1"/>
  <c r="B93" i="244" s="1"/>
  <c r="S76" i="243" a="1"/>
  <c r="S76" i="243" s="1"/>
  <c r="B80" i="244" s="1"/>
  <c r="S73" i="243" a="1"/>
  <c r="S73" i="243" s="1"/>
  <c r="B77" i="244" s="1"/>
  <c r="S57" i="243" a="1"/>
  <c r="S57" i="243" s="1"/>
  <c r="B61" i="244" s="1"/>
  <c r="S41" i="243" a="1"/>
  <c r="S41" i="243" s="1"/>
  <c r="B45" i="244" s="1"/>
  <c r="S25" i="243" a="1"/>
  <c r="S25" i="243" s="1"/>
  <c r="B29" i="244" s="1"/>
  <c r="S104" i="243" a="1"/>
  <c r="S104" i="243" s="1"/>
  <c r="B108" i="244" s="1"/>
  <c r="S101" i="243" a="1"/>
  <c r="S101" i="243" s="1"/>
  <c r="B105" i="244" s="1"/>
  <c r="S88" i="243" a="1"/>
  <c r="S88" i="243" s="1"/>
  <c r="B92" i="244" s="1"/>
  <c r="S85" i="243" a="1"/>
  <c r="S85" i="243" s="1"/>
  <c r="B89" i="244" s="1"/>
  <c r="S72" i="243" a="1"/>
  <c r="S72" i="243" s="1"/>
  <c r="B76" i="244" s="1"/>
  <c r="S69" i="243" a="1"/>
  <c r="S69" i="243" s="1"/>
  <c r="B73" i="244" s="1"/>
  <c r="S53" i="243" a="1"/>
  <c r="S53" i="243" s="1"/>
  <c r="B57" i="244" s="1"/>
  <c r="S37" i="243" a="1"/>
  <c r="S37" i="243" s="1"/>
  <c r="B41" i="244" s="1"/>
  <c r="S21" i="243" a="1"/>
  <c r="S21" i="243" s="1"/>
  <c r="B25" i="244" s="1"/>
  <c r="S59" i="243" a="1"/>
  <c r="S59" i="243" s="1"/>
  <c r="B63" i="244" s="1"/>
  <c r="S43" i="243" a="1"/>
  <c r="S43" i="243" s="1"/>
  <c r="B47" i="244" s="1"/>
  <c r="S27" i="243" a="1"/>
  <c r="S27" i="243" s="1"/>
  <c r="B31" i="244" s="1"/>
  <c r="S100" i="243" a="1"/>
  <c r="S100" i="243" s="1"/>
  <c r="B104" i="244" s="1"/>
  <c r="S97" i="243" a="1"/>
  <c r="S97" i="243" s="1"/>
  <c r="B101" i="244" s="1"/>
  <c r="S84" i="243" a="1"/>
  <c r="S84" i="243" s="1"/>
  <c r="B88" i="244" s="1"/>
  <c r="S81" i="243" a="1"/>
  <c r="S81" i="243" s="1"/>
  <c r="B85" i="244" s="1"/>
  <c r="S68" i="243" a="1"/>
  <c r="S68" i="243" s="1"/>
  <c r="B72" i="244" s="1"/>
  <c r="S65" i="243" a="1"/>
  <c r="S65" i="243" s="1"/>
  <c r="B69" i="244" s="1"/>
  <c r="S49" i="243" a="1"/>
  <c r="S49" i="243" s="1"/>
  <c r="B53" i="244" s="1"/>
  <c r="S33" i="243" a="1"/>
  <c r="S33" i="243" s="1"/>
  <c r="B37" i="244" s="1"/>
  <c r="S17" i="243" a="1"/>
  <c r="S17" i="243" s="1"/>
  <c r="B21" i="244" s="1"/>
  <c r="S112" i="243" a="1"/>
  <c r="S112" i="243" s="1"/>
  <c r="S106" i="243" a="1"/>
  <c r="S106" i="243" s="1"/>
  <c r="B110" i="244" s="1"/>
  <c r="S103" i="243" a="1"/>
  <c r="S103" i="243" s="1"/>
  <c r="B107" i="244" s="1"/>
  <c r="S90" i="243" a="1"/>
  <c r="S90" i="243" s="1"/>
  <c r="B94" i="244" s="1"/>
  <c r="S87" i="243" a="1"/>
  <c r="S87" i="243" s="1"/>
  <c r="B91" i="244" s="1"/>
  <c r="S74" i="243" a="1"/>
  <c r="S74" i="243" s="1"/>
  <c r="B78" i="244" s="1"/>
  <c r="S71" i="243" a="1"/>
  <c r="S71" i="243" s="1"/>
  <c r="B75" i="244" s="1"/>
  <c r="S55" i="243" a="1"/>
  <c r="S55" i="243" s="1"/>
  <c r="B59" i="244" s="1"/>
  <c r="S39" i="243" a="1"/>
  <c r="S39" i="243" s="1"/>
  <c r="B43" i="244" s="1"/>
  <c r="S23" i="243" a="1"/>
  <c r="S23" i="243" s="1"/>
  <c r="B27" i="244" s="1"/>
  <c r="S137" i="239"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E3" i="274" l="1"/>
  <c r="E6" i="274" s="1"/>
  <c r="B82" i="275" s="1"/>
  <c r="B14" i="275"/>
  <c r="E3" i="270"/>
  <c r="E6" i="270" s="1"/>
  <c r="B46" i="275" s="1"/>
  <c r="B15" i="239"/>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K16" i="213"/>
  <c r="S23" i="213" s="1" a="1"/>
  <c r="S23" i="213" s="1"/>
  <c r="B27" i="214" s="1"/>
  <c r="L16" i="213"/>
  <c r="M16" i="213"/>
  <c r="N16" i="213"/>
  <c r="N15" i="255"/>
  <c r="M15" i="255"/>
  <c r="L15" i="255"/>
  <c r="K15" i="255"/>
  <c r="B237" i="200"/>
  <c r="B221"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R17" i="256"/>
  <c r="Q18" i="256"/>
  <c r="S18" i="256" s="1" a="1"/>
  <c r="S18" i="256" s="1"/>
  <c r="R18" i="256"/>
  <c r="Q19" i="256"/>
  <c r="S19" i="256" s="1" a="1"/>
  <c r="S19" i="256" s="1"/>
  <c r="R19" i="256"/>
  <c r="Q20" i="256"/>
  <c r="S20" i="256" s="1" a="1"/>
  <c r="S20" i="256" s="1"/>
  <c r="R20" i="256"/>
  <c r="Q21" i="256"/>
  <c r="S21" i="256" s="1" a="1"/>
  <c r="S21" i="256" s="1"/>
  <c r="R21" i="256"/>
  <c r="Q22" i="256"/>
  <c r="S22" i="256" s="1" a="1"/>
  <c r="S22" i="256" s="1"/>
  <c r="R22" i="256"/>
  <c r="Q23" i="256"/>
  <c r="S23" i="256" s="1" a="1"/>
  <c r="S23" i="256" s="1"/>
  <c r="R23" i="256"/>
  <c r="R15" i="256"/>
  <c r="Q15" i="256"/>
  <c r="N15" i="256"/>
  <c r="M15" i="256"/>
  <c r="L15" i="256"/>
  <c r="K15" i="256"/>
  <c r="J15" i="256"/>
  <c r="B14" i="256"/>
  <c r="C3" i="255"/>
  <c r="C4" i="255"/>
  <c r="C5" i="255"/>
  <c r="C6" i="255"/>
  <c r="C7" i="255"/>
  <c r="C9" i="255"/>
  <c r="C8" i="255"/>
  <c r="R15" i="255"/>
  <c r="Q15" i="255"/>
  <c r="C15" i="255"/>
  <c r="J15" i="255" s="1"/>
  <c r="B15" i="255"/>
  <c r="B14" i="255"/>
  <c r="I15" i="255" l="1"/>
  <c r="I15" i="256"/>
  <c r="S15" i="256" s="1" a="1"/>
  <c r="S15" i="256" s="1"/>
  <c r="B223" i="200" s="1"/>
  <c r="S16" i="256" a="1"/>
  <c r="S16" i="256" s="1"/>
  <c r="S15" i="255" a="1"/>
  <c r="S15" i="255" s="1"/>
  <c r="B239" i="200" s="1"/>
  <c r="Q16" i="196" l="1"/>
  <c r="R16" i="196"/>
  <c r="Q17" i="196"/>
  <c r="R17" i="196"/>
  <c r="Q18" i="196"/>
  <c r="R18" i="196"/>
  <c r="Q19" i="196"/>
  <c r="R19" i="196"/>
  <c r="Q20" i="196"/>
  <c r="R20" i="196"/>
  <c r="Q21" i="196"/>
  <c r="R21" i="196"/>
  <c r="Q22" i="196"/>
  <c r="R22" i="196"/>
  <c r="Q23" i="196"/>
  <c r="R23" i="196"/>
  <c r="Q24" i="196"/>
  <c r="R24" i="196"/>
  <c r="Q25" i="196"/>
  <c r="R25" i="196"/>
  <c r="Q26" i="196"/>
  <c r="R26" i="196"/>
  <c r="Q27" i="196"/>
  <c r="R27" i="196"/>
  <c r="Q28" i="196"/>
  <c r="R28" i="196"/>
  <c r="Q29" i="196"/>
  <c r="R29" i="196"/>
  <c r="Q30" i="196"/>
  <c r="R30" i="196"/>
  <c r="Q31" i="196"/>
  <c r="R31" i="196"/>
  <c r="Q32" i="196"/>
  <c r="R32" i="196"/>
  <c r="Q33" i="196"/>
  <c r="R33" i="196"/>
  <c r="Q34" i="196"/>
  <c r="R34" i="196"/>
  <c r="Q35" i="196"/>
  <c r="R35" i="196"/>
  <c r="Q36" i="196"/>
  <c r="R36" i="196"/>
  <c r="Q37" i="196"/>
  <c r="R37" i="196"/>
  <c r="Q38" i="196"/>
  <c r="R38" i="196"/>
  <c r="Q39" i="196"/>
  <c r="R39" i="196"/>
  <c r="Q40" i="196"/>
  <c r="R40" i="196"/>
  <c r="Q41" i="196"/>
  <c r="R41" i="196"/>
  <c r="Q42" i="196"/>
  <c r="R42" i="196"/>
  <c r="Q43" i="196"/>
  <c r="R43" i="196"/>
  <c r="Q44" i="196"/>
  <c r="R44" i="196"/>
  <c r="Q45" i="196"/>
  <c r="S45" i="196" s="1" a="1"/>
  <c r="S45" i="196" s="1"/>
  <c r="B49" i="198" s="1"/>
  <c r="R45" i="196"/>
  <c r="Q46" i="196"/>
  <c r="R46" i="196"/>
  <c r="Q47" i="196"/>
  <c r="R47" i="196"/>
  <c r="Q48" i="196"/>
  <c r="R48" i="196"/>
  <c r="Q49" i="196"/>
  <c r="S49" i="196" s="1" a="1"/>
  <c r="S49" i="196" s="1"/>
  <c r="R49" i="196"/>
  <c r="Q50" i="196"/>
  <c r="R50" i="196"/>
  <c r="Q51" i="196"/>
  <c r="R51" i="196"/>
  <c r="Q52" i="196"/>
  <c r="R52" i="196"/>
  <c r="Q53" i="196"/>
  <c r="S53" i="196" s="1" a="1"/>
  <c r="S53" i="196" s="1"/>
  <c r="R53" i="196"/>
  <c r="Q54" i="196"/>
  <c r="R54" i="196"/>
  <c r="Q55" i="196"/>
  <c r="R55" i="196"/>
  <c r="Q56" i="196"/>
  <c r="R56" i="196"/>
  <c r="Q57" i="196"/>
  <c r="S57" i="196" s="1" a="1"/>
  <c r="S57" i="196" s="1"/>
  <c r="R57" i="196"/>
  <c r="Q58" i="196"/>
  <c r="R58" i="196"/>
  <c r="Q59" i="196"/>
  <c r="R59" i="196"/>
  <c r="Q60" i="196"/>
  <c r="R60" i="196"/>
  <c r="Q61" i="196"/>
  <c r="S61" i="196" s="1" a="1"/>
  <c r="S61" i="196" s="1"/>
  <c r="R61" i="196"/>
  <c r="Q62" i="196"/>
  <c r="R62" i="196"/>
  <c r="Q63" i="196"/>
  <c r="R63" i="196"/>
  <c r="K16" i="196"/>
  <c r="L16" i="196"/>
  <c r="M16" i="196"/>
  <c r="N16" i="196"/>
  <c r="K17" i="196"/>
  <c r="L17" i="196"/>
  <c r="M17" i="196"/>
  <c r="N17" i="196"/>
  <c r="K18" i="196"/>
  <c r="L18" i="196"/>
  <c r="M18" i="196"/>
  <c r="N18" i="196"/>
  <c r="K19" i="196"/>
  <c r="L19" i="196"/>
  <c r="M19" i="196"/>
  <c r="N19" i="196"/>
  <c r="Q16" i="186"/>
  <c r="R16" i="186"/>
  <c r="Q17" i="186"/>
  <c r="R17" i="186"/>
  <c r="Q18" i="186"/>
  <c r="S18" i="186" s="1" a="1"/>
  <c r="S18" i="186" s="1"/>
  <c r="R18" i="186"/>
  <c r="Q19" i="186"/>
  <c r="R19" i="186"/>
  <c r="S19" i="186" a="1"/>
  <c r="S19" i="186" s="1"/>
  <c r="Q20" i="186"/>
  <c r="S20" i="186" s="1" a="1"/>
  <c r="S20" i="186" s="1"/>
  <c r="R20" i="186"/>
  <c r="Q21" i="186"/>
  <c r="R21" i="186"/>
  <c r="Q22" i="186"/>
  <c r="R22" i="186"/>
  <c r="Q23" i="186"/>
  <c r="R23" i="186"/>
  <c r="Q24" i="186"/>
  <c r="S24" i="186" s="1" a="1"/>
  <c r="S24" i="186" s="1"/>
  <c r="R24" i="186"/>
  <c r="Q25" i="186"/>
  <c r="R25" i="186"/>
  <c r="S25" i="186" a="1"/>
  <c r="S25" i="186" s="1"/>
  <c r="Q26" i="186"/>
  <c r="S26" i="186" s="1" a="1"/>
  <c r="S26" i="186" s="1"/>
  <c r="R26" i="186"/>
  <c r="Q27" i="186"/>
  <c r="R27" i="186"/>
  <c r="Q28" i="186"/>
  <c r="R28" i="186"/>
  <c r="Q29" i="186"/>
  <c r="R29" i="186"/>
  <c r="Q30" i="186"/>
  <c r="S30" i="186" s="1" a="1"/>
  <c r="S30" i="186" s="1"/>
  <c r="R30" i="186"/>
  <c r="Q31" i="186"/>
  <c r="R31" i="186"/>
  <c r="S31" i="186" a="1"/>
  <c r="S31" i="186" s="1"/>
  <c r="Q32" i="186"/>
  <c r="S32" i="186" s="1" a="1"/>
  <c r="S32" i="186" s="1"/>
  <c r="R32" i="186"/>
  <c r="Q33" i="186"/>
  <c r="R33" i="186"/>
  <c r="Q34" i="186"/>
  <c r="R34" i="186"/>
  <c r="Q35" i="186"/>
  <c r="R35" i="186"/>
  <c r="Q36" i="186"/>
  <c r="S36" i="186" s="1" a="1"/>
  <c r="S36" i="186" s="1"/>
  <c r="R36" i="186"/>
  <c r="Q37" i="186"/>
  <c r="R37" i="186"/>
  <c r="S37" i="186" a="1"/>
  <c r="S37" i="186" s="1"/>
  <c r="Q38" i="186"/>
  <c r="S38" i="186" s="1" a="1"/>
  <c r="S38" i="186" s="1"/>
  <c r="R38" i="186"/>
  <c r="Q39" i="186"/>
  <c r="R39" i="186"/>
  <c r="S39" i="186" a="1"/>
  <c r="S39" i="186" s="1"/>
  <c r="Q40" i="186"/>
  <c r="S40" i="186" s="1" a="1"/>
  <c r="S40" i="186" s="1"/>
  <c r="R40" i="186"/>
  <c r="Q41" i="186"/>
  <c r="R41" i="186"/>
  <c r="S41" i="186" a="1"/>
  <c r="S41" i="186" s="1"/>
  <c r="Q42" i="186"/>
  <c r="S42" i="186" s="1" a="1"/>
  <c r="S42" i="186" s="1"/>
  <c r="R42" i="186"/>
  <c r="Q43" i="186"/>
  <c r="R43" i="186"/>
  <c r="S43" i="186" a="1"/>
  <c r="S43" i="186" s="1"/>
  <c r="Q44" i="186"/>
  <c r="S44" i="186" s="1" a="1"/>
  <c r="S44" i="186" s="1"/>
  <c r="R44" i="186"/>
  <c r="Q45" i="186"/>
  <c r="R45" i="186"/>
  <c r="S45" i="186" a="1"/>
  <c r="S45" i="186" s="1"/>
  <c r="Q46" i="186"/>
  <c r="S46" i="186" s="1" a="1"/>
  <c r="S46" i="186" s="1"/>
  <c r="R46" i="186"/>
  <c r="Q47" i="186"/>
  <c r="R47" i="186"/>
  <c r="S47" i="186" a="1"/>
  <c r="S47" i="186" s="1"/>
  <c r="Q48" i="186"/>
  <c r="S48" i="186" s="1" a="1"/>
  <c r="S48" i="186" s="1"/>
  <c r="R48" i="186"/>
  <c r="Q49" i="186"/>
  <c r="R49" i="186"/>
  <c r="S49" i="186" a="1"/>
  <c r="S49" i="186" s="1"/>
  <c r="Q50" i="186"/>
  <c r="S50" i="186" s="1" a="1"/>
  <c r="S50" i="186" s="1"/>
  <c r="R50" i="186"/>
  <c r="Q51" i="186"/>
  <c r="R51" i="186"/>
  <c r="S51" i="186" a="1"/>
  <c r="S51" i="186" s="1"/>
  <c r="Q52" i="186"/>
  <c r="S52" i="186" s="1" a="1"/>
  <c r="S52" i="186" s="1"/>
  <c r="R52" i="186"/>
  <c r="Q53" i="186"/>
  <c r="R53" i="186"/>
  <c r="S53" i="186" a="1"/>
  <c r="S53" i="186" s="1"/>
  <c r="Q54" i="186"/>
  <c r="S54" i="186" s="1" a="1"/>
  <c r="S54" i="186" s="1"/>
  <c r="R54" i="186"/>
  <c r="Q55" i="186"/>
  <c r="R55" i="186"/>
  <c r="S55" i="186" a="1"/>
  <c r="S55" i="186" s="1"/>
  <c r="Q56" i="186"/>
  <c r="S56" i="186" s="1" a="1"/>
  <c r="S56" i="186" s="1"/>
  <c r="R56" i="186"/>
  <c r="Q57" i="186"/>
  <c r="R57" i="186"/>
  <c r="S57" i="186" a="1"/>
  <c r="S57" i="186" s="1"/>
  <c r="Q58" i="186"/>
  <c r="S58" i="186" s="1" a="1"/>
  <c r="S58" i="186" s="1"/>
  <c r="R58" i="186"/>
  <c r="Q59" i="186"/>
  <c r="R59" i="186"/>
  <c r="S59" i="186" a="1"/>
  <c r="S59" i="186" s="1"/>
  <c r="Q60" i="186"/>
  <c r="S60" i="186" s="1" a="1"/>
  <c r="S60" i="186" s="1"/>
  <c r="R60" i="186"/>
  <c r="Q61" i="186"/>
  <c r="R61" i="186"/>
  <c r="S61" i="186" a="1"/>
  <c r="S61" i="186" s="1"/>
  <c r="Q62" i="186"/>
  <c r="S62" i="186" s="1" a="1"/>
  <c r="S62" i="186" s="1"/>
  <c r="R62" i="186"/>
  <c r="Q63" i="186"/>
  <c r="R63" i="186"/>
  <c r="S63" i="186" a="1"/>
  <c r="S63" i="186" s="1"/>
  <c r="Q64" i="186"/>
  <c r="S64" i="186" s="1" a="1"/>
  <c r="S64" i="186" s="1"/>
  <c r="R64" i="186"/>
  <c r="Q65" i="186"/>
  <c r="R65" i="186"/>
  <c r="S65" i="186" a="1"/>
  <c r="S65" i="186" s="1"/>
  <c r="Q66" i="186"/>
  <c r="S66" i="186" s="1" a="1"/>
  <c r="S66" i="186" s="1"/>
  <c r="R66" i="186"/>
  <c r="Q67" i="186"/>
  <c r="R67" i="186"/>
  <c r="S67" i="186" a="1"/>
  <c r="S67" i="186" s="1"/>
  <c r="Q68" i="186"/>
  <c r="S68" i="186" s="1" a="1"/>
  <c r="S68" i="186" s="1"/>
  <c r="R68" i="186"/>
  <c r="Q69" i="186"/>
  <c r="R69" i="186"/>
  <c r="S69" i="186" a="1"/>
  <c r="S69" i="186" s="1"/>
  <c r="Q70" i="186"/>
  <c r="S70" i="186" s="1" a="1"/>
  <c r="S70" i="186" s="1"/>
  <c r="R70" i="186"/>
  <c r="Q71" i="186"/>
  <c r="R71" i="186"/>
  <c r="S71" i="186" a="1"/>
  <c r="S71" i="186" s="1"/>
  <c r="Q72" i="186"/>
  <c r="S72" i="186" s="1" a="1"/>
  <c r="S72" i="186" s="1"/>
  <c r="R72" i="186"/>
  <c r="Q73" i="186"/>
  <c r="R73" i="186"/>
  <c r="S73" i="186" a="1"/>
  <c r="S73" i="186" s="1"/>
  <c r="Q74" i="186"/>
  <c r="S74" i="186" s="1" a="1"/>
  <c r="S74" i="186" s="1"/>
  <c r="R74" i="186"/>
  <c r="Q75" i="186"/>
  <c r="R75" i="186"/>
  <c r="S75" i="186" a="1"/>
  <c r="S75" i="186" s="1"/>
  <c r="Q76" i="186"/>
  <c r="S76" i="186" s="1" a="1"/>
  <c r="S76" i="186" s="1"/>
  <c r="R76" i="186"/>
  <c r="Q77" i="186"/>
  <c r="R77" i="186"/>
  <c r="S77" i="186" a="1"/>
  <c r="S77" i="186" s="1"/>
  <c r="Q78" i="186"/>
  <c r="S78" i="186" s="1" a="1"/>
  <c r="S78" i="186" s="1"/>
  <c r="R78" i="186"/>
  <c r="Q79" i="186"/>
  <c r="R79" i="186"/>
  <c r="S79" i="186" a="1"/>
  <c r="S79" i="186" s="1"/>
  <c r="Q80" i="186"/>
  <c r="S80" i="186" s="1" a="1"/>
  <c r="S80" i="186" s="1"/>
  <c r="R80" i="186"/>
  <c r="Q81" i="186"/>
  <c r="R81" i="186"/>
  <c r="S81" i="186" a="1"/>
  <c r="S81" i="186" s="1"/>
  <c r="Q82" i="186"/>
  <c r="S82" i="186" s="1" a="1"/>
  <c r="S82" i="186" s="1"/>
  <c r="R82" i="186"/>
  <c r="Q83" i="186"/>
  <c r="R83" i="186"/>
  <c r="S83" i="186" a="1"/>
  <c r="S83" i="186" s="1"/>
  <c r="Q84" i="186"/>
  <c r="S84" i="186" s="1" a="1"/>
  <c r="S84" i="186" s="1"/>
  <c r="R84" i="186"/>
  <c r="Q85" i="186"/>
  <c r="R85" i="186"/>
  <c r="S85" i="186" a="1"/>
  <c r="S85" i="186" s="1"/>
  <c r="Q86" i="186"/>
  <c r="S86" i="186" s="1" a="1"/>
  <c r="S86" i="186" s="1"/>
  <c r="R86" i="186"/>
  <c r="Q87" i="186"/>
  <c r="R87" i="186"/>
  <c r="S87" i="186" a="1"/>
  <c r="S87" i="186" s="1"/>
  <c r="Q88" i="186"/>
  <c r="S88" i="186" s="1" a="1"/>
  <c r="S88" i="186" s="1"/>
  <c r="R88" i="186"/>
  <c r="Q89" i="186"/>
  <c r="R89" i="186"/>
  <c r="S89" i="186" a="1"/>
  <c r="S89" i="186" s="1"/>
  <c r="Q90" i="186"/>
  <c r="S90" i="186" s="1" a="1"/>
  <c r="S90" i="186" s="1"/>
  <c r="R90" i="186"/>
  <c r="Q91" i="186"/>
  <c r="R91" i="186"/>
  <c r="S91" i="186" a="1"/>
  <c r="S91" i="186" s="1"/>
  <c r="Q92" i="186"/>
  <c r="S92" i="186" s="1" a="1"/>
  <c r="S92" i="186" s="1"/>
  <c r="R92" i="186"/>
  <c r="Q93" i="186"/>
  <c r="R93" i="186"/>
  <c r="S93" i="186" a="1"/>
  <c r="S93" i="186" s="1"/>
  <c r="Q94" i="186"/>
  <c r="S94" i="186" s="1" a="1"/>
  <c r="S94" i="186" s="1"/>
  <c r="R94" i="186"/>
  <c r="Q95" i="186"/>
  <c r="R95" i="186"/>
  <c r="S95" i="186" a="1"/>
  <c r="S95" i="186" s="1"/>
  <c r="Q96" i="186"/>
  <c r="S96" i="186" s="1" a="1"/>
  <c r="S96" i="186" s="1"/>
  <c r="R96" i="186"/>
  <c r="Q97" i="186"/>
  <c r="R97" i="186"/>
  <c r="S97" i="186" a="1"/>
  <c r="S97" i="186" s="1"/>
  <c r="Q98" i="186"/>
  <c r="S98" i="186" s="1" a="1"/>
  <c r="S98" i="186" s="1"/>
  <c r="R98" i="186"/>
  <c r="Q99" i="186"/>
  <c r="R99" i="186"/>
  <c r="S99" i="186" a="1"/>
  <c r="S99" i="186" s="1"/>
  <c r="Q100" i="186"/>
  <c r="S100" i="186" s="1" a="1"/>
  <c r="S100" i="186" s="1"/>
  <c r="R100" i="186"/>
  <c r="Q101" i="186"/>
  <c r="R101" i="186"/>
  <c r="S101" i="186" a="1"/>
  <c r="S101" i="186" s="1"/>
  <c r="Q102" i="186"/>
  <c r="S102" i="186" s="1" a="1"/>
  <c r="S102" i="186" s="1"/>
  <c r="R102" i="186"/>
  <c r="Q103" i="186"/>
  <c r="R103" i="186"/>
  <c r="S103" i="186" a="1"/>
  <c r="S103" i="186" s="1"/>
  <c r="Q104" i="186"/>
  <c r="S104" i="186" s="1" a="1"/>
  <c r="S104" i="186" s="1"/>
  <c r="R104" i="186"/>
  <c r="Q105" i="186"/>
  <c r="R105" i="186"/>
  <c r="S105" i="186" a="1"/>
  <c r="S105" i="186" s="1"/>
  <c r="Q106" i="186"/>
  <c r="S106" i="186" s="1" a="1"/>
  <c r="S106" i="186" s="1"/>
  <c r="R106" i="186"/>
  <c r="Q107" i="186"/>
  <c r="R107" i="186"/>
  <c r="S107" i="186" a="1"/>
  <c r="S107" i="186" s="1"/>
  <c r="Q108" i="186"/>
  <c r="S108" i="186" s="1" a="1"/>
  <c r="S108" i="186" s="1"/>
  <c r="R108" i="186"/>
  <c r="Q109" i="186"/>
  <c r="R109" i="186"/>
  <c r="S109" i="186" a="1"/>
  <c r="S109" i="186" s="1"/>
  <c r="Q110" i="186"/>
  <c r="S110" i="186" s="1" a="1"/>
  <c r="S110" i="186" s="1"/>
  <c r="R110" i="186"/>
  <c r="Q111" i="186"/>
  <c r="R111" i="186"/>
  <c r="S111" i="186" a="1"/>
  <c r="S111" i="186" s="1"/>
  <c r="Q112" i="186"/>
  <c r="S112" i="186" s="1" a="1"/>
  <c r="S112" i="186" s="1"/>
  <c r="R112" i="186"/>
  <c r="Q113" i="186"/>
  <c r="R113" i="186"/>
  <c r="S113" i="186" a="1"/>
  <c r="S113" i="186" s="1"/>
  <c r="Q114" i="186"/>
  <c r="S114" i="186" s="1" a="1"/>
  <c r="S114" i="186" s="1"/>
  <c r="R114" i="186"/>
  <c r="Q115" i="186"/>
  <c r="R115" i="186"/>
  <c r="S115" i="186" a="1"/>
  <c r="S115" i="186" s="1"/>
  <c r="Q116" i="186"/>
  <c r="S116" i="186" s="1" a="1"/>
  <c r="S116" i="186" s="1"/>
  <c r="R116" i="186"/>
  <c r="Q117" i="186"/>
  <c r="R117" i="186"/>
  <c r="S117" i="186" a="1"/>
  <c r="S117" i="186" s="1"/>
  <c r="Q118" i="186"/>
  <c r="S118" i="186" s="1" a="1"/>
  <c r="S118" i="186" s="1"/>
  <c r="R118" i="186"/>
  <c r="Q119" i="186"/>
  <c r="R119" i="186"/>
  <c r="S119" i="186" a="1"/>
  <c r="S119" i="186" s="1"/>
  <c r="Q120" i="186"/>
  <c r="S120" i="186" s="1" a="1"/>
  <c r="S120" i="186" s="1"/>
  <c r="R120" i="186"/>
  <c r="Q121" i="186"/>
  <c r="R121" i="186"/>
  <c r="S121" i="186" a="1"/>
  <c r="S121" i="186" s="1"/>
  <c r="Q122" i="186"/>
  <c r="S122" i="186" s="1" a="1"/>
  <c r="S122" i="186" s="1"/>
  <c r="R122" i="186"/>
  <c r="Q123" i="186"/>
  <c r="R123" i="186"/>
  <c r="S123" i="186" a="1"/>
  <c r="S123" i="186" s="1"/>
  <c r="Q124" i="186"/>
  <c r="S124" i="186" s="1" a="1"/>
  <c r="S124" i="186" s="1"/>
  <c r="R124" i="186"/>
  <c r="Q125" i="186"/>
  <c r="R125" i="186"/>
  <c r="S125" i="186" a="1"/>
  <c r="S125" i="186" s="1"/>
  <c r="Q126" i="186"/>
  <c r="S126" i="186" s="1" a="1"/>
  <c r="S126" i="186" s="1"/>
  <c r="R126" i="186"/>
  <c r="Q127" i="186"/>
  <c r="R127" i="186"/>
  <c r="S127" i="186" a="1"/>
  <c r="S127" i="186" s="1"/>
  <c r="Q128" i="186"/>
  <c r="S128" i="186" s="1" a="1"/>
  <c r="S128" i="186" s="1"/>
  <c r="R128" i="186"/>
  <c r="Q129" i="186"/>
  <c r="R129" i="186"/>
  <c r="S129" i="186" a="1"/>
  <c r="S129" i="186" s="1"/>
  <c r="Q130" i="186"/>
  <c r="S130" i="186" s="1" a="1"/>
  <c r="S130" i="186" s="1"/>
  <c r="R130" i="186"/>
  <c r="Q131" i="186"/>
  <c r="R131" i="186"/>
  <c r="S131" i="186" a="1"/>
  <c r="S131" i="186" s="1"/>
  <c r="Q132" i="186"/>
  <c r="S132" i="186" s="1" a="1"/>
  <c r="S132" i="186" s="1"/>
  <c r="R132" i="186"/>
  <c r="Q133" i="186"/>
  <c r="R133" i="186"/>
  <c r="S133" i="186" a="1"/>
  <c r="S133" i="186" s="1"/>
  <c r="Q134" i="186"/>
  <c r="S134" i="186" s="1" a="1"/>
  <c r="S134" i="186" s="1"/>
  <c r="R134" i="186"/>
  <c r="Q135" i="186"/>
  <c r="R135" i="186"/>
  <c r="S135" i="186" a="1"/>
  <c r="S135" i="186" s="1"/>
  <c r="Q136" i="186"/>
  <c r="S136" i="186" s="1" a="1"/>
  <c r="S136" i="186" s="1"/>
  <c r="R136" i="186"/>
  <c r="Q137" i="186"/>
  <c r="R137" i="186"/>
  <c r="S137" i="186" a="1"/>
  <c r="S137" i="186" s="1"/>
  <c r="Q138" i="186"/>
  <c r="S138" i="186" s="1" a="1"/>
  <c r="S138" i="186" s="1"/>
  <c r="R138" i="186"/>
  <c r="Q139" i="186"/>
  <c r="R139" i="186"/>
  <c r="S139" i="186" a="1"/>
  <c r="S139" i="186" s="1"/>
  <c r="Q140" i="186"/>
  <c r="S140" i="186" s="1" a="1"/>
  <c r="S140" i="186" s="1"/>
  <c r="R140" i="186"/>
  <c r="Q141" i="186"/>
  <c r="R141" i="186"/>
  <c r="S141" i="186" a="1"/>
  <c r="S141" i="186" s="1"/>
  <c r="Q142" i="186"/>
  <c r="S142" i="186" s="1" a="1"/>
  <c r="S142" i="186" s="1"/>
  <c r="R142" i="186"/>
  <c r="Q143" i="186"/>
  <c r="R143" i="186"/>
  <c r="S143" i="186" a="1"/>
  <c r="S143" i="186" s="1"/>
  <c r="Q144" i="186"/>
  <c r="S144" i="186" s="1" a="1"/>
  <c r="S144" i="186" s="1"/>
  <c r="R144" i="186"/>
  <c r="Q145" i="186"/>
  <c r="R145" i="186"/>
  <c r="S145" i="186" a="1"/>
  <c r="S145" i="186" s="1"/>
  <c r="Q146" i="186"/>
  <c r="S146" i="186" s="1" a="1"/>
  <c r="S146" i="186" s="1"/>
  <c r="R146" i="186"/>
  <c r="K16" i="186"/>
  <c r="S23" i="186" s="1" a="1"/>
  <c r="S23" i="186" s="1"/>
  <c r="L16" i="186"/>
  <c r="M16" i="186"/>
  <c r="N16" i="186"/>
  <c r="J17" i="186"/>
  <c r="K17" i="186"/>
  <c r="S29" i="186" s="1" a="1"/>
  <c r="S29" i="186" s="1"/>
  <c r="L17" i="186"/>
  <c r="M17" i="186"/>
  <c r="N17" i="186"/>
  <c r="J18" i="186"/>
  <c r="K18" i="186"/>
  <c r="S35" i="186" s="1" a="1"/>
  <c r="S35" i="186" s="1"/>
  <c r="L18" i="186"/>
  <c r="M18" i="186"/>
  <c r="N18" i="186"/>
  <c r="C16" i="186"/>
  <c r="J16" i="186" s="1"/>
  <c r="C17" i="186"/>
  <c r="C18" i="186"/>
  <c r="B17" i="186"/>
  <c r="B18" i="186"/>
  <c r="C16" i="178"/>
  <c r="B16" i="178"/>
  <c r="B17" i="178"/>
  <c r="C17" i="178"/>
  <c r="C21" i="178"/>
  <c r="A65" i="178"/>
  <c r="A64" i="178"/>
  <c r="A63" i="178"/>
  <c r="C62" i="178"/>
  <c r="B62" i="178"/>
  <c r="A62" i="178"/>
  <c r="A55" i="178"/>
  <c r="B55" i="178"/>
  <c r="C55" i="178"/>
  <c r="A56" i="178"/>
  <c r="B56" i="178"/>
  <c r="C56" i="178"/>
  <c r="A57" i="178"/>
  <c r="B57" i="178"/>
  <c r="C57" i="178"/>
  <c r="A58" i="178"/>
  <c r="B58" i="178"/>
  <c r="C58" i="178"/>
  <c r="A59" i="178"/>
  <c r="B59" i="178"/>
  <c r="C59" i="178"/>
  <c r="A60" i="178"/>
  <c r="B60" i="178"/>
  <c r="C60" i="178"/>
  <c r="A61" i="178"/>
  <c r="B61" i="178"/>
  <c r="C61" i="178"/>
  <c r="A48" i="178"/>
  <c r="B48" i="178"/>
  <c r="C48" i="178"/>
  <c r="A49" i="178"/>
  <c r="B49" i="178"/>
  <c r="C49" i="178"/>
  <c r="A50" i="178"/>
  <c r="B50" i="178"/>
  <c r="C50" i="178"/>
  <c r="A51" i="178"/>
  <c r="B51" i="178"/>
  <c r="C51" i="178"/>
  <c r="A52" i="178"/>
  <c r="B52" i="178"/>
  <c r="C52" i="178"/>
  <c r="A53" i="178"/>
  <c r="B53" i="178"/>
  <c r="C53" i="178"/>
  <c r="A54" i="178"/>
  <c r="B54" i="178"/>
  <c r="C54" i="178"/>
  <c r="A45" i="178"/>
  <c r="B45" i="178"/>
  <c r="C45" i="178"/>
  <c r="A46" i="178"/>
  <c r="B46" i="178"/>
  <c r="C46" i="178"/>
  <c r="A47" i="178"/>
  <c r="B47" i="178"/>
  <c r="C47" i="178"/>
  <c r="C44" i="178"/>
  <c r="B44" i="178"/>
  <c r="A36" i="178"/>
  <c r="B36" i="178"/>
  <c r="C36" i="178"/>
  <c r="A37" i="178"/>
  <c r="B37" i="178"/>
  <c r="C37" i="178"/>
  <c r="A38" i="178"/>
  <c r="B38" i="178"/>
  <c r="C38" i="178"/>
  <c r="A39" i="178"/>
  <c r="B39" i="178"/>
  <c r="C39" i="178"/>
  <c r="A40" i="178"/>
  <c r="B40" i="178"/>
  <c r="C40" i="178"/>
  <c r="A41" i="178"/>
  <c r="B41" i="178"/>
  <c r="I41" i="178" s="1"/>
  <c r="S171" i="178" s="1" a="1"/>
  <c r="S171" i="178" s="1"/>
  <c r="B175" i="179" s="1"/>
  <c r="C41" i="178"/>
  <c r="A42" i="178"/>
  <c r="B42" i="178"/>
  <c r="C42" i="178"/>
  <c r="A43" i="178"/>
  <c r="B43" i="178"/>
  <c r="C43" i="178"/>
  <c r="A44" i="178"/>
  <c r="A33" i="178"/>
  <c r="B33" i="178"/>
  <c r="C33" i="178"/>
  <c r="A34" i="178"/>
  <c r="B34" i="178"/>
  <c r="C34" i="178"/>
  <c r="A35" i="178"/>
  <c r="B35" i="178"/>
  <c r="C35" i="178"/>
  <c r="A32" i="178"/>
  <c r="B32" i="178"/>
  <c r="C32" i="178"/>
  <c r="A29" i="178"/>
  <c r="B29" i="178"/>
  <c r="C29" i="178"/>
  <c r="A30" i="178"/>
  <c r="B30" i="178"/>
  <c r="C30" i="178"/>
  <c r="A31" i="178"/>
  <c r="B31" i="178"/>
  <c r="C31" i="178"/>
  <c r="B25" i="178"/>
  <c r="C25" i="178"/>
  <c r="B26" i="178"/>
  <c r="C26" i="178"/>
  <c r="B27" i="178"/>
  <c r="C27" i="178"/>
  <c r="B28" i="178"/>
  <c r="C28" i="178"/>
  <c r="A27" i="178"/>
  <c r="A28" i="178"/>
  <c r="B24" i="178"/>
  <c r="C24" i="178"/>
  <c r="B23" i="178"/>
  <c r="C23" i="178"/>
  <c r="B21" i="178"/>
  <c r="B18" i="178"/>
  <c r="B19" i="178"/>
  <c r="B20" i="178"/>
  <c r="B385" i="181"/>
  <c r="S108" i="185" a="1"/>
  <c r="S108" i="185" s="1"/>
  <c r="S95" i="185" a="1"/>
  <c r="S95" i="185" s="1"/>
  <c r="B389" i="181" s="1"/>
  <c r="C106" i="185"/>
  <c r="J106" i="185" s="1"/>
  <c r="B106" i="185"/>
  <c r="C93" i="185"/>
  <c r="J93" i="185" s="1"/>
  <c r="B93" i="185"/>
  <c r="R112" i="185"/>
  <c r="Q112" i="185"/>
  <c r="R111" i="185"/>
  <c r="Q111" i="185"/>
  <c r="R110" i="185"/>
  <c r="Q110" i="185"/>
  <c r="S110" i="185" s="1" a="1"/>
  <c r="S110" i="185" s="1"/>
  <c r="R109" i="185"/>
  <c r="Q109" i="185"/>
  <c r="S109" i="185" s="1" a="1"/>
  <c r="S109" i="185" s="1"/>
  <c r="R108" i="185"/>
  <c r="Q108" i="185"/>
  <c r="R107" i="185"/>
  <c r="Q107" i="185"/>
  <c r="R106" i="185"/>
  <c r="Q106" i="185"/>
  <c r="N106" i="185"/>
  <c r="M106" i="185"/>
  <c r="L106" i="185"/>
  <c r="K106" i="185"/>
  <c r="S107" i="185" s="1" a="1"/>
  <c r="S107" i="185" s="1"/>
  <c r="R99" i="185"/>
  <c r="Q99" i="185"/>
  <c r="R98" i="185"/>
  <c r="Q98" i="185"/>
  <c r="R97" i="185"/>
  <c r="Q97" i="185"/>
  <c r="R96" i="185"/>
  <c r="Q96" i="185"/>
  <c r="S96" i="185" s="1" a="1"/>
  <c r="S96" i="185" s="1"/>
  <c r="B390" i="181" s="1"/>
  <c r="R95" i="185"/>
  <c r="Q95" i="185"/>
  <c r="R94" i="185"/>
  <c r="Q94" i="185"/>
  <c r="S94" i="185" s="1" a="1"/>
  <c r="S94" i="185" s="1"/>
  <c r="B388" i="181" s="1"/>
  <c r="R93" i="185"/>
  <c r="Q93" i="185"/>
  <c r="N93" i="185"/>
  <c r="M93" i="185"/>
  <c r="L93" i="185"/>
  <c r="K93" i="185"/>
  <c r="S34" i="186" l="1" a="1"/>
  <c r="S34" i="186" s="1"/>
  <c r="S22" i="186" a="1"/>
  <c r="S22" i="186" s="1"/>
  <c r="S28" i="186" a="1"/>
  <c r="S28" i="186" s="1"/>
  <c r="S97" i="185" a="1"/>
  <c r="S97" i="185" s="1"/>
  <c r="B391" i="181" s="1"/>
  <c r="S47" i="196" a="1"/>
  <c r="S47" i="196" s="1"/>
  <c r="B51" i="198" s="1"/>
  <c r="S51" i="196" a="1"/>
  <c r="S51" i="196" s="1"/>
  <c r="S63" i="196" a="1"/>
  <c r="S63" i="196" s="1"/>
  <c r="S55" i="196" a="1"/>
  <c r="S55" i="196" s="1"/>
  <c r="S59" i="196" a="1"/>
  <c r="S59" i="196" s="1"/>
  <c r="S43" i="196" a="1"/>
  <c r="S43" i="196" s="1"/>
  <c r="B47" i="198" s="1"/>
  <c r="S31" i="196" a="1"/>
  <c r="S31" i="196" s="1"/>
  <c r="B35" i="198" s="1"/>
  <c r="S23" i="196" a="1"/>
  <c r="S23" i="196" s="1"/>
  <c r="B27" i="198" s="1"/>
  <c r="S58" i="196" a="1"/>
  <c r="S58" i="196" s="1"/>
  <c r="S50" i="196" a="1"/>
  <c r="S50" i="196" s="1"/>
  <c r="S42" i="196" a="1"/>
  <c r="S42" i="196" s="1"/>
  <c r="B46" i="198" s="1"/>
  <c r="S30" i="196" a="1"/>
  <c r="S30" i="196" s="1"/>
  <c r="B34" i="198" s="1"/>
  <c r="S62" i="196" a="1"/>
  <c r="S62" i="196" s="1"/>
  <c r="S54" i="196" a="1"/>
  <c r="S54" i="196" s="1"/>
  <c r="S46" i="196" a="1"/>
  <c r="S46" i="196" s="1"/>
  <c r="B50" i="198" s="1"/>
  <c r="S38" i="196" a="1"/>
  <c r="S38" i="196" s="1"/>
  <c r="B42" i="198" s="1"/>
  <c r="S26" i="196" a="1"/>
  <c r="S26" i="196" s="1"/>
  <c r="B30" i="198" s="1"/>
  <c r="S41" i="196" a="1"/>
  <c r="S41" i="196" s="1"/>
  <c r="B45" i="198" s="1"/>
  <c r="S37" i="196" a="1"/>
  <c r="S37" i="196" s="1"/>
  <c r="B41" i="198" s="1"/>
  <c r="S29" i="196" a="1"/>
  <c r="S29" i="196" s="1"/>
  <c r="B33" i="198" s="1"/>
  <c r="S25" i="196" a="1"/>
  <c r="S25" i="196" s="1"/>
  <c r="B29" i="198" s="1"/>
  <c r="S60" i="196" a="1"/>
  <c r="S60" i="196" s="1"/>
  <c r="S56" i="196" a="1"/>
  <c r="S56" i="196" s="1"/>
  <c r="S52" i="196" a="1"/>
  <c r="S52" i="196" s="1"/>
  <c r="S48" i="196" a="1"/>
  <c r="S48" i="196" s="1"/>
  <c r="S44" i="196" a="1"/>
  <c r="S44" i="196" s="1"/>
  <c r="B48" i="198" s="1"/>
  <c r="S36" i="196" a="1"/>
  <c r="S36" i="196" s="1"/>
  <c r="B40" i="198" s="1"/>
  <c r="S32" i="196" a="1"/>
  <c r="S32" i="196" s="1"/>
  <c r="B36" i="198" s="1"/>
  <c r="S24" i="196" a="1"/>
  <c r="S24" i="196" s="1"/>
  <c r="B28" i="198" s="1"/>
  <c r="S35" i="196" a="1"/>
  <c r="S35" i="196" s="1"/>
  <c r="B39" i="198" s="1"/>
  <c r="Q200" i="184"/>
  <c r="R200" i="184"/>
  <c r="S200" i="184" a="1"/>
  <c r="S200" i="184" s="1"/>
  <c r="B286" i="181" s="1"/>
  <c r="Q201" i="184"/>
  <c r="R201" i="184"/>
  <c r="Q202" i="184"/>
  <c r="R202" i="184"/>
  <c r="Q203" i="184"/>
  <c r="S203" i="184" s="1" a="1"/>
  <c r="S203" i="184" s="1"/>
  <c r="B289" i="181" s="1"/>
  <c r="R203" i="184"/>
  <c r="Q204" i="184"/>
  <c r="R204" i="184"/>
  <c r="S204" i="184" a="1"/>
  <c r="S204" i="184" s="1"/>
  <c r="B290" i="181" s="1"/>
  <c r="Q205" i="184"/>
  <c r="S205" i="184" s="1" a="1"/>
  <c r="S205" i="184" s="1"/>
  <c r="B291" i="181" s="1"/>
  <c r="R205" i="184"/>
  <c r="Q206" i="184"/>
  <c r="R206" i="184"/>
  <c r="S206" i="184" a="1"/>
  <c r="S206" i="184" s="1"/>
  <c r="B292" i="181" s="1"/>
  <c r="Q207" i="184"/>
  <c r="R207" i="184"/>
  <c r="Q208" i="184"/>
  <c r="R208" i="184"/>
  <c r="Q209" i="184"/>
  <c r="S209" i="184" s="1" a="1"/>
  <c r="S209" i="184" s="1"/>
  <c r="B295" i="181" s="1"/>
  <c r="R209" i="184"/>
  <c r="Q210" i="184"/>
  <c r="R210" i="184"/>
  <c r="S210" i="184" a="1"/>
  <c r="S210" i="184" s="1"/>
  <c r="B296" i="181" s="1"/>
  <c r="Q211" i="184"/>
  <c r="S211" i="184" s="1" a="1"/>
  <c r="S211" i="184" s="1"/>
  <c r="B297" i="181" s="1"/>
  <c r="R211" i="184"/>
  <c r="Q212" i="184"/>
  <c r="R212" i="184"/>
  <c r="S212" i="184" a="1"/>
  <c r="S212" i="184" s="1"/>
  <c r="B298" i="181" s="1"/>
  <c r="Q213" i="184"/>
  <c r="S213" i="184" s="1" a="1"/>
  <c r="S213" i="184" s="1"/>
  <c r="B299" i="181" s="1"/>
  <c r="R213" i="184"/>
  <c r="Q214" i="184"/>
  <c r="R214" i="184"/>
  <c r="S214" i="184" a="1"/>
  <c r="S214" i="184" s="1"/>
  <c r="B300" i="181" s="1"/>
  <c r="Q215" i="184"/>
  <c r="S215" i="184" s="1" a="1"/>
  <c r="S215" i="184" s="1"/>
  <c r="B301" i="181"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R178" i="184"/>
  <c r="Q179" i="184"/>
  <c r="R179" i="184"/>
  <c r="S179" i="184" a="1"/>
  <c r="S179" i="184" s="1"/>
  <c r="B265" i="181" s="1"/>
  <c r="Q180" i="184"/>
  <c r="S180" i="184" s="1" a="1"/>
  <c r="S180" i="184" s="1"/>
  <c r="B266" i="181" s="1"/>
  <c r="R180" i="184"/>
  <c r="Q181" i="184"/>
  <c r="R181" i="184"/>
  <c r="S181" i="184" a="1"/>
  <c r="S181" i="184" s="1"/>
  <c r="B267" i="181" s="1"/>
  <c r="Q182" i="184"/>
  <c r="S182" i="184" s="1" a="1"/>
  <c r="S182" i="184" s="1"/>
  <c r="B268" i="181" s="1"/>
  <c r="R182" i="184"/>
  <c r="Q183" i="184"/>
  <c r="R183" i="184"/>
  <c r="Q184" i="184"/>
  <c r="R184" i="184"/>
  <c r="Q185" i="184"/>
  <c r="R185" i="184"/>
  <c r="S185" i="184" a="1"/>
  <c r="S185" i="184" s="1"/>
  <c r="B271" i="181" s="1"/>
  <c r="Q186" i="184"/>
  <c r="S186" i="184" s="1" a="1"/>
  <c r="S186" i="184" s="1"/>
  <c r="B272" i="181" s="1"/>
  <c r="R186" i="184"/>
  <c r="Q187" i="184"/>
  <c r="R187" i="184"/>
  <c r="S187" i="184" a="1"/>
  <c r="S187" i="184" s="1"/>
  <c r="B273" i="181" s="1"/>
  <c r="Q188" i="184"/>
  <c r="S188" i="184" s="1" a="1"/>
  <c r="S188" i="184" s="1"/>
  <c r="B274" i="181" s="1"/>
  <c r="R188" i="184"/>
  <c r="Q189" i="184"/>
  <c r="R189" i="184"/>
  <c r="Q190" i="184"/>
  <c r="R190" i="184"/>
  <c r="Q191" i="184"/>
  <c r="R191" i="184"/>
  <c r="S191" i="184" a="1"/>
  <c r="S191" i="184" s="1"/>
  <c r="B277" i="181" s="1"/>
  <c r="Q192" i="184"/>
  <c r="S192" i="184" s="1" a="1"/>
  <c r="S192" i="184" s="1"/>
  <c r="B278" i="181" s="1"/>
  <c r="R192" i="184"/>
  <c r="Q193" i="184"/>
  <c r="R193" i="184"/>
  <c r="S193" i="184" a="1"/>
  <c r="S193" i="184" s="1"/>
  <c r="B279" i="181" s="1"/>
  <c r="Q194" i="184"/>
  <c r="S194" i="184" s="1" a="1"/>
  <c r="S194" i="184" s="1"/>
  <c r="B280" i="181" s="1"/>
  <c r="R194" i="184"/>
  <c r="Q195" i="184"/>
  <c r="R195" i="184"/>
  <c r="Q196" i="184"/>
  <c r="R196" i="184"/>
  <c r="Q197" i="184"/>
  <c r="R197" i="184"/>
  <c r="S197" i="184" a="1"/>
  <c r="S197" i="184" s="1"/>
  <c r="B283" i="181" s="1"/>
  <c r="Q198" i="184"/>
  <c r="S198" i="184" s="1" a="1"/>
  <c r="S198" i="184" s="1"/>
  <c r="B284" i="181" s="1"/>
  <c r="R198" i="184"/>
  <c r="Q199" i="184"/>
  <c r="R199" i="184"/>
  <c r="S199" i="184" a="1"/>
  <c r="S199" i="184" s="1"/>
  <c r="B285" i="181" s="1"/>
  <c r="Q167" i="184"/>
  <c r="S167" i="184" s="1" a="1"/>
  <c r="S167" i="184" s="1"/>
  <c r="B253" i="181" s="1"/>
  <c r="R167" i="184"/>
  <c r="Q168" i="184"/>
  <c r="S168" i="184" s="1" a="1"/>
  <c r="S168" i="184" s="1"/>
  <c r="B254" i="181" s="1"/>
  <c r="R168" i="184"/>
  <c r="Q169" i="184"/>
  <c r="S169" i="184" s="1" a="1"/>
  <c r="S169" i="184" s="1"/>
  <c r="B255" i="181" s="1"/>
  <c r="R169" i="184"/>
  <c r="Q170" i="184"/>
  <c r="S170" i="184" s="1" a="1"/>
  <c r="S170" i="184" s="1"/>
  <c r="B256" i="181" s="1"/>
  <c r="R170" i="184"/>
  <c r="Q171" i="184"/>
  <c r="R171" i="184"/>
  <c r="Q172" i="184"/>
  <c r="R172" i="184"/>
  <c r="Q173" i="184"/>
  <c r="S173" i="184" s="1" a="1"/>
  <c r="S173" i="184" s="1"/>
  <c r="B259" i="181" s="1"/>
  <c r="R173" i="184"/>
  <c r="Q174" i="184"/>
  <c r="S174" i="184" s="1" a="1"/>
  <c r="S174" i="184" s="1"/>
  <c r="B260" i="181" s="1"/>
  <c r="R174" i="184"/>
  <c r="Q175" i="184"/>
  <c r="S175" i="184" s="1" a="1"/>
  <c r="S175" i="184" s="1"/>
  <c r="B261" i="181" s="1"/>
  <c r="R175" i="184"/>
  <c r="Q176" i="184"/>
  <c r="S176" i="184" s="1" a="1"/>
  <c r="S176" i="184" s="1"/>
  <c r="B262" i="181" s="1"/>
  <c r="R176" i="184"/>
  <c r="Q177" i="184"/>
  <c r="R177" i="184"/>
  <c r="Q160" i="184"/>
  <c r="R160" i="184"/>
  <c r="Q161" i="184"/>
  <c r="R161" i="184"/>
  <c r="Q162" i="184"/>
  <c r="R162" i="184"/>
  <c r="Q163" i="184"/>
  <c r="S163" i="184" s="1" a="1"/>
  <c r="S163" i="184" s="1"/>
  <c r="B249" i="181" s="1"/>
  <c r="R163" i="184"/>
  <c r="Q164" i="184"/>
  <c r="S164" i="184" s="1" a="1"/>
  <c r="S164" i="184" s="1"/>
  <c r="B250" i="181" s="1"/>
  <c r="R164" i="184"/>
  <c r="Q165" i="184"/>
  <c r="R165" i="184"/>
  <c r="Q166" i="184"/>
  <c r="R166" i="184"/>
  <c r="Q17" i="184"/>
  <c r="R17" i="184"/>
  <c r="Q18" i="184"/>
  <c r="R18" i="184"/>
  <c r="Q19" i="184"/>
  <c r="R19" i="184"/>
  <c r="Q20" i="184"/>
  <c r="R20" i="184"/>
  <c r="Q21" i="184"/>
  <c r="R21" i="184"/>
  <c r="Q22" i="184"/>
  <c r="R22" i="184"/>
  <c r="Q23" i="184"/>
  <c r="R23" i="184"/>
  <c r="Q24" i="184"/>
  <c r="R24" i="184"/>
  <c r="Q25" i="184"/>
  <c r="R25" i="184"/>
  <c r="Q26" i="184"/>
  <c r="R26" i="184"/>
  <c r="Q27" i="184"/>
  <c r="R27" i="184"/>
  <c r="Q28" i="184"/>
  <c r="R28" i="184"/>
  <c r="Q29" i="184"/>
  <c r="S29" i="184" s="1" a="1"/>
  <c r="S29" i="184" s="1"/>
  <c r="B115" i="181" s="1"/>
  <c r="R29" i="184"/>
  <c r="Q30" i="184"/>
  <c r="R30" i="184"/>
  <c r="Q31" i="184"/>
  <c r="S31" i="184" s="1" a="1"/>
  <c r="S31" i="184" s="1"/>
  <c r="B117" i="181" s="1"/>
  <c r="R31" i="184"/>
  <c r="Q32" i="184"/>
  <c r="R32" i="184"/>
  <c r="Q33" i="184"/>
  <c r="R33" i="184"/>
  <c r="Q34" i="184"/>
  <c r="R34" i="184"/>
  <c r="Q35" i="184"/>
  <c r="S35" i="184" s="1" a="1"/>
  <c r="S35" i="184" s="1"/>
  <c r="B121" i="181" s="1"/>
  <c r="R35" i="184"/>
  <c r="Q36" i="184"/>
  <c r="R36" i="184"/>
  <c r="Q37" i="184"/>
  <c r="S37" i="184" s="1" a="1"/>
  <c r="S37" i="184" s="1"/>
  <c r="B123" i="181" s="1"/>
  <c r="R37" i="184"/>
  <c r="Q38" i="184"/>
  <c r="R38" i="184"/>
  <c r="Q39" i="184"/>
  <c r="R39" i="184"/>
  <c r="Q40" i="184"/>
  <c r="R40" i="184"/>
  <c r="Q41" i="184"/>
  <c r="S41" i="184" s="1" a="1"/>
  <c r="S41" i="184" s="1"/>
  <c r="B127" i="181" s="1"/>
  <c r="R41" i="184"/>
  <c r="Q42" i="184"/>
  <c r="R42" i="184"/>
  <c r="Q43" i="184"/>
  <c r="S43" i="184" s="1" a="1"/>
  <c r="S43" i="184" s="1"/>
  <c r="B129" i="181" s="1"/>
  <c r="R43" i="184"/>
  <c r="Q44" i="184"/>
  <c r="R44" i="184"/>
  <c r="Q45" i="184"/>
  <c r="R45" i="184"/>
  <c r="Q46" i="184"/>
  <c r="R46" i="184"/>
  <c r="Q47" i="184"/>
  <c r="S47" i="184" s="1" a="1"/>
  <c r="S47" i="184" s="1"/>
  <c r="B133" i="181" s="1"/>
  <c r="R47" i="184"/>
  <c r="Q48" i="184"/>
  <c r="R48" i="184"/>
  <c r="Q49" i="184"/>
  <c r="S49" i="184" s="1" a="1"/>
  <c r="S49" i="184" s="1"/>
  <c r="B135" i="181" s="1"/>
  <c r="R49" i="184"/>
  <c r="Q50" i="184"/>
  <c r="R50" i="184"/>
  <c r="Q51" i="184"/>
  <c r="R51" i="184"/>
  <c r="Q52" i="184"/>
  <c r="R52" i="184"/>
  <c r="Q53" i="184"/>
  <c r="S53" i="184" s="1" a="1"/>
  <c r="S53" i="184" s="1"/>
  <c r="B139" i="181" s="1"/>
  <c r="R53" i="184"/>
  <c r="Q54" i="184"/>
  <c r="R54" i="184"/>
  <c r="Q55" i="184"/>
  <c r="S55" i="184" s="1" a="1"/>
  <c r="S55" i="184" s="1"/>
  <c r="B141" i="181" s="1"/>
  <c r="R55" i="184"/>
  <c r="Q56" i="184"/>
  <c r="R56" i="184"/>
  <c r="Q57" i="184"/>
  <c r="R57" i="184"/>
  <c r="Q58" i="184"/>
  <c r="R58" i="184"/>
  <c r="Q59" i="184"/>
  <c r="S59" i="184" s="1" a="1"/>
  <c r="S59" i="184" s="1"/>
  <c r="B145" i="181" s="1"/>
  <c r="R59" i="184"/>
  <c r="Q60" i="184"/>
  <c r="R60" i="184"/>
  <c r="Q61" i="184"/>
  <c r="S61" i="184" s="1" a="1"/>
  <c r="S61" i="184" s="1"/>
  <c r="B147" i="181" s="1"/>
  <c r="R61" i="184"/>
  <c r="Q62" i="184"/>
  <c r="R62" i="184"/>
  <c r="Q63" i="184"/>
  <c r="R63" i="184"/>
  <c r="Q64" i="184"/>
  <c r="R64" i="184"/>
  <c r="Q65" i="184"/>
  <c r="S65" i="184" s="1" a="1"/>
  <c r="S65" i="184" s="1"/>
  <c r="B151" i="181" s="1"/>
  <c r="R65" i="184"/>
  <c r="Q66" i="184"/>
  <c r="R66" i="184"/>
  <c r="Q67" i="184"/>
  <c r="R67" i="184"/>
  <c r="Q68" i="184"/>
  <c r="R68" i="184"/>
  <c r="Q69" i="184"/>
  <c r="R69" i="184"/>
  <c r="Q70" i="184"/>
  <c r="R70" i="184"/>
  <c r="Q71" i="184"/>
  <c r="R71" i="184"/>
  <c r="Q72" i="184"/>
  <c r="R72" i="184"/>
  <c r="Q73" i="184"/>
  <c r="S73" i="184" s="1" a="1"/>
  <c r="S73" i="184" s="1"/>
  <c r="B159" i="181" s="1"/>
  <c r="R73" i="184"/>
  <c r="Q74" i="184"/>
  <c r="R74" i="184"/>
  <c r="Q75" i="184"/>
  <c r="R75" i="184"/>
  <c r="Q76" i="184"/>
  <c r="R76" i="184"/>
  <c r="Q77" i="184"/>
  <c r="S77" i="184" s="1" a="1"/>
  <c r="S77" i="184" s="1"/>
  <c r="B163" i="181" s="1"/>
  <c r="R77" i="184"/>
  <c r="Q78" i="184"/>
  <c r="R78" i="184"/>
  <c r="Q79" i="184"/>
  <c r="R79" i="184"/>
  <c r="Q80" i="184"/>
  <c r="R80" i="184"/>
  <c r="Q81" i="184"/>
  <c r="R81" i="184"/>
  <c r="Q82" i="184"/>
  <c r="R82" i="184"/>
  <c r="Q83" i="184"/>
  <c r="R83" i="184"/>
  <c r="Q84" i="184"/>
  <c r="R84" i="184"/>
  <c r="Q85" i="184"/>
  <c r="S85" i="184" s="1" a="1"/>
  <c r="S85" i="184" s="1"/>
  <c r="B171" i="181" s="1"/>
  <c r="R85" i="184"/>
  <c r="Q86" i="184"/>
  <c r="R86" i="184"/>
  <c r="Q87" i="184"/>
  <c r="R87" i="184"/>
  <c r="Q88" i="184"/>
  <c r="R88" i="184"/>
  <c r="Q89" i="184"/>
  <c r="S89" i="184" s="1" a="1"/>
  <c r="S89" i="184" s="1"/>
  <c r="B175" i="181" s="1"/>
  <c r="R89" i="184"/>
  <c r="Q90" i="184"/>
  <c r="S90" i="184" s="1" a="1"/>
  <c r="S90" i="184" s="1"/>
  <c r="B176" i="181" s="1"/>
  <c r="R90" i="184"/>
  <c r="Q91" i="184"/>
  <c r="R91" i="184"/>
  <c r="Q92" i="184"/>
  <c r="R92" i="184"/>
  <c r="Q93" i="184"/>
  <c r="R93" i="184"/>
  <c r="Q94" i="184"/>
  <c r="R94" i="184"/>
  <c r="Q95" i="184"/>
  <c r="R95" i="184"/>
  <c r="Q96" i="184"/>
  <c r="R96" i="184"/>
  <c r="Q97" i="184"/>
  <c r="S97" i="184" s="1" a="1"/>
  <c r="S97" i="184" s="1"/>
  <c r="B183" i="181" s="1"/>
  <c r="R97" i="184"/>
  <c r="Q98" i="184"/>
  <c r="S98" i="184" s="1" a="1"/>
  <c r="S98" i="184" s="1"/>
  <c r="B184" i="181" s="1"/>
  <c r="R98" i="184"/>
  <c r="Q99" i="184"/>
  <c r="R99" i="184"/>
  <c r="Q100" i="184"/>
  <c r="R100" i="184"/>
  <c r="Q101" i="184"/>
  <c r="S101" i="184" s="1" a="1"/>
  <c r="S101" i="184" s="1"/>
  <c r="B187" i="181" s="1"/>
  <c r="R101" i="184"/>
  <c r="Q102" i="184"/>
  <c r="R102" i="184"/>
  <c r="Q103" i="184"/>
  <c r="S103" i="184" s="1" a="1"/>
  <c r="S103" i="184" s="1"/>
  <c r="B189" i="181" s="1"/>
  <c r="R103" i="184"/>
  <c r="Q104" i="184"/>
  <c r="R104" i="184"/>
  <c r="Q105" i="184"/>
  <c r="R105" i="184"/>
  <c r="Q106" i="184"/>
  <c r="R106" i="184"/>
  <c r="Q107" i="184"/>
  <c r="R107" i="184"/>
  <c r="Q108" i="184"/>
  <c r="R108" i="184"/>
  <c r="Q109" i="184"/>
  <c r="R109" i="184"/>
  <c r="Q110" i="184"/>
  <c r="S110" i="184" s="1" a="1"/>
  <c r="S110" i="184" s="1"/>
  <c r="B196" i="181" s="1"/>
  <c r="R110" i="184"/>
  <c r="Q111" i="184"/>
  <c r="R111" i="184"/>
  <c r="Q112" i="184"/>
  <c r="R112" i="184"/>
  <c r="Q113" i="184"/>
  <c r="S113" i="184" s="1" a="1"/>
  <c r="S113" i="184" s="1"/>
  <c r="B199" i="181" s="1"/>
  <c r="R113" i="184"/>
  <c r="Q114" i="184"/>
  <c r="S114" i="184" s="1" a="1"/>
  <c r="S114" i="184" s="1"/>
  <c r="B200" i="181" s="1"/>
  <c r="R114" i="184"/>
  <c r="Q115" i="184"/>
  <c r="S115" i="184" s="1" a="1"/>
  <c r="S115" i="184" s="1"/>
  <c r="B201" i="181" s="1"/>
  <c r="R115" i="184"/>
  <c r="Q116" i="184"/>
  <c r="S116" i="184" s="1" a="1"/>
  <c r="S116" i="184" s="1"/>
  <c r="B202" i="181" s="1"/>
  <c r="R116" i="184"/>
  <c r="Q117" i="184"/>
  <c r="R117" i="184"/>
  <c r="Q118" i="184"/>
  <c r="R118" i="184"/>
  <c r="Q119" i="184"/>
  <c r="R119" i="184"/>
  <c r="Q120" i="184"/>
  <c r="R120" i="184"/>
  <c r="S120" i="184" a="1"/>
  <c r="S120" i="184" s="1"/>
  <c r="B206" i="181" s="1"/>
  <c r="Q121" i="184"/>
  <c r="S121" i="184" s="1" a="1"/>
  <c r="S121" i="184" s="1"/>
  <c r="B207" i="181" s="1"/>
  <c r="R121" i="184"/>
  <c r="Q122" i="184"/>
  <c r="R122" i="184"/>
  <c r="S122" i="184" s="1" a="1"/>
  <c r="S122" i="184" s="1"/>
  <c r="B208" i="181" s="1"/>
  <c r="Q123" i="184"/>
  <c r="R123" i="184"/>
  <c r="Q124" i="184"/>
  <c r="R124" i="184"/>
  <c r="Q125" i="184"/>
  <c r="R125" i="184"/>
  <c r="Q126" i="184"/>
  <c r="S126" i="184" s="1" a="1"/>
  <c r="S126" i="184" s="1"/>
  <c r="B212" i="181" s="1"/>
  <c r="R126" i="184"/>
  <c r="Q127" i="184"/>
  <c r="R127" i="184"/>
  <c r="Q128" i="184"/>
  <c r="R128" i="184"/>
  <c r="S128" i="184" a="1"/>
  <c r="S128" i="184" s="1"/>
  <c r="B214" i="181" s="1"/>
  <c r="Q129" i="184"/>
  <c r="R129" i="184"/>
  <c r="Q130" i="184"/>
  <c r="R130" i="184"/>
  <c r="Q131" i="184"/>
  <c r="S131" i="184" s="1" a="1"/>
  <c r="S131" i="184" s="1"/>
  <c r="B217" i="181" s="1"/>
  <c r="R131" i="184"/>
  <c r="Q132" i="184"/>
  <c r="S132" i="184" s="1" a="1"/>
  <c r="S132" i="184" s="1"/>
  <c r="B218" i="181" s="1"/>
  <c r="R132" i="184"/>
  <c r="Q133" i="184"/>
  <c r="R133" i="184"/>
  <c r="Q134" i="184"/>
  <c r="S134" i="184" s="1" a="1"/>
  <c r="S134" i="184" s="1"/>
  <c r="B220" i="181" s="1"/>
  <c r="R134" i="184"/>
  <c r="Q135" i="184"/>
  <c r="R135" i="184"/>
  <c r="Q136" i="184"/>
  <c r="R136" i="184"/>
  <c r="Q137" i="184"/>
  <c r="S137" i="184" s="1" a="1"/>
  <c r="S137" i="184" s="1"/>
  <c r="B223" i="181" s="1"/>
  <c r="R137" i="184"/>
  <c r="Q138" i="184"/>
  <c r="R138" i="184"/>
  <c r="S138" i="184" s="1" a="1"/>
  <c r="S138" i="184" s="1"/>
  <c r="B224" i="181" s="1"/>
  <c r="Q139" i="184"/>
  <c r="S139" i="184" s="1" a="1"/>
  <c r="S139" i="184" s="1"/>
  <c r="B225" i="181" s="1"/>
  <c r="R139" i="184"/>
  <c r="Q140" i="184"/>
  <c r="S140" i="184" s="1" a="1"/>
  <c r="S140" i="184" s="1"/>
  <c r="B226" i="181" s="1"/>
  <c r="R140" i="184"/>
  <c r="Q141" i="184"/>
  <c r="R141" i="184"/>
  <c r="Q142" i="184"/>
  <c r="R142" i="184"/>
  <c r="Q143" i="184"/>
  <c r="R143" i="184"/>
  <c r="Q144" i="184"/>
  <c r="R144" i="184"/>
  <c r="S144" i="184" a="1"/>
  <c r="S144" i="184" s="1"/>
  <c r="B230" i="181" s="1"/>
  <c r="Q145" i="184"/>
  <c r="S145" i="184" s="1" a="1"/>
  <c r="S145" i="184" s="1"/>
  <c r="B231" i="181" s="1"/>
  <c r="R145" i="184"/>
  <c r="Q146" i="184"/>
  <c r="R146" i="184"/>
  <c r="S146" i="184" s="1" a="1"/>
  <c r="S146" i="184" s="1"/>
  <c r="B232" i="181" s="1"/>
  <c r="Q147" i="184"/>
  <c r="R147" i="184"/>
  <c r="Q148" i="184"/>
  <c r="R148" i="184"/>
  <c r="Q149" i="184"/>
  <c r="R149" i="184"/>
  <c r="Q150" i="184"/>
  <c r="S150" i="184" s="1" a="1"/>
  <c r="S150" i="184" s="1"/>
  <c r="B236" i="181" s="1"/>
  <c r="R150" i="184"/>
  <c r="Q151" i="184"/>
  <c r="R151" i="184"/>
  <c r="S151" i="184" s="1" a="1"/>
  <c r="S151" i="184" s="1"/>
  <c r="B237" i="181" s="1"/>
  <c r="Q152" i="184"/>
  <c r="S152" i="184" s="1" a="1"/>
  <c r="S152" i="184" s="1"/>
  <c r="B238" i="181" s="1"/>
  <c r="R152" i="184"/>
  <c r="Q153" i="184"/>
  <c r="R153" i="184"/>
  <c r="Q154" i="184"/>
  <c r="R154" i="184"/>
  <c r="Q155" i="184"/>
  <c r="S155" i="184" s="1" a="1"/>
  <c r="S155" i="184" s="1"/>
  <c r="B241" i="181" s="1"/>
  <c r="R155" i="184"/>
  <c r="Q156" i="184"/>
  <c r="R156" i="184"/>
  <c r="S156" i="184" a="1"/>
  <c r="S156" i="184" s="1"/>
  <c r="B242" i="181" s="1"/>
  <c r="Q157" i="184"/>
  <c r="R157" i="184"/>
  <c r="S157" i="184" s="1" a="1"/>
  <c r="S157" i="184" s="1"/>
  <c r="B243" i="181" s="1"/>
  <c r="Q158" i="184"/>
  <c r="R158" i="184"/>
  <c r="S158" i="184" s="1" a="1"/>
  <c r="S158" i="184" s="1"/>
  <c r="B244" i="181" s="1"/>
  <c r="Q159" i="184"/>
  <c r="R159" i="184"/>
  <c r="B373" i="181"/>
  <c r="B361" i="181"/>
  <c r="N81" i="185"/>
  <c r="N69" i="185"/>
  <c r="N52" i="185"/>
  <c r="C81" i="185"/>
  <c r="J81" i="185" s="1"/>
  <c r="B81" i="185"/>
  <c r="R84" i="185"/>
  <c r="Q84" i="185"/>
  <c r="R83" i="185"/>
  <c r="Q83" i="185"/>
  <c r="R82" i="185"/>
  <c r="Q82" i="185"/>
  <c r="R81" i="185"/>
  <c r="Q81" i="185"/>
  <c r="M81" i="185"/>
  <c r="L81" i="185"/>
  <c r="K81" i="185"/>
  <c r="S161" i="184" l="1" a="1"/>
  <c r="S161" i="184" s="1"/>
  <c r="B247" i="181" s="1"/>
  <c r="S162" i="184" a="1"/>
  <c r="S162" i="184" s="1"/>
  <c r="B248" i="181" s="1"/>
  <c r="S109" i="184" a="1"/>
  <c r="S109" i="184" s="1"/>
  <c r="B195" i="181" s="1"/>
  <c r="S96" i="184" a="1"/>
  <c r="S96" i="184" s="1"/>
  <c r="B182" i="181" s="1"/>
  <c r="S92" i="184" a="1"/>
  <c r="S92" i="184" s="1"/>
  <c r="B178" i="181" s="1"/>
  <c r="S84" i="184" a="1"/>
  <c r="S84" i="184" s="1"/>
  <c r="B170" i="181" s="1"/>
  <c r="S80" i="184" a="1"/>
  <c r="S80" i="184" s="1"/>
  <c r="B166" i="181" s="1"/>
  <c r="S72" i="184" a="1"/>
  <c r="S72" i="184" s="1"/>
  <c r="B158" i="181" s="1"/>
  <c r="S68" i="184" a="1"/>
  <c r="S68" i="184" s="1"/>
  <c r="B154" i="181" s="1"/>
  <c r="S60" i="184" a="1"/>
  <c r="S60" i="184" s="1"/>
  <c r="B146" i="181" s="1"/>
  <c r="S56" i="184" a="1"/>
  <c r="S56" i="184" s="1"/>
  <c r="B142" i="181" s="1"/>
  <c r="S48" i="184" a="1"/>
  <c r="S48" i="184" s="1"/>
  <c r="B134" i="181" s="1"/>
  <c r="S44" i="184" a="1"/>
  <c r="S44" i="184" s="1"/>
  <c r="B130" i="181" s="1"/>
  <c r="S36" i="184" a="1"/>
  <c r="S36" i="184" s="1"/>
  <c r="B122" i="181" s="1"/>
  <c r="S32" i="184" a="1"/>
  <c r="S32" i="184" s="1"/>
  <c r="B118" i="181" s="1"/>
  <c r="S20" i="184" a="1"/>
  <c r="S20" i="184" s="1"/>
  <c r="B106" i="181" s="1"/>
  <c r="S95" i="184" a="1"/>
  <c r="S95" i="184" s="1"/>
  <c r="B181" i="181" s="1"/>
  <c r="S91" i="184" a="1"/>
  <c r="S91" i="184" s="1"/>
  <c r="B177" i="181" s="1"/>
  <c r="S71" i="184" a="1"/>
  <c r="S71" i="184" s="1"/>
  <c r="B157" i="181" s="1"/>
  <c r="S67" i="184" a="1"/>
  <c r="S67" i="184" s="1"/>
  <c r="B153" i="181" s="1"/>
  <c r="S102" i="184" a="1"/>
  <c r="S102" i="184" s="1"/>
  <c r="B188" i="181" s="1"/>
  <c r="S149" i="184" a="1"/>
  <c r="S149" i="184" s="1"/>
  <c r="B235" i="181" s="1"/>
  <c r="S133" i="184" a="1"/>
  <c r="S133" i="184" s="1"/>
  <c r="B219" i="181" s="1"/>
  <c r="S125" i="184" a="1"/>
  <c r="S125" i="184" s="1"/>
  <c r="B211" i="181" s="1"/>
  <c r="S108" i="184" a="1"/>
  <c r="S108" i="184" s="1"/>
  <c r="B194" i="181" s="1"/>
  <c r="S83" i="184" a="1"/>
  <c r="S83" i="184" s="1"/>
  <c r="B169" i="181" s="1"/>
  <c r="S86" i="184" a="1"/>
  <c r="S86" i="184" s="1"/>
  <c r="B172" i="181" s="1"/>
  <c r="S78" i="184" a="1"/>
  <c r="S78" i="184" s="1"/>
  <c r="B164" i="181" s="1"/>
  <c r="S74" i="184" a="1"/>
  <c r="S74" i="184" s="1"/>
  <c r="B160" i="181" s="1"/>
  <c r="S66" i="184" a="1"/>
  <c r="S66" i="184" s="1"/>
  <c r="B152" i="181" s="1"/>
  <c r="S62" i="184" a="1"/>
  <c r="S62" i="184" s="1"/>
  <c r="B148" i="181" s="1"/>
  <c r="S54" i="184" a="1"/>
  <c r="S54" i="184" s="1"/>
  <c r="B140" i="181" s="1"/>
  <c r="S50" i="184" a="1"/>
  <c r="S50" i="184" s="1"/>
  <c r="B136" i="181" s="1"/>
  <c r="S42" i="184" a="1"/>
  <c r="S42" i="184" s="1"/>
  <c r="B128" i="181" s="1"/>
  <c r="S38" i="184" a="1"/>
  <c r="S38" i="184" s="1"/>
  <c r="B124" i="181" s="1"/>
  <c r="S30" i="184" a="1"/>
  <c r="S30" i="184" s="1"/>
  <c r="B116" i="181" s="1"/>
  <c r="S26" i="184" a="1"/>
  <c r="S26" i="184" s="1"/>
  <c r="B112" i="181" s="1"/>
  <c r="S79" i="184" a="1"/>
  <c r="S79" i="184" s="1"/>
  <c r="B165" i="181" s="1"/>
  <c r="S143" i="184" a="1"/>
  <c r="S143" i="184" s="1"/>
  <c r="B229" i="181" s="1"/>
  <c r="S127" i="184" a="1"/>
  <c r="S127" i="184" s="1"/>
  <c r="B213" i="181" s="1"/>
  <c r="S119" i="184" a="1"/>
  <c r="S119" i="184" s="1"/>
  <c r="B205" i="181" s="1"/>
  <c r="S107" i="184" a="1"/>
  <c r="S107" i="184" s="1"/>
  <c r="B193" i="181" s="1"/>
  <c r="S104" i="184" a="1"/>
  <c r="S104" i="184" s="1"/>
  <c r="B190" i="181" s="1"/>
  <c r="S82" i="185" a="1"/>
  <c r="S82" i="185" s="1"/>
  <c r="B376" i="181" s="1"/>
  <c r="S84" i="185" a="1"/>
  <c r="S84" i="185" s="1"/>
  <c r="B378" i="181" s="1"/>
  <c r="S83" i="185" a="1"/>
  <c r="S83" i="185" s="1"/>
  <c r="B377" i="181" s="1"/>
  <c r="S49" i="180" l="1" a="1"/>
  <c r="S49" i="180" s="1"/>
  <c r="S61" i="180" a="1"/>
  <c r="S61" i="180" s="1"/>
  <c r="S67" i="180" a="1"/>
  <c r="S67" i="180" s="1"/>
  <c r="B16" i="180"/>
  <c r="C16" i="180"/>
  <c r="J16" i="180" s="1"/>
  <c r="S22" i="180" s="1" a="1"/>
  <c r="S22" i="180" s="1"/>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L10" i="247"/>
  <c r="N10" i="247"/>
  <c r="L11" i="247"/>
  <c r="N11" i="247" s="1"/>
  <c r="L12" i="247"/>
  <c r="N12" i="247"/>
  <c r="L13" i="247"/>
  <c r="N13" i="247" s="1"/>
  <c r="L14" i="247"/>
  <c r="N14" i="247"/>
  <c r="L15" i="247"/>
  <c r="N15" i="247" s="1"/>
  <c r="L16" i="247"/>
  <c r="N16" i="247"/>
  <c r="L17" i="247"/>
  <c r="N17" i="247" s="1"/>
  <c r="L18" i="247"/>
  <c r="N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N10" i="237"/>
  <c r="L11" i="237"/>
  <c r="N11" i="237" s="1"/>
  <c r="L12" i="237"/>
  <c r="N12" i="237"/>
  <c r="L13" i="237"/>
  <c r="N13" i="237" s="1"/>
  <c r="L14" i="237"/>
  <c r="N14" i="237"/>
  <c r="L15" i="237"/>
  <c r="N15" i="237" s="1"/>
  <c r="L16" i="237"/>
  <c r="L17" i="237"/>
  <c r="N17" i="237" s="1"/>
  <c r="L18" i="237"/>
  <c r="N18" i="237"/>
  <c r="L19" i="237"/>
  <c r="N19" i="237" s="1"/>
  <c r="L20" i="237"/>
  <c r="N20" i="237"/>
  <c r="L21" i="237"/>
  <c r="N21" i="237" s="1"/>
  <c r="L22" i="237"/>
  <c r="N22" i="237"/>
  <c r="L23" i="237"/>
  <c r="N23" i="237" s="1"/>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S55" i="180" l="1" a="1"/>
  <c r="S55" i="180" s="1"/>
  <c r="N16" i="237"/>
  <c r="L8" i="251" l="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C64" i="252"/>
  <c r="C63" i="252"/>
  <c r="C62" i="252"/>
  <c r="C61" i="252"/>
  <c r="C60" i="252"/>
  <c r="C59" i="252"/>
  <c r="C58" i="252"/>
  <c r="C57" i="252"/>
  <c r="C56" i="252"/>
  <c r="C55" i="252"/>
  <c r="C54" i="252"/>
  <c r="L28" i="251"/>
  <c r="L27" i="251"/>
  <c r="L26" i="251"/>
  <c r="N26" i="251" s="1"/>
  <c r="L25" i="251"/>
  <c r="L24" i="251"/>
  <c r="N24" i="251" s="1"/>
  <c r="L23" i="251"/>
  <c r="N23" i="251" s="1"/>
  <c r="L22" i="251"/>
  <c r="N21" i="251"/>
  <c r="L21" i="251"/>
  <c r="L20" i="251"/>
  <c r="L19" i="251"/>
  <c r="L18" i="251"/>
  <c r="L17" i="251"/>
  <c r="L16" i="251"/>
  <c r="L15" i="251"/>
  <c r="N15" i="251" s="1"/>
  <c r="L14" i="251"/>
  <c r="L13" i="251"/>
  <c r="L12" i="251"/>
  <c r="L11" i="251"/>
  <c r="N11" i="251" s="1"/>
  <c r="L10" i="251"/>
  <c r="N10" i="251" s="1"/>
  <c r="L9" i="251"/>
  <c r="N9" i="251" s="1"/>
  <c r="C34" i="252"/>
  <c r="N8" i="251"/>
  <c r="C22" i="252" s="1"/>
  <c r="L7" i="251"/>
  <c r="C7" i="252" s="1"/>
  <c r="L6" i="251"/>
  <c r="C6" i="252" s="1"/>
  <c r="L5" i="251"/>
  <c r="C5" i="252" s="1"/>
  <c r="L4" i="251"/>
  <c r="C4" i="252" s="1"/>
  <c r="R3" i="251"/>
  <c r="C45" i="252" s="1"/>
  <c r="P3" i="251"/>
  <c r="C33" i="252" s="1"/>
  <c r="N3" i="251"/>
  <c r="L3" i="251"/>
  <c r="C3" i="252" s="1"/>
  <c r="C48" i="212"/>
  <c r="R3" i="233"/>
  <c r="P3" i="233"/>
  <c r="R3" i="211"/>
  <c r="P3" i="211"/>
  <c r="R3" i="164"/>
  <c r="P3" i="164"/>
  <c r="C151" i="210"/>
  <c r="C157" i="210"/>
  <c r="C158" i="210"/>
  <c r="C159" i="210"/>
  <c r="C160" i="210"/>
  <c r="C161" i="210"/>
  <c r="C129" i="210"/>
  <c r="C131" i="210"/>
  <c r="C133" i="210"/>
  <c r="C134" i="210"/>
  <c r="C135" i="210"/>
  <c r="C139" i="210"/>
  <c r="C140" i="210"/>
  <c r="C141" i="210"/>
  <c r="C142" i="210"/>
  <c r="C143" i="210"/>
  <c r="C144" i="210"/>
  <c r="C145" i="210"/>
  <c r="C146" i="210"/>
  <c r="C147" i="210"/>
  <c r="C126" i="210"/>
  <c r="C127" i="210"/>
  <c r="C125" i="210"/>
  <c r="C118" i="210"/>
  <c r="C119" i="210"/>
  <c r="C120" i="210"/>
  <c r="C121" i="210"/>
  <c r="C122" i="210"/>
  <c r="C91" i="210"/>
  <c r="C93" i="210"/>
  <c r="C94" i="210"/>
  <c r="C95" i="210"/>
  <c r="C99" i="210"/>
  <c r="C100" i="210"/>
  <c r="C101" i="210"/>
  <c r="C102" i="210"/>
  <c r="C103" i="210"/>
  <c r="C104" i="210"/>
  <c r="C105" i="210"/>
  <c r="C106" i="210"/>
  <c r="C107" i="210"/>
  <c r="C108" i="210"/>
  <c r="C114" i="210"/>
  <c r="C116" i="210"/>
  <c r="C117" i="210"/>
  <c r="C89" i="210"/>
  <c r="C86" i="210"/>
  <c r="C87" i="210"/>
  <c r="C85" i="210"/>
  <c r="C80" i="210"/>
  <c r="C81" i="210"/>
  <c r="C82" i="210"/>
  <c r="C83" i="210"/>
  <c r="C50" i="210"/>
  <c r="C52" i="210"/>
  <c r="C54" i="210"/>
  <c r="C55" i="210"/>
  <c r="C56"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1" i="210"/>
  <c r="C13" i="210"/>
  <c r="C14" i="210"/>
  <c r="C15" i="210"/>
  <c r="C18" i="210"/>
  <c r="C19" i="210"/>
  <c r="C20" i="210"/>
  <c r="C21" i="210"/>
  <c r="C22" i="210"/>
  <c r="C23" i="210"/>
  <c r="C24" i="210"/>
  <c r="C25" i="210"/>
  <c r="C26" i="210"/>
  <c r="C27" i="210"/>
  <c r="L9" i="209"/>
  <c r="N9" i="209" s="1"/>
  <c r="L10" i="209"/>
  <c r="L11" i="209"/>
  <c r="N11" i="209" s="1"/>
  <c r="L12" i="209"/>
  <c r="N12" i="209" s="1"/>
  <c r="C53" i="210" s="1"/>
  <c r="L13" i="209"/>
  <c r="N13" i="209" s="1"/>
  <c r="L14" i="209"/>
  <c r="N14" i="209" s="1"/>
  <c r="L15" i="209"/>
  <c r="N15" i="209" s="1"/>
  <c r="L16" i="209"/>
  <c r="L17" i="209"/>
  <c r="L18" i="209"/>
  <c r="N18" i="209" s="1"/>
  <c r="C59" i="210" s="1"/>
  <c r="C138" i="210"/>
  <c r="L19" i="209"/>
  <c r="N19" i="209" s="1"/>
  <c r="L20" i="209"/>
  <c r="N20" i="209" s="1"/>
  <c r="L21" i="209"/>
  <c r="N21" i="209" s="1"/>
  <c r="L22" i="209"/>
  <c r="N22" i="209" s="1"/>
  <c r="L23" i="209"/>
  <c r="N23" i="209" s="1"/>
  <c r="L24" i="209"/>
  <c r="N24" i="209" s="1"/>
  <c r="L25" i="209"/>
  <c r="N25" i="209" s="1"/>
  <c r="L26" i="209"/>
  <c r="N26" i="209" s="1"/>
  <c r="L27" i="209"/>
  <c r="N27" i="209" s="1"/>
  <c r="L28" i="209"/>
  <c r="N28" i="209" s="1"/>
  <c r="C148" i="210"/>
  <c r="L29" i="209"/>
  <c r="N29" i="209" s="1"/>
  <c r="C70" i="210" s="1"/>
  <c r="L30" i="209"/>
  <c r="N30" i="209" s="1"/>
  <c r="C71" i="210" s="1"/>
  <c r="C110" i="210"/>
  <c r="L31" i="209"/>
  <c r="N31" i="209" s="1"/>
  <c r="C72" i="210" s="1"/>
  <c r="L32" i="209"/>
  <c r="N32" i="209" s="1"/>
  <c r="C73" i="210" s="1"/>
  <c r="C112" i="210"/>
  <c r="L33" i="209"/>
  <c r="N33" i="209" s="1"/>
  <c r="C74" i="210" s="1"/>
  <c r="C153" i="210"/>
  <c r="L34" i="209"/>
  <c r="N34" i="209" s="1"/>
  <c r="C75" i="210" s="1"/>
  <c r="C154" i="210"/>
  <c r="L35" i="209"/>
  <c r="N35" i="209" s="1"/>
  <c r="C76" i="210" s="1"/>
  <c r="C155" i="210"/>
  <c r="L36" i="209"/>
  <c r="N36" i="209" s="1"/>
  <c r="C156" i="210"/>
  <c r="L37" i="209"/>
  <c r="N37" i="209" s="1"/>
  <c r="L38" i="209"/>
  <c r="N38" i="209" s="1"/>
  <c r="L39" i="209"/>
  <c r="N39" i="209" s="1"/>
  <c r="L40" i="209"/>
  <c r="N40" i="209" s="1"/>
  <c r="L41" i="209"/>
  <c r="N41" i="209" s="1"/>
  <c r="L42" i="209"/>
  <c r="N42" i="209" s="1"/>
  <c r="L43" i="209"/>
  <c r="N43" i="209" s="1"/>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C43" i="248" s="1"/>
  <c r="L7" i="247"/>
  <c r="C7" i="248" s="1"/>
  <c r="L6" i="247"/>
  <c r="L5" i="247"/>
  <c r="C5" i="248" s="1"/>
  <c r="L4" i="247"/>
  <c r="C4" i="248" s="1"/>
  <c r="R3" i="247"/>
  <c r="C60" i="248" s="1"/>
  <c r="P3" i="247"/>
  <c r="N3" i="247"/>
  <c r="L3" i="247"/>
  <c r="C3" i="248" s="1"/>
  <c r="C101" i="161"/>
  <c r="C100" i="161"/>
  <c r="C68" i="161"/>
  <c r="C67" i="161"/>
  <c r="R3" i="159"/>
  <c r="C102" i="161" s="1"/>
  <c r="P3" i="159"/>
  <c r="C69" i="161" s="1"/>
  <c r="C70" i="242"/>
  <c r="C71" i="242"/>
  <c r="C72" i="242"/>
  <c r="C73" i="242"/>
  <c r="C74" i="242"/>
  <c r="C75" i="242"/>
  <c r="C43" i="242"/>
  <c r="C48" i="242"/>
  <c r="C49" i="242"/>
  <c r="C50" i="242"/>
  <c r="C41" i="242"/>
  <c r="C55" i="242"/>
  <c r="C54" i="242"/>
  <c r="C53" i="242"/>
  <c r="C52" i="242"/>
  <c r="C33" i="242"/>
  <c r="C31" i="242"/>
  <c r="C32" i="242"/>
  <c r="C30" i="242"/>
  <c r="L9" i="241"/>
  <c r="N9" i="241" s="1"/>
  <c r="L10" i="241"/>
  <c r="C35" i="242" s="1"/>
  <c r="C57" i="242"/>
  <c r="L11" i="241"/>
  <c r="N11" i="241" s="1"/>
  <c r="L12" i="241"/>
  <c r="C37" i="242" s="1"/>
  <c r="N12" i="241"/>
  <c r="C59" i="242"/>
  <c r="L13" i="241"/>
  <c r="N13" i="241" s="1"/>
  <c r="L14" i="241"/>
  <c r="C39" i="242" s="1"/>
  <c r="L15" i="241"/>
  <c r="N15" i="241" s="1"/>
  <c r="L16" i="241"/>
  <c r="N16" i="241"/>
  <c r="C63" i="242"/>
  <c r="L17" i="241"/>
  <c r="N17" i="241" s="1"/>
  <c r="L18" i="241"/>
  <c r="L19" i="241"/>
  <c r="N19" i="241" s="1"/>
  <c r="L20" i="241"/>
  <c r="C45" i="242" s="1"/>
  <c r="N20" i="241"/>
  <c r="C67" i="242"/>
  <c r="L21" i="241"/>
  <c r="N21" i="241" s="1"/>
  <c r="L22" i="241"/>
  <c r="C47" i="242" s="1"/>
  <c r="L23" i="241"/>
  <c r="N23" i="241" s="1"/>
  <c r="L24" i="241"/>
  <c r="N24" i="241"/>
  <c r="L25" i="241"/>
  <c r="N25" i="241" s="1"/>
  <c r="L26" i="241"/>
  <c r="N26" i="241"/>
  <c r="L27" i="241"/>
  <c r="N27" i="241" s="1"/>
  <c r="L28" i="241"/>
  <c r="N28" i="241"/>
  <c r="L29" i="241"/>
  <c r="N29" i="241" s="1"/>
  <c r="R3" i="241"/>
  <c r="P3" i="241"/>
  <c r="L13" i="193"/>
  <c r="N13" i="193" s="1"/>
  <c r="L14" i="193"/>
  <c r="N14" i="193" s="1"/>
  <c r="C45" i="195"/>
  <c r="L15" i="193"/>
  <c r="N15" i="193" s="1"/>
  <c r="C52" i="195"/>
  <c r="C51" i="195"/>
  <c r="C37" i="195"/>
  <c r="C38" i="195"/>
  <c r="C36" i="195"/>
  <c r="R3" i="193"/>
  <c r="C53" i="195" s="1"/>
  <c r="P3" i="193"/>
  <c r="C66" i="230"/>
  <c r="C64" i="230"/>
  <c r="C65" i="230"/>
  <c r="C63" i="230"/>
  <c r="C51" i="230"/>
  <c r="C49" i="230"/>
  <c r="C50" i="230"/>
  <c r="C48" i="230"/>
  <c r="R3" i="229"/>
  <c r="P3" i="229"/>
  <c r="N17" i="209" l="1"/>
  <c r="C58" i="210" s="1"/>
  <c r="P17" i="209"/>
  <c r="R17" i="209"/>
  <c r="N16" i="209"/>
  <c r="C57" i="210" s="1"/>
  <c r="R16" i="209"/>
  <c r="C136" i="210" s="1"/>
  <c r="P16" i="209"/>
  <c r="C16" i="210"/>
  <c r="N10" i="209"/>
  <c r="C51" i="210" s="1"/>
  <c r="R10" i="209"/>
  <c r="C130" i="210" s="1"/>
  <c r="P10" i="209"/>
  <c r="C90" i="210" s="1"/>
  <c r="N9" i="159"/>
  <c r="C60" i="195"/>
  <c r="C59" i="195"/>
  <c r="C61" i="195"/>
  <c r="C69" i="242"/>
  <c r="C65" i="242"/>
  <c r="C61" i="242"/>
  <c r="N22" i="241"/>
  <c r="N18" i="241"/>
  <c r="N14" i="241"/>
  <c r="N10" i="241"/>
  <c r="C10" i="210"/>
  <c r="C98" i="210"/>
  <c r="C17" i="210"/>
  <c r="C137" i="210"/>
  <c r="C132" i="210"/>
  <c r="C92" i="210"/>
  <c r="C12" i="210"/>
  <c r="N14" i="251"/>
  <c r="N25" i="251"/>
  <c r="N17" i="251"/>
  <c r="N27" i="251"/>
  <c r="N19" i="251"/>
  <c r="N12" i="251"/>
  <c r="N16" i="251"/>
  <c r="S28" i="249" a="1"/>
  <c r="S28" i="249" s="1"/>
  <c r="B32" i="250" s="1"/>
  <c r="S16" i="249" a="1"/>
  <c r="S16" i="249" s="1"/>
  <c r="B20" i="250" s="1"/>
  <c r="S34" i="249" a="1"/>
  <c r="S34" i="249" s="1"/>
  <c r="B38" i="250" s="1"/>
  <c r="S22" i="249" a="1"/>
  <c r="S22" i="249" s="1"/>
  <c r="B26" i="250" s="1"/>
  <c r="N8" i="247"/>
  <c r="C26" i="248" s="1"/>
  <c r="C61" i="248"/>
  <c r="C8" i="248"/>
  <c r="I18" i="249"/>
  <c r="N13" i="251"/>
  <c r="N18" i="251"/>
  <c r="N28" i="251"/>
  <c r="N22" i="251"/>
  <c r="N20" i="251"/>
  <c r="I15" i="253"/>
  <c r="S15" i="253" s="1" a="1"/>
  <c r="S15" i="253" s="1"/>
  <c r="B19" i="254" s="1"/>
  <c r="E3" i="253"/>
  <c r="C28" i="210"/>
  <c r="C32" i="210"/>
  <c r="C150" i="210"/>
  <c r="C31" i="210"/>
  <c r="C29" i="210"/>
  <c r="C152" i="210"/>
  <c r="C149" i="210"/>
  <c r="C36" i="210"/>
  <c r="C115" i="210"/>
  <c r="C113" i="210"/>
  <c r="C111" i="210"/>
  <c r="C109" i="210"/>
  <c r="C97" i="210"/>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C68" i="242"/>
  <c r="C66" i="242"/>
  <c r="C64" i="242"/>
  <c r="C62" i="242"/>
  <c r="C60" i="242"/>
  <c r="C58" i="242"/>
  <c r="C56" i="242"/>
  <c r="C46" i="242"/>
  <c r="C44" i="242"/>
  <c r="C42" i="242"/>
  <c r="C40" i="242"/>
  <c r="C38" i="242"/>
  <c r="C36" i="242"/>
  <c r="C34" i="242"/>
  <c r="C62" i="195"/>
  <c r="C46" i="195"/>
  <c r="C44" i="195"/>
  <c r="B38" i="184"/>
  <c r="C38" i="184"/>
  <c r="B39" i="184"/>
  <c r="C39" i="184"/>
  <c r="B40" i="184"/>
  <c r="C40" i="184"/>
  <c r="B41" i="184"/>
  <c r="C41" i="184"/>
  <c r="B42" i="184"/>
  <c r="C42" i="184"/>
  <c r="B43" i="184"/>
  <c r="C43" i="184"/>
  <c r="B44" i="184"/>
  <c r="C44" i="184"/>
  <c r="B45" i="184"/>
  <c r="C45" i="184"/>
  <c r="B46" i="184"/>
  <c r="C46" i="184"/>
  <c r="B47" i="184"/>
  <c r="C47" i="184"/>
  <c r="B36" i="184"/>
  <c r="C36" i="184"/>
  <c r="B37" i="184"/>
  <c r="C37" i="184"/>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L9" i="225"/>
  <c r="L10" i="225"/>
  <c r="L11" i="225"/>
  <c r="L12" i="225"/>
  <c r="L13" i="225"/>
  <c r="L14" i="225"/>
  <c r="N14" i="225" s="1"/>
  <c r="N9" i="225"/>
  <c r="N10" i="225"/>
  <c r="N11" i="225"/>
  <c r="N12" i="225"/>
  <c r="N13" i="225"/>
  <c r="R3" i="225"/>
  <c r="P3" i="225"/>
  <c r="J41" i="184" l="1"/>
  <c r="S172" i="184" s="1" a="1"/>
  <c r="S172" i="184" s="1"/>
  <c r="B258" i="181" s="1"/>
  <c r="J36" i="184"/>
  <c r="S142" i="184" s="1" a="1"/>
  <c r="S142" i="184" s="1"/>
  <c r="B228" i="181" s="1"/>
  <c r="J44" i="184"/>
  <c r="S190" i="184" s="1" a="1"/>
  <c r="S190" i="184" s="1"/>
  <c r="B276" i="181" s="1"/>
  <c r="J40" i="184"/>
  <c r="S166" i="184" s="1" a="1"/>
  <c r="S166" i="184" s="1"/>
  <c r="B252" i="181" s="1"/>
  <c r="J47" i="184"/>
  <c r="S208" i="184" s="1" a="1"/>
  <c r="S208" i="184" s="1"/>
  <c r="B294" i="181" s="1"/>
  <c r="J43" i="184"/>
  <c r="S184" i="184" s="1" a="1"/>
  <c r="S184" i="184" s="1"/>
  <c r="B270" i="181" s="1"/>
  <c r="J39" i="184"/>
  <c r="S160" i="184" s="1" a="1"/>
  <c r="S160" i="184" s="1"/>
  <c r="B246" i="181" s="1"/>
  <c r="J45" i="184"/>
  <c r="S196" i="184" s="1" a="1"/>
  <c r="S196" i="184" s="1"/>
  <c r="B282" i="181" s="1"/>
  <c r="J37" i="184"/>
  <c r="S148" i="184" s="1" a="1"/>
  <c r="S148" i="184" s="1"/>
  <c r="B234" i="181" s="1"/>
  <c r="J46" i="184"/>
  <c r="S202" i="184" s="1" a="1"/>
  <c r="S202" i="184" s="1"/>
  <c r="B288" i="181" s="1"/>
  <c r="J42" i="184"/>
  <c r="S178" i="184" s="1" a="1"/>
  <c r="S178" i="184" s="1"/>
  <c r="B264" i="181" s="1"/>
  <c r="J38" i="184"/>
  <c r="S154" i="184" s="1" a="1"/>
  <c r="S154" i="184" s="1"/>
  <c r="B240" i="181" s="1"/>
  <c r="C123" i="210"/>
  <c r="C96" i="210"/>
  <c r="E6" i="253"/>
  <c r="B16" i="254" s="1"/>
  <c r="B14" i="254"/>
  <c r="B14" i="250"/>
  <c r="E6" i="249"/>
  <c r="B16" i="250" s="1"/>
  <c r="C184" i="174"/>
  <c r="C185" i="174"/>
  <c r="C183" i="174"/>
  <c r="C125" i="174"/>
  <c r="C124" i="174"/>
  <c r="R3" i="172"/>
  <c r="P3" i="172"/>
  <c r="C126" i="174" s="1"/>
  <c r="C177" i="171"/>
  <c r="C176" i="171"/>
  <c r="C118" i="171"/>
  <c r="C117" i="171"/>
  <c r="R3" i="169"/>
  <c r="C178" i="171" s="1"/>
  <c r="P3" i="169"/>
  <c r="C119" i="171" s="1"/>
  <c r="L9" i="193"/>
  <c r="L10" i="193"/>
  <c r="L11" i="193"/>
  <c r="L12" i="193"/>
  <c r="C32" i="195"/>
  <c r="C33" i="195"/>
  <c r="C15" i="195"/>
  <c r="C34" i="195"/>
  <c r="B22" i="178"/>
  <c r="C18" i="178"/>
  <c r="C19" i="178"/>
  <c r="C70" i="174"/>
  <c r="C69" i="185"/>
  <c r="J69" i="185" s="1"/>
  <c r="B69" i="185"/>
  <c r="R87" i="185"/>
  <c r="Q87" i="185"/>
  <c r="R86" i="185"/>
  <c r="Q86" i="185"/>
  <c r="R85" i="185"/>
  <c r="Q85" i="185"/>
  <c r="R77" i="185"/>
  <c r="Q77" i="185"/>
  <c r="R76" i="185"/>
  <c r="Q76" i="185"/>
  <c r="R75" i="185"/>
  <c r="Q75" i="185"/>
  <c r="R74" i="185"/>
  <c r="Q74" i="185"/>
  <c r="R73" i="185"/>
  <c r="Q73" i="185"/>
  <c r="R72" i="185"/>
  <c r="Q72" i="185"/>
  <c r="R71" i="185"/>
  <c r="Q71" i="185"/>
  <c r="R70" i="185"/>
  <c r="Q70" i="185"/>
  <c r="R69" i="185"/>
  <c r="Q69" i="185"/>
  <c r="M69" i="185"/>
  <c r="L69" i="185"/>
  <c r="K69" i="185"/>
  <c r="B347" i="181"/>
  <c r="R63" i="185"/>
  <c r="Q63" i="185"/>
  <c r="R62" i="185"/>
  <c r="Q62" i="185"/>
  <c r="R61" i="185"/>
  <c r="Q61" i="185"/>
  <c r="R60" i="185"/>
  <c r="Q60" i="185"/>
  <c r="R59" i="185"/>
  <c r="Q59" i="185"/>
  <c r="R58" i="185"/>
  <c r="Q58" i="185"/>
  <c r="R57" i="185"/>
  <c r="Q57" i="185"/>
  <c r="R56" i="185"/>
  <c r="Q56" i="185"/>
  <c r="R55" i="185"/>
  <c r="Q55" i="185"/>
  <c r="R54" i="185"/>
  <c r="Q54" i="185"/>
  <c r="R53" i="185"/>
  <c r="Q53" i="185"/>
  <c r="R52" i="185"/>
  <c r="Q52" i="185"/>
  <c r="M52" i="185"/>
  <c r="L52" i="185"/>
  <c r="K52" i="185"/>
  <c r="C52" i="185"/>
  <c r="J52" i="185" s="1"/>
  <c r="B52" i="185"/>
  <c r="Q16" i="184"/>
  <c r="R16" i="184"/>
  <c r="B16" i="184"/>
  <c r="C16" i="184"/>
  <c r="B17" i="184"/>
  <c r="C17" i="184"/>
  <c r="B18" i="184"/>
  <c r="C18" i="184"/>
  <c r="B19" i="184"/>
  <c r="C19" i="184"/>
  <c r="B20" i="184"/>
  <c r="C20" i="184"/>
  <c r="B21" i="184"/>
  <c r="C21" i="184"/>
  <c r="B22" i="184"/>
  <c r="C22" i="184"/>
  <c r="B23" i="184"/>
  <c r="C23" i="184"/>
  <c r="B24" i="184"/>
  <c r="C24" i="184"/>
  <c r="B25" i="184"/>
  <c r="C25" i="184"/>
  <c r="B26" i="184"/>
  <c r="C26" i="184"/>
  <c r="B27" i="184"/>
  <c r="C27" i="184"/>
  <c r="B28" i="184"/>
  <c r="C28" i="184"/>
  <c r="B29" i="184"/>
  <c r="C29" i="184"/>
  <c r="B30" i="184"/>
  <c r="C30" i="184"/>
  <c r="B31" i="184"/>
  <c r="C31" i="184"/>
  <c r="B32" i="184"/>
  <c r="C32" i="184"/>
  <c r="B33" i="184"/>
  <c r="C33" i="184"/>
  <c r="B34" i="184"/>
  <c r="C34" i="184"/>
  <c r="B35" i="184"/>
  <c r="C35" i="184"/>
  <c r="N19" i="180"/>
  <c r="N20" i="180"/>
  <c r="N21" i="180"/>
  <c r="N22" i="180"/>
  <c r="S47" i="180" s="1" a="1"/>
  <c r="S47" i="180" s="1"/>
  <c r="N23" i="180"/>
  <c r="S53" i="180" s="1" a="1"/>
  <c r="S53" i="180" s="1"/>
  <c r="N24" i="180"/>
  <c r="S59" i="180" s="1" a="1"/>
  <c r="S59" i="180" s="1"/>
  <c r="N25" i="180"/>
  <c r="S65" i="180" s="1" a="1"/>
  <c r="S65" i="180" s="1"/>
  <c r="N26" i="180"/>
  <c r="S71" i="180" s="1" a="1"/>
  <c r="S71" i="180" s="1"/>
  <c r="N27" i="180"/>
  <c r="S77" i="180" s="1" a="1"/>
  <c r="S77" i="180" s="1"/>
  <c r="N28" i="180"/>
  <c r="S83" i="180" s="1" a="1"/>
  <c r="S83" i="180" s="1"/>
  <c r="S103" i="180" a="1"/>
  <c r="S103" i="180" s="1"/>
  <c r="S109" i="180" a="1"/>
  <c r="S109" i="180" s="1"/>
  <c r="S97" i="180" a="1"/>
  <c r="S97" i="180" s="1"/>
  <c r="E7" i="245"/>
  <c r="B69" i="232" s="1"/>
  <c r="C20" i="245"/>
  <c r="B20" i="245"/>
  <c r="C19" i="245"/>
  <c r="B19" i="245"/>
  <c r="C18" i="245"/>
  <c r="B18" i="245"/>
  <c r="C17" i="245"/>
  <c r="B17" i="245"/>
  <c r="C16" i="245"/>
  <c r="B16" i="245"/>
  <c r="R15" i="245"/>
  <c r="Q15" i="245"/>
  <c r="N15" i="245"/>
  <c r="M15" i="245"/>
  <c r="L15" i="245"/>
  <c r="K15" i="245"/>
  <c r="S17" i="245" s="1" a="1"/>
  <c r="S17" i="245" s="1"/>
  <c r="B73" i="232" s="1"/>
  <c r="I15" i="245"/>
  <c r="S15" i="245" s="1" a="1"/>
  <c r="S15" i="245" s="1"/>
  <c r="B71" i="232" s="1"/>
  <c r="C15" i="245"/>
  <c r="J15" i="245" s="1"/>
  <c r="B15" i="245"/>
  <c r="E3" i="245"/>
  <c r="E6" i="245" s="1"/>
  <c r="B68" i="232" s="1"/>
  <c r="C15" i="231"/>
  <c r="J15" i="231" s="1"/>
  <c r="C16" i="231"/>
  <c r="C17" i="231"/>
  <c r="C18" i="231"/>
  <c r="C19" i="231"/>
  <c r="C20" i="231"/>
  <c r="B19" i="231"/>
  <c r="B20" i="231"/>
  <c r="B16" i="231"/>
  <c r="B17" i="231"/>
  <c r="B18" i="231"/>
  <c r="B15"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24" i="242"/>
  <c r="C25"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5" i="243"/>
  <c r="Q15" i="243"/>
  <c r="N15" i="243"/>
  <c r="M15" i="243"/>
  <c r="L15" i="243"/>
  <c r="K15" i="243"/>
  <c r="J15" i="243"/>
  <c r="B17" i="244"/>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B15" i="232"/>
  <c r="B13" i="232"/>
  <c r="B12" i="232"/>
  <c r="B9" i="232"/>
  <c r="B8" i="232"/>
  <c r="B4" i="232"/>
  <c r="R15" i="231"/>
  <c r="Q15" i="231"/>
  <c r="N15" i="231"/>
  <c r="M15" i="231"/>
  <c r="L15" i="231"/>
  <c r="K15" i="231"/>
  <c r="B17" i="232"/>
  <c r="C2" i="230"/>
  <c r="C1" i="230"/>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K16" i="217"/>
  <c r="L16" i="217"/>
  <c r="M16" i="217"/>
  <c r="N16" i="217"/>
  <c r="J16" i="217"/>
  <c r="S22" i="217" s="1" a="1"/>
  <c r="S22" i="217" s="1"/>
  <c r="B26" i="218" s="1"/>
  <c r="I19" i="217"/>
  <c r="S39" i="217" s="1" a="1"/>
  <c r="S39" i="217" s="1"/>
  <c r="B43" i="218" s="1"/>
  <c r="I20" i="217"/>
  <c r="S45" i="217" s="1" a="1"/>
  <c r="S45" i="217" s="1"/>
  <c r="B49" i="218" s="1"/>
  <c r="J15" i="217"/>
  <c r="S16" i="217" s="1" a="1"/>
  <c r="S16" i="217" s="1"/>
  <c r="B20" i="218" s="1"/>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J15" i="206" s="1"/>
  <c r="B15" i="206"/>
  <c r="I15" i="206" s="1"/>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8" i="215"/>
  <c r="C38" i="215"/>
  <c r="J38" i="215" s="1"/>
  <c r="S154" i="215" s="1" a="1"/>
  <c r="S154" i="215" s="1"/>
  <c r="B158" i="216" s="1"/>
  <c r="B39" i="215"/>
  <c r="C39" i="215"/>
  <c r="J39" i="215" s="1"/>
  <c r="S160" i="215" s="1" a="1"/>
  <c r="S160" i="215" s="1"/>
  <c r="B164" i="216" s="1"/>
  <c r="B40" i="215"/>
  <c r="I40" i="215" s="1"/>
  <c r="S165" i="215" s="1" a="1"/>
  <c r="S165" i="215" s="1"/>
  <c r="B169" i="216" s="1"/>
  <c r="C40" i="215"/>
  <c r="B16" i="215"/>
  <c r="I16" i="215" s="1"/>
  <c r="S21" i="215" s="1" a="1"/>
  <c r="S21" i="215" s="1"/>
  <c r="B25" i="216" s="1"/>
  <c r="C16" i="215"/>
  <c r="B17" i="215"/>
  <c r="C17" i="215"/>
  <c r="B18" i="215"/>
  <c r="C18" i="215"/>
  <c r="I19" i="215"/>
  <c r="S39" i="215" s="1" a="1"/>
  <c r="S39" i="215" s="1"/>
  <c r="B43" i="216" s="1"/>
  <c r="C19" i="215"/>
  <c r="J19" i="215" s="1"/>
  <c r="S40" i="215" s="1" a="1"/>
  <c r="S40" i="215" s="1"/>
  <c r="B44" i="216" s="1"/>
  <c r="I20" i="215"/>
  <c r="S45" i="215" s="1" a="1"/>
  <c r="S45" i="215" s="1"/>
  <c r="B49" i="216" s="1"/>
  <c r="C20" i="215"/>
  <c r="J20" i="215" s="1"/>
  <c r="S46" i="215" s="1" a="1"/>
  <c r="S46" i="215" s="1"/>
  <c r="B50" i="216" s="1"/>
  <c r="B21" i="215"/>
  <c r="C21" i="215"/>
  <c r="B22" i="215"/>
  <c r="C22" i="215"/>
  <c r="B23" i="215"/>
  <c r="C23" i="215"/>
  <c r="B24" i="215"/>
  <c r="I24" i="215" s="1"/>
  <c r="S69" i="215" s="1" a="1"/>
  <c r="S69" i="215" s="1"/>
  <c r="B73" i="216" s="1"/>
  <c r="C24" i="215"/>
  <c r="B25" i="215"/>
  <c r="I25" i="215" s="1"/>
  <c r="S75" i="215" s="1" a="1"/>
  <c r="S75" i="215" s="1"/>
  <c r="B79" i="216" s="1"/>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J37" i="215" s="1"/>
  <c r="S148" i="215" s="1" a="1"/>
  <c r="S148" i="215" s="1"/>
  <c r="B152" i="216" s="1"/>
  <c r="C15" i="215"/>
  <c r="B15" i="215"/>
  <c r="B15" i="216"/>
  <c r="B13" i="216"/>
  <c r="B12" i="216"/>
  <c r="B9" i="216"/>
  <c r="B8" i="216"/>
  <c r="B4" i="216"/>
  <c r="R15" i="215"/>
  <c r="Q15" i="215"/>
  <c r="N15" i="215"/>
  <c r="M15" i="215"/>
  <c r="L15" i="215"/>
  <c r="K15" i="215"/>
  <c r="J15" i="215"/>
  <c r="B17" i="216"/>
  <c r="C16" i="213"/>
  <c r="J16" i="213" s="1"/>
  <c r="C17" i="213"/>
  <c r="C19" i="213"/>
  <c r="C20" i="213"/>
  <c r="C21" i="213"/>
  <c r="C22" i="213"/>
  <c r="C23" i="213"/>
  <c r="C24" i="213"/>
  <c r="C25" i="213"/>
  <c r="C26" i="213"/>
  <c r="C27" i="213"/>
  <c r="C28" i="213"/>
  <c r="C29" i="213"/>
  <c r="C30" i="213"/>
  <c r="C31" i="213"/>
  <c r="C32" i="213"/>
  <c r="C33" i="213"/>
  <c r="C34" i="213"/>
  <c r="C35" i="213"/>
  <c r="C36" i="213"/>
  <c r="C37" i="213"/>
  <c r="C38" i="213"/>
  <c r="C39" i="213"/>
  <c r="C15" i="213"/>
  <c r="B35" i="213"/>
  <c r="B36" i="213"/>
  <c r="B37" i="213"/>
  <c r="B38" i="213"/>
  <c r="B39" i="213"/>
  <c r="B16" i="213"/>
  <c r="B17" i="213"/>
  <c r="I17" i="213" s="1"/>
  <c r="S27" i="213" s="1" a="1"/>
  <c r="S27" i="213" s="1"/>
  <c r="B31" i="214" s="1"/>
  <c r="B19" i="213"/>
  <c r="B20" i="213"/>
  <c r="B21" i="213"/>
  <c r="B22" i="213"/>
  <c r="B23" i="213"/>
  <c r="B24" i="213"/>
  <c r="I24" i="213" s="1"/>
  <c r="S69" i="213" s="1" a="1"/>
  <c r="S69" i="213" s="1"/>
  <c r="B73" i="214" s="1"/>
  <c r="B25" i="213"/>
  <c r="I25" i="213" s="1"/>
  <c r="S75" i="213" s="1" a="1"/>
  <c r="S75" i="213" s="1"/>
  <c r="B79" i="214" s="1"/>
  <c r="B26" i="213"/>
  <c r="B27" i="213"/>
  <c r="B28" i="213"/>
  <c r="B29" i="213"/>
  <c r="B30" i="213"/>
  <c r="B31" i="213"/>
  <c r="B32" i="213"/>
  <c r="B33" i="213"/>
  <c r="B34" i="213"/>
  <c r="B15" i="213"/>
  <c r="E7" i="213"/>
  <c r="B17" i="214" s="1"/>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74" i="200"/>
  <c r="B129" i="200"/>
  <c r="B81" i="200"/>
  <c r="R15" i="203"/>
  <c r="Q15" i="203"/>
  <c r="N15" i="203"/>
  <c r="M15" i="203"/>
  <c r="L15" i="203"/>
  <c r="K15" i="203"/>
  <c r="J15" i="203"/>
  <c r="B14" i="203"/>
  <c r="R15" i="202"/>
  <c r="Q15" i="202"/>
  <c r="N15" i="202"/>
  <c r="M15" i="202"/>
  <c r="L15" i="202"/>
  <c r="K15" i="202"/>
  <c r="J15" i="202"/>
  <c r="B14" i="202"/>
  <c r="R15" i="201"/>
  <c r="Q15" i="201"/>
  <c r="N15" i="201"/>
  <c r="M15" i="201"/>
  <c r="L15" i="201"/>
  <c r="K15" i="201"/>
  <c r="J15" i="201"/>
  <c r="B14" i="201"/>
  <c r="C15" i="199"/>
  <c r="J15" i="199" s="1"/>
  <c r="B15" i="199"/>
  <c r="B14" i="199"/>
  <c r="B17" i="200"/>
  <c r="B15" i="200"/>
  <c r="B13" i="200"/>
  <c r="B12" i="200"/>
  <c r="B9" i="200"/>
  <c r="B8" i="200"/>
  <c r="B4" i="200"/>
  <c r="R15" i="199"/>
  <c r="Q15" i="199"/>
  <c r="N15" i="199"/>
  <c r="M15" i="199"/>
  <c r="L15" i="199"/>
  <c r="K15" i="199"/>
  <c r="Q127" i="196"/>
  <c r="S127" i="196" s="1" a="1"/>
  <c r="S127" i="196" s="1"/>
  <c r="R127" i="196"/>
  <c r="Q128" i="196"/>
  <c r="R128" i="196"/>
  <c r="S128" i="196" s="1" a="1"/>
  <c r="S128" i="196" s="1"/>
  <c r="Q129" i="196"/>
  <c r="R129" i="196"/>
  <c r="Q130" i="196"/>
  <c r="R130" i="196"/>
  <c r="Q131" i="196"/>
  <c r="S131" i="196" s="1" a="1"/>
  <c r="S131" i="196" s="1"/>
  <c r="R131" i="196"/>
  <c r="Q132" i="196"/>
  <c r="R132" i="196"/>
  <c r="S132" i="196" s="1" a="1"/>
  <c r="S132" i="196" s="1"/>
  <c r="Q133" i="196"/>
  <c r="R133" i="196"/>
  <c r="Q134" i="196"/>
  <c r="R134" i="196"/>
  <c r="Q135" i="196"/>
  <c r="S135" i="196" s="1" a="1"/>
  <c r="S135" i="196" s="1"/>
  <c r="R135" i="196"/>
  <c r="Q136" i="196"/>
  <c r="R136" i="196"/>
  <c r="S136" i="196" s="1" a="1"/>
  <c r="S136" i="196" s="1"/>
  <c r="Q137" i="196"/>
  <c r="R137" i="196"/>
  <c r="Q138" i="196"/>
  <c r="R138" i="196"/>
  <c r="Q139" i="196"/>
  <c r="S139" i="196" s="1" a="1"/>
  <c r="S139" i="196" s="1"/>
  <c r="R139" i="196"/>
  <c r="Q140" i="196"/>
  <c r="R140" i="196"/>
  <c r="S140" i="196" s="1" a="1"/>
  <c r="S140" i="196" s="1"/>
  <c r="Q141" i="196"/>
  <c r="R141" i="196"/>
  <c r="Q142" i="196"/>
  <c r="R142" i="196"/>
  <c r="Q143" i="196"/>
  <c r="S143" i="196" s="1" a="1"/>
  <c r="S143" i="196" s="1"/>
  <c r="R143" i="196"/>
  <c r="Q144" i="196"/>
  <c r="R144" i="196"/>
  <c r="S144" i="196" s="1" a="1"/>
  <c r="S144" i="196" s="1"/>
  <c r="Q145" i="196"/>
  <c r="R145" i="196"/>
  <c r="Q146" i="196"/>
  <c r="R146" i="196"/>
  <c r="Q147" i="196"/>
  <c r="S147" i="196" s="1" a="1"/>
  <c r="S147" i="196" s="1"/>
  <c r="R147" i="196"/>
  <c r="Q148" i="196"/>
  <c r="R148" i="196"/>
  <c r="S148" i="196" s="1" a="1"/>
  <c r="S148" i="196" s="1"/>
  <c r="Q149" i="196"/>
  <c r="R149" i="196"/>
  <c r="Q150" i="196"/>
  <c r="R150" i="196"/>
  <c r="Q151" i="196"/>
  <c r="S151" i="196" s="1" a="1"/>
  <c r="S151" i="196" s="1"/>
  <c r="R151" i="196"/>
  <c r="Q152" i="196"/>
  <c r="R152" i="196"/>
  <c r="S152" i="196" s="1" a="1"/>
  <c r="S152" i="196" s="1"/>
  <c r="Q153" i="196"/>
  <c r="R153" i="196"/>
  <c r="Q154" i="196"/>
  <c r="R154" i="196"/>
  <c r="Q155" i="196"/>
  <c r="S155" i="196" s="1" a="1"/>
  <c r="S155" i="196" s="1"/>
  <c r="R155" i="196"/>
  <c r="Q156" i="196"/>
  <c r="R156" i="196"/>
  <c r="S156" i="196" s="1" a="1"/>
  <c r="S156" i="196" s="1"/>
  <c r="Q157" i="196"/>
  <c r="R157" i="196"/>
  <c r="Q158" i="196"/>
  <c r="R158" i="196"/>
  <c r="Q159" i="196"/>
  <c r="S159" i="196" s="1" a="1"/>
  <c r="S159" i="196" s="1"/>
  <c r="R159" i="196"/>
  <c r="Q160" i="196"/>
  <c r="R160" i="196"/>
  <c r="Q161" i="196"/>
  <c r="R161" i="196"/>
  <c r="Q162" i="196"/>
  <c r="S162" i="196" s="1" a="1"/>
  <c r="S162" i="196" s="1"/>
  <c r="R162" i="196"/>
  <c r="Q163" i="196"/>
  <c r="S163" i="196" s="1" a="1"/>
  <c r="S163" i="196" s="1"/>
  <c r="R163" i="196"/>
  <c r="Q64" i="196"/>
  <c r="R64" i="196"/>
  <c r="Q65" i="196"/>
  <c r="R65" i="196"/>
  <c r="Q66" i="196"/>
  <c r="S66" i="196" s="1" a="1"/>
  <c r="S66" i="196" s="1"/>
  <c r="R66" i="196"/>
  <c r="Q67" i="196"/>
  <c r="R67" i="196"/>
  <c r="Q68" i="196"/>
  <c r="R68" i="196"/>
  <c r="S68" i="196" s="1" a="1"/>
  <c r="S68" i="196" s="1"/>
  <c r="Q69" i="196"/>
  <c r="R69" i="196"/>
  <c r="Q70" i="196"/>
  <c r="R70" i="196"/>
  <c r="Q71" i="196"/>
  <c r="R71" i="196"/>
  <c r="Q72" i="196"/>
  <c r="R72" i="196"/>
  <c r="S72" i="196" s="1" a="1"/>
  <c r="S72" i="196" s="1"/>
  <c r="Q73" i="196"/>
  <c r="R73" i="196"/>
  <c r="Q74" i="196"/>
  <c r="R74" i="196"/>
  <c r="Q75" i="196"/>
  <c r="R75" i="196"/>
  <c r="Q76" i="196"/>
  <c r="R76" i="196"/>
  <c r="Q77" i="196"/>
  <c r="R77" i="196"/>
  <c r="S77" i="196" s="1" a="1"/>
  <c r="S77" i="196" s="1"/>
  <c r="Q78" i="196"/>
  <c r="S78" i="196" s="1" a="1"/>
  <c r="S78" i="196" s="1"/>
  <c r="R78" i="196"/>
  <c r="Q79" i="196"/>
  <c r="R79" i="196"/>
  <c r="Q80" i="196"/>
  <c r="R80" i="196"/>
  <c r="Q81" i="196"/>
  <c r="R81" i="196"/>
  <c r="Q82" i="196"/>
  <c r="R82" i="196"/>
  <c r="Q83" i="196"/>
  <c r="R83" i="196"/>
  <c r="Q84" i="196"/>
  <c r="R84" i="196"/>
  <c r="Q85" i="196"/>
  <c r="R85" i="196"/>
  <c r="Q86" i="196"/>
  <c r="S86" i="196" s="1" a="1"/>
  <c r="S86" i="196" s="1"/>
  <c r="R86" i="196"/>
  <c r="Q87" i="196"/>
  <c r="R87" i="196"/>
  <c r="Q88" i="196"/>
  <c r="R88" i="196"/>
  <c r="S88" i="196" s="1" a="1"/>
  <c r="S88" i="196" s="1"/>
  <c r="Q89" i="196"/>
  <c r="R89" i="196"/>
  <c r="S89" i="196" s="1" a="1"/>
  <c r="S89" i="196" s="1"/>
  <c r="Q90" i="196"/>
  <c r="S90" i="196" s="1" a="1"/>
  <c r="S90" i="196" s="1"/>
  <c r="R90" i="196"/>
  <c r="Q91" i="196"/>
  <c r="R91" i="196"/>
  <c r="Q92" i="196"/>
  <c r="R92" i="196"/>
  <c r="S92" i="196" s="1" a="1"/>
  <c r="S92" i="196" s="1"/>
  <c r="Q93" i="196"/>
  <c r="R93" i="196"/>
  <c r="Q94" i="196"/>
  <c r="R94" i="196"/>
  <c r="Q95" i="196"/>
  <c r="R95" i="196"/>
  <c r="Q96" i="196"/>
  <c r="R96" i="196"/>
  <c r="S96" i="196" s="1" a="1"/>
  <c r="S96" i="196" s="1"/>
  <c r="Q97" i="196"/>
  <c r="R97" i="196"/>
  <c r="Q98" i="196"/>
  <c r="R98" i="196"/>
  <c r="Q99" i="196"/>
  <c r="R99" i="196"/>
  <c r="Q100" i="196"/>
  <c r="R100" i="196"/>
  <c r="Q101" i="196"/>
  <c r="R101" i="196"/>
  <c r="Q102" i="196"/>
  <c r="R102" i="196"/>
  <c r="Q103" i="196"/>
  <c r="R103" i="196"/>
  <c r="Q104" i="196"/>
  <c r="R104" i="196"/>
  <c r="Q105" i="196"/>
  <c r="R105" i="196"/>
  <c r="Q106" i="196"/>
  <c r="S106" i="196" s="1" a="1"/>
  <c r="S106" i="196" s="1"/>
  <c r="R106" i="196"/>
  <c r="Q107" i="196"/>
  <c r="R107" i="196"/>
  <c r="Q108" i="196"/>
  <c r="R108" i="196"/>
  <c r="Q109" i="196"/>
  <c r="R109" i="196"/>
  <c r="S109" i="196" s="1" a="1"/>
  <c r="S109" i="196" s="1"/>
  <c r="Q110" i="196"/>
  <c r="R110" i="196"/>
  <c r="Q111" i="196"/>
  <c r="R111" i="196"/>
  <c r="Q112" i="196"/>
  <c r="R112" i="196"/>
  <c r="S112" i="196" s="1" a="1"/>
  <c r="S112" i="196" s="1"/>
  <c r="Q113" i="196"/>
  <c r="R113" i="196"/>
  <c r="Q114" i="196"/>
  <c r="R114" i="196"/>
  <c r="Q115" i="196"/>
  <c r="R115" i="196"/>
  <c r="Q116" i="196"/>
  <c r="S116" i="196" s="1" a="1"/>
  <c r="S116" i="196" s="1"/>
  <c r="R116" i="196"/>
  <c r="Q117" i="196"/>
  <c r="R117" i="196"/>
  <c r="Q118" i="196"/>
  <c r="R118" i="196"/>
  <c r="Q119" i="196"/>
  <c r="R119" i="196"/>
  <c r="Q120" i="196"/>
  <c r="R120" i="196"/>
  <c r="Q121" i="196"/>
  <c r="R121" i="196"/>
  <c r="Q122" i="196"/>
  <c r="R122" i="196"/>
  <c r="Q123" i="196"/>
  <c r="R123" i="196"/>
  <c r="Q124" i="196"/>
  <c r="R124" i="196"/>
  <c r="Q125" i="196"/>
  <c r="R125" i="196"/>
  <c r="S125" i="196" s="1" a="1"/>
  <c r="S125" i="196" s="1"/>
  <c r="Q126" i="196"/>
  <c r="R126" i="196"/>
  <c r="S126" i="196" s="1" a="1"/>
  <c r="S126" i="196" s="1"/>
  <c r="B16" i="196"/>
  <c r="C16" i="196"/>
  <c r="J16" i="196" s="1"/>
  <c r="S22" i="196" s="1" a="1"/>
  <c r="S22" i="196" s="1"/>
  <c r="B26" i="198" s="1"/>
  <c r="B14" i="196"/>
  <c r="B17" i="196"/>
  <c r="C17" i="196"/>
  <c r="J17" i="196" s="1"/>
  <c r="S28" i="196" s="1" a="1"/>
  <c r="S28" i="196" s="1"/>
  <c r="B32" i="198" s="1"/>
  <c r="B18" i="196"/>
  <c r="C18" i="196"/>
  <c r="J18" i="196" s="1"/>
  <c r="S34" i="196" s="1" a="1"/>
  <c r="S34" i="196" s="1"/>
  <c r="B38" i="198" s="1"/>
  <c r="B19" i="196"/>
  <c r="C19" i="196"/>
  <c r="J19" i="196" s="1"/>
  <c r="S40" i="196" s="1" a="1"/>
  <c r="S40" i="196" s="1"/>
  <c r="B44" i="198" s="1"/>
  <c r="S64" i="196" a="1"/>
  <c r="S64" i="196" s="1"/>
  <c r="C15" i="196"/>
  <c r="J15" i="196" s="1"/>
  <c r="S16" i="196" s="1" a="1"/>
  <c r="S16" i="196" s="1"/>
  <c r="B20" i="198" s="1"/>
  <c r="B15" i="196"/>
  <c r="B14" i="198"/>
  <c r="B17" i="198"/>
  <c r="B15" i="198"/>
  <c r="B13" i="198"/>
  <c r="B12" i="198"/>
  <c r="B9" i="198"/>
  <c r="B8" i="198"/>
  <c r="B4" i="198"/>
  <c r="R15" i="196"/>
  <c r="Q15" i="196"/>
  <c r="N15" i="196"/>
  <c r="S20" i="196" s="1" a="1"/>
  <c r="S20" i="196" s="1"/>
  <c r="B24" i="198" s="1"/>
  <c r="M15" i="196"/>
  <c r="S19" i="196" s="1" a="1"/>
  <c r="S19" i="196" s="1"/>
  <c r="B23" i="198" s="1"/>
  <c r="L15" i="196"/>
  <c r="S18" i="196" s="1" a="1"/>
  <c r="S18" i="196" s="1"/>
  <c r="B22" i="198" s="1"/>
  <c r="K15" i="196"/>
  <c r="S17" i="196" s="1" a="1"/>
  <c r="S17" i="196" s="1"/>
  <c r="B21" i="198" s="1"/>
  <c r="C2" i="195"/>
  <c r="C1" i="195"/>
  <c r="L8" i="193"/>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S17" i="186" s="1" a="1"/>
  <c r="S17" i="186" s="1"/>
  <c r="C15" i="186"/>
  <c r="J15" i="186" s="1"/>
  <c r="S16" i="186" s="1" a="1"/>
  <c r="S16" i="186" s="1"/>
  <c r="B15" i="186"/>
  <c r="B14" i="186"/>
  <c r="E3" i="186"/>
  <c r="E6" i="186" s="1"/>
  <c r="B337" i="179" s="1"/>
  <c r="S23" i="184" a="1"/>
  <c r="S23" i="184" s="1"/>
  <c r="B109" i="181" s="1"/>
  <c r="S24" i="184" a="1"/>
  <c r="S24" i="184" s="1"/>
  <c r="B110" i="181" s="1"/>
  <c r="S25" i="184" a="1"/>
  <c r="S25" i="184" s="1"/>
  <c r="B111" i="181" s="1"/>
  <c r="B328" i="181"/>
  <c r="B305" i="181"/>
  <c r="R31" i="185"/>
  <c r="Q31" i="185"/>
  <c r="J31" i="185"/>
  <c r="S32" i="185" s="1" a="1"/>
  <c r="S32" i="185" s="1"/>
  <c r="B331" i="181" s="1"/>
  <c r="J15" i="185"/>
  <c r="S16" i="185" s="1" a="1"/>
  <c r="S16" i="185" s="1"/>
  <c r="B308" i="181" s="1"/>
  <c r="N31" i="185"/>
  <c r="M31" i="185"/>
  <c r="L31" i="185"/>
  <c r="K31" i="185"/>
  <c r="R15" i="185"/>
  <c r="Q15" i="185"/>
  <c r="N15" i="185"/>
  <c r="M15" i="185"/>
  <c r="L15" i="185"/>
  <c r="K15" i="185"/>
  <c r="B14" i="185"/>
  <c r="E3" i="185"/>
  <c r="C15" i="184"/>
  <c r="J15" i="184" s="1"/>
  <c r="B15" i="184"/>
  <c r="B99" i="181"/>
  <c r="R15" i="184"/>
  <c r="Q15" i="184"/>
  <c r="N15" i="184"/>
  <c r="M15" i="184"/>
  <c r="S19" i="184" s="1" a="1"/>
  <c r="S19" i="184" s="1"/>
  <c r="B105" i="181" s="1"/>
  <c r="L15" i="184"/>
  <c r="S18" i="184" s="1" a="1"/>
  <c r="S18" i="184" s="1"/>
  <c r="B104" i="181" s="1"/>
  <c r="S17" i="184" a="1"/>
  <c r="S17" i="184" s="1"/>
  <c r="B103" i="181" s="1"/>
  <c r="B14" i="184"/>
  <c r="E3" i="184"/>
  <c r="E6" i="184" s="1"/>
  <c r="B98" i="181" s="1"/>
  <c r="B85"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E3" i="183"/>
  <c r="E6" i="183" s="1"/>
  <c r="B84" i="181" s="1"/>
  <c r="B53" i="181"/>
  <c r="B16" i="182"/>
  <c r="C16" i="182"/>
  <c r="J16" i="182" s="1"/>
  <c r="S21" i="182" s="1" a="1"/>
  <c r="S21" i="182" s="1"/>
  <c r="S27" i="182" a="1"/>
  <c r="S27" i="182" s="1"/>
  <c r="C15" i="182"/>
  <c r="J15" i="182" s="1"/>
  <c r="S16" i="182" s="1" a="1"/>
  <c r="S16" i="182" s="1"/>
  <c r="B15" i="182"/>
  <c r="R15" i="182"/>
  <c r="Q15" i="182"/>
  <c r="N15" i="182"/>
  <c r="S19" i="182" s="1" a="1"/>
  <c r="S19" i="182" s="1"/>
  <c r="M15" i="182"/>
  <c r="S18" i="182" s="1" a="1"/>
  <c r="S18" i="182" s="1"/>
  <c r="L15" i="182"/>
  <c r="S17" i="182" s="1" a="1"/>
  <c r="S17" i="182" s="1"/>
  <c r="K15" i="182"/>
  <c r="B14" i="182"/>
  <c r="S26" i="182" s="1" a="1"/>
  <c r="S26" i="182" s="1"/>
  <c r="E3" i="182"/>
  <c r="E6" i="182" s="1"/>
  <c r="B52" i="181" s="1"/>
  <c r="C15" i="180"/>
  <c r="J15" i="180" s="1"/>
  <c r="S16" i="180" s="1" a="1"/>
  <c r="S16" i="180" s="1"/>
  <c r="B15" i="180"/>
  <c r="B14" i="180"/>
  <c r="E3" i="180"/>
  <c r="B14" i="181" s="1"/>
  <c r="B17" i="181"/>
  <c r="B15" i="181"/>
  <c r="B13" i="181"/>
  <c r="B12" i="181"/>
  <c r="B9" i="181"/>
  <c r="B8" i="181"/>
  <c r="B4" i="181"/>
  <c r="R15" i="180"/>
  <c r="Q15" i="180"/>
  <c r="N15" i="180"/>
  <c r="M15" i="180"/>
  <c r="L15" i="180"/>
  <c r="K15" i="180"/>
  <c r="B65" i="178"/>
  <c r="C65" i="178"/>
  <c r="C20" i="178"/>
  <c r="C22" i="178"/>
  <c r="B63" i="178"/>
  <c r="C63" i="178"/>
  <c r="B64" i="178"/>
  <c r="C64" i="178"/>
  <c r="C15" i="178"/>
  <c r="J15" i="178" s="1"/>
  <c r="B15" i="178"/>
  <c r="B14" i="178"/>
  <c r="B17" i="179"/>
  <c r="E3" i="178"/>
  <c r="E6" i="178" s="1"/>
  <c r="B16" i="179" s="1"/>
  <c r="B15" i="179"/>
  <c r="B13" i="179"/>
  <c r="B12" i="179"/>
  <c r="B9" i="179"/>
  <c r="B8" i="179"/>
  <c r="B4" i="179"/>
  <c r="R15" i="178"/>
  <c r="Q15" i="178"/>
  <c r="N15" i="178"/>
  <c r="M15" i="178"/>
  <c r="L15" i="178"/>
  <c r="K15" i="178"/>
  <c r="I16" i="182" l="1"/>
  <c r="S20" i="182" s="1" a="1"/>
  <c r="S20" i="182" s="1"/>
  <c r="J33" i="184"/>
  <c r="S124" i="184" s="1" a="1"/>
  <c r="S124" i="184" s="1"/>
  <c r="B210" i="181" s="1"/>
  <c r="J29" i="184"/>
  <c r="S100" i="184" s="1" a="1"/>
  <c r="S100" i="184" s="1"/>
  <c r="B186" i="181" s="1"/>
  <c r="J25" i="184"/>
  <c r="S76" i="184" s="1" a="1"/>
  <c r="S76" i="184" s="1"/>
  <c r="B162" i="181" s="1"/>
  <c r="S52" i="184" a="1"/>
  <c r="S52" i="184" s="1"/>
  <c r="B138" i="181" s="1"/>
  <c r="J21" i="184"/>
  <c r="J17" i="184"/>
  <c r="S28" i="184" s="1" a="1"/>
  <c r="S28" i="184" s="1"/>
  <c r="B114" i="181" s="1"/>
  <c r="J32" i="184"/>
  <c r="S118" i="184" s="1" a="1"/>
  <c r="S118" i="184" s="1"/>
  <c r="B204" i="181" s="1"/>
  <c r="J28" i="184"/>
  <c r="S94" i="184" s="1" a="1"/>
  <c r="S94" i="184" s="1"/>
  <c r="B180" i="181" s="1"/>
  <c r="J24" i="184"/>
  <c r="S70" i="184" s="1" a="1"/>
  <c r="S70" i="184" s="1"/>
  <c r="B156" i="181" s="1"/>
  <c r="J20" i="184"/>
  <c r="S46" i="184" s="1" a="1"/>
  <c r="S46" i="184" s="1"/>
  <c r="B132" i="181" s="1"/>
  <c r="J16" i="184"/>
  <c r="S22" i="184" s="1" a="1"/>
  <c r="S22" i="184" s="1"/>
  <c r="B108" i="181" s="1"/>
  <c r="J35" i="184"/>
  <c r="S136" i="184" s="1" a="1"/>
  <c r="S136" i="184" s="1"/>
  <c r="B222" i="181" s="1"/>
  <c r="J31" i="184"/>
  <c r="S112" i="184" s="1" a="1"/>
  <c r="S112" i="184" s="1"/>
  <c r="B198" i="181" s="1"/>
  <c r="J27" i="184"/>
  <c r="S88" i="184" s="1" a="1"/>
  <c r="S88" i="184" s="1"/>
  <c r="B174" i="181" s="1"/>
  <c r="J23" i="184"/>
  <c r="S64" i="184" s="1" a="1"/>
  <c r="S64" i="184" s="1"/>
  <c r="B150" i="181" s="1"/>
  <c r="J19" i="184"/>
  <c r="S40" i="184" s="1" a="1"/>
  <c r="S40" i="184" s="1"/>
  <c r="B126" i="181" s="1"/>
  <c r="I28" i="184"/>
  <c r="I18" i="184"/>
  <c r="I22" i="184"/>
  <c r="I26" i="184"/>
  <c r="I30" i="184"/>
  <c r="I34" i="184"/>
  <c r="S129" i="184" s="1" a="1"/>
  <c r="S129" i="184" s="1"/>
  <c r="B215" i="181" s="1"/>
  <c r="I38" i="184"/>
  <c r="I42" i="184"/>
  <c r="I46" i="184"/>
  <c r="I20" i="184"/>
  <c r="S45" i="184" s="1" a="1"/>
  <c r="S45" i="184" s="1"/>
  <c r="B131" i="181" s="1"/>
  <c r="I36" i="184"/>
  <c r="I32" i="184"/>
  <c r="I17" i="184"/>
  <c r="S27" i="184" s="1" a="1"/>
  <c r="S27" i="184" s="1"/>
  <c r="B113" i="181" s="1"/>
  <c r="I21" i="184"/>
  <c r="S51" i="184" s="1" a="1"/>
  <c r="S51" i="184" s="1"/>
  <c r="B137" i="181" s="1"/>
  <c r="I25" i="184"/>
  <c r="S75" i="184" s="1" a="1"/>
  <c r="S75" i="184" s="1"/>
  <c r="B161" i="181" s="1"/>
  <c r="I29" i="184"/>
  <c r="I33" i="184"/>
  <c r="I37" i="184"/>
  <c r="S147" i="184" s="1" a="1"/>
  <c r="S147" i="184" s="1"/>
  <c r="B233" i="181" s="1"/>
  <c r="I41" i="184"/>
  <c r="I45" i="184"/>
  <c r="I24" i="184"/>
  <c r="S69" i="184" s="1" a="1"/>
  <c r="S69" i="184" s="1"/>
  <c r="B155" i="181" s="1"/>
  <c r="I16" i="184"/>
  <c r="S21" i="184" s="1" a="1"/>
  <c r="S21" i="184" s="1"/>
  <c r="B107" i="181" s="1"/>
  <c r="I40" i="184"/>
  <c r="I44" i="184"/>
  <c r="I19" i="184"/>
  <c r="I23" i="184"/>
  <c r="S63" i="184" s="1" a="1"/>
  <c r="S63" i="184" s="1"/>
  <c r="B149" i="181" s="1"/>
  <c r="I27" i="184"/>
  <c r="I31" i="184"/>
  <c r="I35" i="184"/>
  <c r="I39" i="184"/>
  <c r="I43" i="184"/>
  <c r="I47" i="184"/>
  <c r="J34" i="184"/>
  <c r="S130" i="184" s="1" a="1"/>
  <c r="S130" i="184" s="1"/>
  <c r="B216" i="181" s="1"/>
  <c r="J30" i="184"/>
  <c r="S106" i="184" s="1" a="1"/>
  <c r="S106" i="184" s="1"/>
  <c r="B192" i="181" s="1"/>
  <c r="J26" i="184"/>
  <c r="S82" i="184" s="1" a="1"/>
  <c r="S82" i="184" s="1"/>
  <c r="B168" i="181" s="1"/>
  <c r="J22" i="184"/>
  <c r="S58" i="184" s="1" a="1"/>
  <c r="S58" i="184" s="1"/>
  <c r="B144" i="181" s="1"/>
  <c r="J18" i="184"/>
  <c r="S34" i="184" s="1" a="1"/>
  <c r="S34" i="184" s="1"/>
  <c r="B120" i="181" s="1"/>
  <c r="I18" i="186"/>
  <c r="S33" i="186" s="1" a="1"/>
  <c r="S33" i="186" s="1"/>
  <c r="I17" i="186"/>
  <c r="S27" i="186" s="1" a="1"/>
  <c r="S27" i="186" s="1"/>
  <c r="I16" i="186"/>
  <c r="S21" i="186" s="1" a="1"/>
  <c r="S21" i="186" s="1"/>
  <c r="S113" i="180" a="1"/>
  <c r="S113" i="180" s="1"/>
  <c r="S91" i="180" a="1"/>
  <c r="S91" i="180" s="1"/>
  <c r="S85" i="180" a="1"/>
  <c r="S85" i="180" s="1"/>
  <c r="S79" i="180" a="1"/>
  <c r="S79" i="180" s="1"/>
  <c r="S73" i="180" a="1"/>
  <c r="S73" i="180" s="1"/>
  <c r="I16" i="180"/>
  <c r="S21" i="180" s="1" a="1"/>
  <c r="S21" i="180" s="1"/>
  <c r="S108" i="180" a="1"/>
  <c r="S108" i="180" s="1"/>
  <c r="S48" i="180" a="1"/>
  <c r="S48" i="180" s="1"/>
  <c r="S84" i="180" a="1"/>
  <c r="S84" i="180" s="1"/>
  <c r="S102" i="180" a="1"/>
  <c r="S102" i="180" s="1"/>
  <c r="I18" i="180"/>
  <c r="S33" i="180" s="1" a="1"/>
  <c r="S33" i="180" s="1"/>
  <c r="S66" i="180" a="1"/>
  <c r="S66" i="180" s="1"/>
  <c r="I17" i="180"/>
  <c r="S27" i="180" s="1" a="1"/>
  <c r="S27" i="180" s="1"/>
  <c r="S60" i="180" a="1"/>
  <c r="S60" i="180" s="1"/>
  <c r="I32" i="185"/>
  <c r="S37" i="185" s="1" a="1"/>
  <c r="S37" i="185" s="1"/>
  <c r="B336" i="181" s="1"/>
  <c r="I16" i="185"/>
  <c r="S21" i="185" s="1" a="1"/>
  <c r="S21" i="185" s="1"/>
  <c r="B313" i="181" s="1"/>
  <c r="I15" i="183"/>
  <c r="I93" i="185"/>
  <c r="S93" i="185" s="1" a="1"/>
  <c r="S93" i="185" s="1"/>
  <c r="B387" i="181" s="1"/>
  <c r="I106" i="185"/>
  <c r="S106" i="185" s="1" a="1"/>
  <c r="S106" i="185" s="1"/>
  <c r="E90" i="185"/>
  <c r="E103" i="185"/>
  <c r="S171" i="184" a="1"/>
  <c r="S171" i="184" s="1"/>
  <c r="B257" i="181" s="1"/>
  <c r="S195" i="184" a="1"/>
  <c r="S195" i="184" s="1"/>
  <c r="B281" i="181" s="1"/>
  <c r="S165" i="184" a="1"/>
  <c r="S165" i="184" s="1"/>
  <c r="B251" i="181" s="1"/>
  <c r="S189" i="184" a="1"/>
  <c r="S189" i="184" s="1"/>
  <c r="B275" i="181" s="1"/>
  <c r="S159" i="184" a="1"/>
  <c r="S159" i="184" s="1"/>
  <c r="B245" i="181" s="1"/>
  <c r="S183" i="184" a="1"/>
  <c r="S183" i="184" s="1"/>
  <c r="B269" i="181" s="1"/>
  <c r="S207" i="184" a="1"/>
  <c r="S207" i="184" s="1"/>
  <c r="B293" i="181" s="1"/>
  <c r="S153" i="184" a="1"/>
  <c r="S153" i="184" s="1"/>
  <c r="B239" i="181" s="1"/>
  <c r="S177" i="184" a="1"/>
  <c r="S177" i="184" s="1"/>
  <c r="B263" i="181" s="1"/>
  <c r="S201" i="184" a="1"/>
  <c r="S201" i="184" s="1"/>
  <c r="B287" i="181" s="1"/>
  <c r="S111" i="184" a="1"/>
  <c r="S111" i="184" s="1"/>
  <c r="B197" i="181" s="1"/>
  <c r="S135" i="184" a="1"/>
  <c r="S135" i="184" s="1"/>
  <c r="B221" i="181" s="1"/>
  <c r="S99" i="184" a="1"/>
  <c r="S99" i="184" s="1"/>
  <c r="B185" i="181" s="1"/>
  <c r="S123" i="184" a="1"/>
  <c r="S123" i="184" s="1"/>
  <c r="B209" i="181" s="1"/>
  <c r="S117" i="184" a="1"/>
  <c r="S117" i="184" s="1"/>
  <c r="B203" i="181" s="1"/>
  <c r="S141" i="184" a="1"/>
  <c r="S141" i="184" s="1"/>
  <c r="B227" i="181" s="1"/>
  <c r="S105" i="184" a="1"/>
  <c r="S105" i="184" s="1"/>
  <c r="B191" i="181" s="1"/>
  <c r="E3" i="199"/>
  <c r="E6" i="199" s="1"/>
  <c r="B16" i="200" s="1"/>
  <c r="N12" i="193"/>
  <c r="C31" i="195" s="1"/>
  <c r="C58" i="195"/>
  <c r="C43" i="195"/>
  <c r="C11" i="195"/>
  <c r="C57" i="195"/>
  <c r="C42" i="195"/>
  <c r="N9" i="193"/>
  <c r="C40" i="195"/>
  <c r="C55" i="195"/>
  <c r="C8" i="195"/>
  <c r="C54" i="195"/>
  <c r="C39" i="195"/>
  <c r="E3" i="213"/>
  <c r="E6" i="213" s="1"/>
  <c r="B16" i="214" s="1"/>
  <c r="I16" i="213"/>
  <c r="S110" i="196" a="1"/>
  <c r="S110" i="196" s="1"/>
  <c r="S120" i="196" a="1"/>
  <c r="S120" i="196" s="1"/>
  <c r="S108" i="196" a="1"/>
  <c r="S108" i="196" s="1"/>
  <c r="S104" i="196" a="1"/>
  <c r="S104" i="196" s="1"/>
  <c r="S102" i="196" a="1"/>
  <c r="S102" i="196" s="1"/>
  <c r="S98" i="196" a="1"/>
  <c r="S98" i="196" s="1"/>
  <c r="S94" i="196" a="1"/>
  <c r="S94" i="196" s="1"/>
  <c r="S124" i="196" a="1"/>
  <c r="S124" i="196" s="1"/>
  <c r="S84" i="196" a="1"/>
  <c r="S84" i="196" s="1"/>
  <c r="S80" i="196" a="1"/>
  <c r="S80" i="196" s="1"/>
  <c r="S76" i="196" a="1"/>
  <c r="S76" i="196" s="1"/>
  <c r="S83" i="196" a="1"/>
  <c r="S83" i="196" s="1"/>
  <c r="S79" i="196" a="1"/>
  <c r="S79" i="196" s="1"/>
  <c r="S122" i="196" a="1"/>
  <c r="S122" i="196" s="1"/>
  <c r="S118" i="196" a="1"/>
  <c r="S118" i="196" s="1"/>
  <c r="S107" i="196" a="1"/>
  <c r="S107" i="196" s="1"/>
  <c r="S103" i="196" a="1"/>
  <c r="S103" i="196" s="1"/>
  <c r="S100" i="196" a="1"/>
  <c r="S100" i="196" s="1"/>
  <c r="S85" i="196" a="1"/>
  <c r="S85" i="196" s="1"/>
  <c r="S74" i="196" a="1"/>
  <c r="S74" i="196" s="1"/>
  <c r="S70" i="196" a="1"/>
  <c r="S70" i="196" s="1"/>
  <c r="S114" i="196" a="1"/>
  <c r="S114" i="196" s="1"/>
  <c r="S95" i="196" a="1"/>
  <c r="S95" i="196" s="1"/>
  <c r="S65" i="196" a="1"/>
  <c r="S65" i="196" s="1"/>
  <c r="S113" i="196" a="1"/>
  <c r="S113" i="196" s="1"/>
  <c r="S101" i="196" a="1"/>
  <c r="S101" i="196" s="1"/>
  <c r="S119" i="196" a="1"/>
  <c r="S119" i="196" s="1"/>
  <c r="S82" i="196" a="1"/>
  <c r="S82" i="196" s="1"/>
  <c r="S71" i="196" a="1"/>
  <c r="S71" i="196" s="1"/>
  <c r="S67" i="196" a="1"/>
  <c r="S67" i="196" s="1"/>
  <c r="S157" i="196" a="1"/>
  <c r="S157" i="196" s="1"/>
  <c r="S137" i="196" a="1"/>
  <c r="S137" i="196" s="1"/>
  <c r="I16" i="196"/>
  <c r="S21" i="196" s="1" a="1"/>
  <c r="S21" i="196" s="1"/>
  <c r="B25" i="198" s="1"/>
  <c r="I19" i="196"/>
  <c r="S39" i="196" s="1" a="1"/>
  <c r="S39" i="196" s="1"/>
  <c r="B43" i="198" s="1"/>
  <c r="I18" i="196"/>
  <c r="S33" i="196" s="1" a="1"/>
  <c r="S33" i="196" s="1"/>
  <c r="B37" i="198" s="1"/>
  <c r="I17" i="196"/>
  <c r="S27" i="196" s="1" a="1"/>
  <c r="S27" i="196" s="1"/>
  <c r="B31" i="198" s="1"/>
  <c r="S121" i="196" a="1"/>
  <c r="S121" i="196" s="1"/>
  <c r="S97" i="196" a="1"/>
  <c r="S97" i="196" s="1"/>
  <c r="S73" i="196" a="1"/>
  <c r="S73" i="196" s="1"/>
  <c r="S158" i="196" a="1"/>
  <c r="S158" i="196" s="1"/>
  <c r="S154" i="196" a="1"/>
  <c r="S154" i="196" s="1"/>
  <c r="S150" i="196" a="1"/>
  <c r="S150" i="196" s="1"/>
  <c r="S146" i="196" a="1"/>
  <c r="S146" i="196" s="1"/>
  <c r="S142" i="196" a="1"/>
  <c r="S142" i="196" s="1"/>
  <c r="S138" i="196" a="1"/>
  <c r="S138" i="196" s="1"/>
  <c r="S134" i="196" a="1"/>
  <c r="S134" i="196" s="1"/>
  <c r="S130" i="196" a="1"/>
  <c r="S130" i="196" s="1"/>
  <c r="S161" i="196" a="1"/>
  <c r="S161" i="196" s="1"/>
  <c r="S145" i="196" a="1"/>
  <c r="S145" i="196" s="1"/>
  <c r="S129" i="196" a="1"/>
  <c r="S129" i="196" s="1"/>
  <c r="S160" i="196" a="1"/>
  <c r="S160" i="196" s="1"/>
  <c r="S153" i="196" a="1"/>
  <c r="S153" i="196" s="1"/>
  <c r="S149" i="196" a="1"/>
  <c r="S149" i="196" s="1"/>
  <c r="S141" i="196" a="1"/>
  <c r="S141" i="196" s="1"/>
  <c r="S133" i="196" a="1"/>
  <c r="S133" i="196" s="1"/>
  <c r="S115" i="196" a="1"/>
  <c r="S115" i="196" s="1"/>
  <c r="S91" i="196" a="1"/>
  <c r="S91" i="196" s="1"/>
  <c r="N10" i="193"/>
  <c r="C29" i="195" s="1"/>
  <c r="C41" i="195"/>
  <c r="C56" i="195"/>
  <c r="I15" i="199"/>
  <c r="S15" i="199" s="1" a="1"/>
  <c r="S15" i="199" s="1"/>
  <c r="B19" i="200" s="1"/>
  <c r="S71" i="185" a="1"/>
  <c r="S71" i="185" s="1"/>
  <c r="B365" i="181" s="1"/>
  <c r="S56" i="185" a="1"/>
  <c r="S56" i="185" s="1"/>
  <c r="B353" i="181" s="1"/>
  <c r="S54" i="185" a="1"/>
  <c r="S54" i="185" s="1"/>
  <c r="B351" i="181" s="1"/>
  <c r="S55" i="185" a="1"/>
  <c r="S55" i="185" s="1"/>
  <c r="B352" i="181" s="1"/>
  <c r="S70" i="185" a="1"/>
  <c r="S70" i="185" s="1"/>
  <c r="B364" i="181" s="1"/>
  <c r="S85" i="185" a="1"/>
  <c r="S85" i="185" s="1"/>
  <c r="B379" i="181" s="1"/>
  <c r="S72" i="185" a="1"/>
  <c r="S72" i="185" s="1"/>
  <c r="B366" i="181" s="1"/>
  <c r="S73" i="185" a="1"/>
  <c r="S73" i="185" s="1"/>
  <c r="B367" i="181" s="1"/>
  <c r="E66" i="185"/>
  <c r="E78" i="185"/>
  <c r="I52" i="185"/>
  <c r="S52" i="185" s="1" a="1"/>
  <c r="S52" i="185" s="1"/>
  <c r="B349" i="181" s="1"/>
  <c r="I81" i="185"/>
  <c r="S53" i="185" a="1"/>
  <c r="S53" i="185" s="1"/>
  <c r="B350" i="181" s="1"/>
  <c r="C8" i="212"/>
  <c r="B14" i="240"/>
  <c r="C8" i="238"/>
  <c r="C8" i="234"/>
  <c r="C38" i="234"/>
  <c r="C48" i="234"/>
  <c r="N17" i="233"/>
  <c r="N16" i="233"/>
  <c r="E3" i="215"/>
  <c r="B14" i="216" s="1"/>
  <c r="I15" i="215"/>
  <c r="S15" i="215" s="1" a="1"/>
  <c r="S15" i="215" s="1"/>
  <c r="B19" i="216" s="1"/>
  <c r="E3" i="217"/>
  <c r="E6" i="217" s="1"/>
  <c r="B16" i="218" s="1"/>
  <c r="I16" i="217"/>
  <c r="S21" i="217" s="1" a="1"/>
  <c r="S21" i="217" s="1"/>
  <c r="B25" i="218" s="1"/>
  <c r="N8" i="209"/>
  <c r="C49" i="210" s="1"/>
  <c r="C128" i="210"/>
  <c r="C88" i="210"/>
  <c r="N8" i="241"/>
  <c r="C14" i="242"/>
  <c r="C11" i="242"/>
  <c r="C12" i="242"/>
  <c r="C10" i="242"/>
  <c r="C13" i="242"/>
  <c r="C9" i="242"/>
  <c r="C15" i="242"/>
  <c r="C23" i="242"/>
  <c r="B185" i="208"/>
  <c r="I15" i="202"/>
  <c r="S15" i="202" s="1" a="1"/>
  <c r="S15" i="202" s="1"/>
  <c r="B131" i="200" s="1"/>
  <c r="S16" i="205" a="1"/>
  <c r="S16" i="205" s="1"/>
  <c r="B153" i="208" s="1"/>
  <c r="C12" i="195"/>
  <c r="N11" i="193"/>
  <c r="C30" i="195" s="1"/>
  <c r="C9" i="195"/>
  <c r="C14" i="195"/>
  <c r="C10" i="195"/>
  <c r="C13" i="195"/>
  <c r="C9" i="230"/>
  <c r="C57" i="230"/>
  <c r="C72" i="230"/>
  <c r="C40" i="230"/>
  <c r="S34" i="227" a="1"/>
  <c r="S34" i="227" s="1"/>
  <c r="B38" i="228" s="1"/>
  <c r="S21" i="227" a="1"/>
  <c r="S21" i="227" s="1"/>
  <c r="B25" i="228" s="1"/>
  <c r="S28" i="227" a="1"/>
  <c r="S28" i="227" s="1"/>
  <c r="B32" i="228" s="1"/>
  <c r="S16" i="227" a="1"/>
  <c r="S16" i="227" s="1"/>
  <c r="B20" i="228" s="1"/>
  <c r="S27" i="227" a="1"/>
  <c r="S27" i="227" s="1"/>
  <c r="B31" i="228" s="1"/>
  <c r="I69" i="185"/>
  <c r="S69" i="185" s="1" a="1"/>
  <c r="S69" i="185" s="1"/>
  <c r="B363" i="181" s="1"/>
  <c r="S16" i="184" a="1"/>
  <c r="S16" i="184" s="1"/>
  <c r="B102" i="181" s="1"/>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I15" i="178"/>
  <c r="S15" i="178" s="1" a="1"/>
  <c r="S15" i="178" s="1"/>
  <c r="B19" i="179" s="1"/>
  <c r="E28" i="185"/>
  <c r="B327" i="181" s="1"/>
  <c r="I15" i="185"/>
  <c r="S15" i="185" s="1" a="1"/>
  <c r="S15" i="185" s="1"/>
  <c r="B307" i="181" s="1"/>
  <c r="E49" i="185"/>
  <c r="B346" i="181" s="1"/>
  <c r="B360" i="181" s="1"/>
  <c r="B372" i="181" s="1"/>
  <c r="B384" i="181" s="1"/>
  <c r="S21" i="183" a="1"/>
  <c r="S21" i="183" s="1"/>
  <c r="S39" i="184" a="1"/>
  <c r="S39" i="184" s="1"/>
  <c r="B125" i="181" s="1"/>
  <c r="I15" i="184"/>
  <c r="S15" i="184" s="1" a="1"/>
  <c r="S15" i="184" s="1"/>
  <c r="B101" i="181" s="1"/>
  <c r="S93" i="184" a="1"/>
  <c r="S93" i="184" s="1"/>
  <c r="B179" i="181" s="1"/>
  <c r="S16" i="183" a="1"/>
  <c r="S16" i="183" s="1"/>
  <c r="S81" i="184" a="1"/>
  <c r="S81" i="184" s="1"/>
  <c r="B167" i="181" s="1"/>
  <c r="S57" i="184" a="1"/>
  <c r="S57" i="184" s="1"/>
  <c r="B143" i="181" s="1"/>
  <c r="S33" i="184" a="1"/>
  <c r="S33" i="184" s="1"/>
  <c r="B119" i="181" s="1"/>
  <c r="S87" i="184" a="1"/>
  <c r="S87" i="184" s="1"/>
  <c r="B173" i="181"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E3" i="243"/>
  <c r="I15" i="243"/>
  <c r="S15" i="243" s="1" a="1"/>
  <c r="S15" i="243" s="1"/>
  <c r="B19" i="244" s="1"/>
  <c r="C8" i="242"/>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76" i="200" s="1"/>
  <c r="I15" i="201"/>
  <c r="S15" i="201" s="1" a="1"/>
  <c r="S15" i="201" s="1"/>
  <c r="B83"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04" i="181" s="1"/>
  <c r="I31"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87" i="181" s="1"/>
  <c r="S33" i="183" a="1"/>
  <c r="S33" i="183" s="1"/>
  <c r="I15" i="182"/>
  <c r="S15" i="182" s="1" a="1"/>
  <c r="S15" i="182" s="1"/>
  <c r="B55" i="181" s="1"/>
  <c r="E6" i="180"/>
  <c r="B16" i="181" s="1"/>
  <c r="I15" i="180"/>
  <c r="S15" i="180" s="1" a="1"/>
  <c r="S15" i="180" s="1"/>
  <c r="B19" i="181" s="1"/>
  <c r="B14" i="179"/>
  <c r="S96" i="180" l="1" a="1"/>
  <c r="S96" i="180" s="1"/>
  <c r="S72" i="180" a="1"/>
  <c r="S72" i="180" s="1"/>
  <c r="S78" i="180" a="1"/>
  <c r="S78" i="180" s="1"/>
  <c r="S90" i="180" a="1"/>
  <c r="S90" i="180" s="1"/>
  <c r="S54" i="180" a="1"/>
  <c r="S54" i="180" s="1"/>
  <c r="B14" i="218"/>
  <c r="S15" i="217" a="1"/>
  <c r="S15" i="217" s="1"/>
  <c r="B19" i="218" s="1"/>
  <c r="B14" i="214"/>
  <c r="E3" i="255"/>
  <c r="E6" i="255" s="1"/>
  <c r="B236" i="200" s="1"/>
  <c r="E3" i="201"/>
  <c r="E6" i="201" s="1"/>
  <c r="B80" i="200" s="1"/>
  <c r="E3" i="256"/>
  <c r="E6" i="256" s="1"/>
  <c r="B220" i="200" s="1"/>
  <c r="E3" i="203"/>
  <c r="E6" i="203" s="1"/>
  <c r="B173" i="200" s="1"/>
  <c r="E3" i="202"/>
  <c r="E6" i="202" s="1"/>
  <c r="B128" i="200" s="1"/>
  <c r="B14" i="200"/>
  <c r="S81" i="185" a="1"/>
  <c r="S81" i="185" s="1"/>
  <c r="B375" i="181" s="1"/>
  <c r="E6" i="215"/>
  <c r="B16" i="216" s="1"/>
  <c r="S31" i="185" a="1"/>
  <c r="S31"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L7" i="169"/>
  <c r="C7" i="171" s="1"/>
  <c r="L6" i="169"/>
  <c r="C6" i="171" s="1"/>
  <c r="L5" i="169"/>
  <c r="C5" i="171" s="1"/>
  <c r="L4" i="169"/>
  <c r="C4" i="171" s="1"/>
  <c r="N3" i="169"/>
  <c r="L3" i="169"/>
  <c r="C3" i="171" s="1"/>
  <c r="R8" i="172" l="1"/>
  <c r="C187" i="174" s="1"/>
  <c r="P8" i="172"/>
  <c r="C128" i="174" s="1"/>
  <c r="R8" i="169"/>
  <c r="C180" i="171" s="1"/>
  <c r="P8" i="169"/>
  <c r="C121" i="171" s="1"/>
  <c r="C8" i="171"/>
  <c r="B330" i="181"/>
  <c r="C8" i="174"/>
  <c r="N8" i="172"/>
  <c r="C69" i="174" s="1"/>
  <c r="N8" i="169"/>
  <c r="C63" i="171" s="1"/>
  <c r="L8" i="164" l="1"/>
  <c r="L7" i="164"/>
  <c r="L6" i="164"/>
  <c r="L5" i="164"/>
  <c r="C5" i="166" s="1"/>
  <c r="L4" i="164"/>
  <c r="N3" i="164"/>
  <c r="L3" i="164"/>
  <c r="C2" i="161"/>
  <c r="C1" i="161"/>
  <c r="L8" i="159"/>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C8" i="161" l="1"/>
  <c r="R8" i="159"/>
  <c r="C103" i="161" s="1"/>
  <c r="P8" i="159"/>
  <c r="C70" i="161" s="1"/>
  <c r="N8" i="164"/>
  <c r="N8" i="159"/>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C38" i="161" l="1"/>
  <c r="I257" i="14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tc={9AA44021-F42D-4D44-A639-1EB6C5E9F33F}</author>
    <author>tc={530EFA6D-290A-4E53-8B81-0318BBA4A6DB}</author>
  </authors>
  <commentList>
    <comment ref="D16" authorId="0" shapeId="0" xr:uid="{9AA44021-F42D-4D44-A639-1EB6C5E9F33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 ref="D32" authorId="1" shapeId="0" xr:uid="{530EFA6D-290A-4E53-8B81-0318BBA4A6D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tc={9710E408-AAD2-487B-88EA-030EE6E3910B}</author>
  </authors>
  <commentList>
    <comment ref="B20" authorId="0" shapeId="0" xr:uid="{9710E408-AAD2-487B-88EA-030EE6E3910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tc={C0496D75-B0CE-45BB-B3D0-293991D15EAA}</author>
  </authors>
  <commentList>
    <comment ref="B19" authorId="0" shapeId="0" xr:uid="{C0496D75-B0CE-45BB-B3D0-293991D15EA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tc={4A4159EB-F959-4E8A-9461-083B3EBB4065}</author>
  </authors>
  <commentList>
    <comment ref="H9" authorId="0" shapeId="0" xr:uid="{4A4159EB-F959-4E8A-9461-083B3EBB406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Map these status to the https://hl7.org/fhir/R4/valueset-condition-clinical.html value set</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tc={4E1F32E7-1611-41C3-A234-4E10A0CC0A6B}</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 ref="D18" authorId="1" shapeId="0" xr:uid="{4E1F32E7-1611-41C3-A234-4E10A0CC0A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Rimuovere questa estensione e individuare caso per caso come mappare la stringa</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tc={196BD309-4526-4D69-9AB9-D1558379BDBE}</author>
  </authors>
  <commentList>
    <comment ref="H13" authorId="0" shapeId="0" xr:uid="{196BD309-4526-4D69-9AB9-D1558379BDB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tc={81C71E62-F764-4A47-9DDE-B6C8A06BB153}</author>
  </authors>
  <commentList>
    <comment ref="G16" authorId="0" shapeId="0" xr:uid="{81C71E62-F764-4A47-9DDE-B6C8A06BB15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tc={EC9DA7BA-D1A2-4F84-BB85-904C51D0E367}</author>
    <author>tc={DFD866F1-D71A-4868-80FC-19217EEE87E4}</author>
  </authors>
  <commentList>
    <comment ref="H9" authorId="0" shapeId="0" xr:uid="{EC9DA7BA-D1A2-4F84-BB85-904C51D0E36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are two distict infos localized yes/no and number of lesions</t>
      </text>
    </comment>
    <comment ref="B11" authorId="1" shapeId="0" xr:uid="{DFD866F1-D71A-4868-80FC-19217EEE87E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tc={8E2C4183-DFF5-4F72-B360-5810F4723839}</author>
    <author>tc={0731E53F-54AF-4C95-A7F5-7B669126DD1F}</author>
  </authors>
  <commentList>
    <comment ref="G16" authorId="0" shapeId="0" xr:uid="{8E2C4183-DFF5-4F72-B360-5810F472383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 ref="G17" authorId="1" shapeId="0" xr:uid="{0731E53F-54AF-4C95-A7F5-7B669126DD1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tc={16EF74FB-3D03-4EB8-9DF6-220508847835}</author>
    <author>tc={AF2086A3-3E68-4DF3-91B7-B18094DE9C24}</author>
    <author>tc={CD856E34-A829-458C-9EF5-BBE579355DA7}</author>
    <author>tc={0F77F256-987A-45B5-BC5D-F145665DE981}</author>
    <author>tc={554B81CC-74C7-43E5-83FA-81470E9DE750}</author>
    <author>Giorgio Cangioli</author>
    <author>tc={471C156B-2105-4004-87DB-1EEB45DE178B}</author>
  </authors>
  <commentList>
    <comment ref="B9" authorId="0" shapeId="0" xr:uid="{16EF74FB-3D03-4EB8-9DF6-22050884783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Misleading name</t>
      </text>
    </comment>
    <comment ref="A13" authorId="1" shapeId="0" xr:uid="{AF2086A3-3E68-4DF3-91B7-B18094DE9C2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Assuming it refers to the beam quality</t>
      </text>
    </comment>
    <comment ref="A14" authorId="2"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3"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
Rispondi:
It will be removed</t>
      </text>
    </comment>
    <comment ref="A23" authorId="4"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5"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6"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tc={7B4B0A8C-74B7-4067-8BDC-44FE9B675620}</author>
    <author>tc={05E93CFA-276E-46E3-B207-6577931706A6}</author>
    <author>tc={D30F00A1-58B8-483F-97DC-A42651C19CD6}</author>
  </authors>
  <commentList>
    <comment ref="B4" authorId="0" shapeId="0" xr:uid="{7B4B0A8C-74B7-4067-8BDC-44FE9B67562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this block can be merged in the episodeEvent</t>
      </text>
    </comment>
    <comment ref="B9" authorId="1"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2"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tc={677ED1D6-4911-4E22-B207-6BD67C448BFF}</author>
  </authors>
  <commentList>
    <comment ref="B18" authorId="0" shapeId="0" xr:uid="{677ED1D6-4911-4E22-B207-6BD67C448BF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need duration or it can be derived from start and end date. Otherwise use Timing</t>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tc={7707317A-7EA6-4B41-BFC2-ED111F1F1A72}</author>
    <author>tc={AD106F8A-7E3A-4A1B-B5ED-7536B0A2EB7F}</author>
    <author>tc={6DF4D64B-C0D0-4AE9-9303-6F090A933C62}</author>
  </authors>
  <commentList>
    <comment ref="H14" authorId="0" shapeId="0" xr:uid="{7707317A-7EA6-4B41-BFC2-ED111F1F1A7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 ref="B16" authorId="1" shapeId="0" xr:uid="{AD106F8A-7E3A-4A1B-B5ED-7536B0A2EB7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not already covered by the m stage if M0 false otherwise true...</t>
      </text>
    </comment>
    <comment ref="B18" authorId="2" shapeId="0" xr:uid="{6DF4D64B-C0D0-4AE9-9303-6F090A933C6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<sst xmlns="http://schemas.openxmlformats.org/spreadsheetml/2006/main" count="7869" uniqueCount="2543">
  <si>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</si>
  <si>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</si>
  <si>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</si>
  <si>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</si>
  <si>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</si>
  <si>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</si>
  <si>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</si>
  <si>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</si>
  <si>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</si>
  <si>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</si>
  <si>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</si>
  <si>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</si>
  <si>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</si>
  <si>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</si>
  <si>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</si>
  <si>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</si>
  <si>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</si>
  <si>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</si>
  <si>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</si>
  <si>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</si>
  <si>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</si>
  <si>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</si>
  <si>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</si>
  <si>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</si>
  <si>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</si>
  <si>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</si>
  <si>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</si>
  <si>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</si>
  <si>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</si>
  <si>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</si>
  <si>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</si>
  <si>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</si>
  <si>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</si>
  <si>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</si>
  <si>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</si>
  <si>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</si>
  <si>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</si>
  <si>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</si>
  <si>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</si>
  <si>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</si>
  <si>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</si>
  <si>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</si>
  <si>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</si>
  <si>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</si>
  <si>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</si>
  <si>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</si>
  <si>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</si>
  <si>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</si>
  <si>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</si>
  <si>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</si>
  <si>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</si>
  <si>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</si>
  <si>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</si>
  <si>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</si>
  <si>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</si>
  <si>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</si>
  <si>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</si>
  <si>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</si>
  <si>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</si>
  <si>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</si>
  <si>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</si>
  <si>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</si>
  <si>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</si>
  <si>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</si>
  <si>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</si>
  <si>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</si>
  <si>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</si>
  <si>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</si>
  <si>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</si>
  <si>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</si>
  <si>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</si>
  <si>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</si>
  <si>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</si>
  <si>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</si>
  <si>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</si>
  <si>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</si>
  <si>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</si>
  <si>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</si>
  <si>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</si>
  <si>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</si>
  <si>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</si>
  <si>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</si>
  <si>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</si>
  <si>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</si>
  <si>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</si>
  <si>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</si>
  <si>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</si>
  <si>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</si>
  <si>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</si>
  <si>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</si>
  <si>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</si>
  <si>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</si>
  <si>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</si>
  <si>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</si>
  <si>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</si>
  <si>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</si>
  <si>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</si>
  <si>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</si>
  <si>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</si>
  <si>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</si>
  <si>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</si>
  <si>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</si>
  <si>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</si>
  <si>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</si>
  <si>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</si>
  <si>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</si>
  <si>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</si>
  <si>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</si>
  <si>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</si>
  <si>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</si>
  <si>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</si>
  <si>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</si>
  <si>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</si>
  <si>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</si>
  <si>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</si>
  <si>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</si>
  <si>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</si>
  <si>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</si>
  <si>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</si>
  <si>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</si>
  <si>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</si>
  <si>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</si>
  <si>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</si>
  <si>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</si>
  <si>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</si>
  <si>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</si>
  <si>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</si>
  <si>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</si>
  <si>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</si>
  <si>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</si>
  <si>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</si>
  <si>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</si>
  <si>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</si>
  <si>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</si>
  <si>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</si>
  <si>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</si>
  <si>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</si>
  <si>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</si>
  <si>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</si>
  <si>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</si>
  <si>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</si>
  <si>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</si>
  <si>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</si>
  <si>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</si>
  <si>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</si>
  <si>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</si>
  <si>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</si>
  <si>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</si>
  <si>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</si>
  <si>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</si>
  <si>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</si>
  <si>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</si>
  <si>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</si>
  <si>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</si>
  <si>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</si>
  <si>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</si>
  <si>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</si>
  <si>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</si>
  <si>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</si>
  <si>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</si>
  <si>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</si>
  <si>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</si>
  <si>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</si>
  <si>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</si>
  <si>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</si>
  <si>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</si>
  <si>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</si>
  <si>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</si>
  <si>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</si>
  <si>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</si>
  <si>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</si>
  <si>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</si>
  <si>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</si>
  <si>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</si>
  <si>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</si>
  <si>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</si>
  <si>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</si>
  <si>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</si>
  <si>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</si>
  <si>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</si>
  <si>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</si>
  <si>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</si>
  <si>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</si>
  <si>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</si>
  <si>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</si>
  <si>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</si>
  <si>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</si>
  <si>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</si>
  <si>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</si>
  <si>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</si>
  <si>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</si>
  <si>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</si>
  <si>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</si>
  <si>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</si>
  <si>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</si>
  <si>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</si>
  <si>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</si>
  <si>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</si>
  <si>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</si>
  <si>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</si>
  <si>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</si>
  <si>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</si>
  <si>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</si>
  <si>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</si>
  <si>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</si>
  <si>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</si>
  <si>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</si>
  <si>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</si>
  <si>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</si>
  <si>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</si>
  <si>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</si>
  <si>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</si>
  <si>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</si>
  <si>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</si>
  <si>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</si>
  <si>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</si>
  <si>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</si>
  <si>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</si>
  <si>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</si>
  <si>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</si>
  <si>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</si>
  <si>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</si>
  <si>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</si>
  <si>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</si>
  <si>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</si>
  <si>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</si>
  <si>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</si>
  <si>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</si>
  <si>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</si>
  <si>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</si>
  <si>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</si>
  <si>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</si>
  <si>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</si>
  <si>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</si>
  <si>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</si>
  <si>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</si>
  <si>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</si>
  <si>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</si>
  <si>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</si>
  <si>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</si>
  <si>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</si>
  <si>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</si>
  <si>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</si>
  <si>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</si>
  <si>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</si>
  <si>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</si>
  <si>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</si>
  <si>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</si>
  <si>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</si>
  <si>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</si>
  <si>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</si>
  <si>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</si>
  <si>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</si>
  <si>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</si>
  <si>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</si>
  <si>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</si>
  <si>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</si>
  <si>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</si>
  <si>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</si>
  <si>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</si>
  <si>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</si>
  <si>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</si>
  <si>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</si>
  <si>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</si>
  <si>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</si>
  <si>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</si>
  <si>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</si>
  <si>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</si>
  <si>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</si>
  <si>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</si>
  <si>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</si>
  <si>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</si>
  <si>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</si>
  <si>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</si>
  <si>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</si>
  <si>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</si>
  <si>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</si>
  <si>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</si>
  <si>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</si>
  <si>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</si>
  <si>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</si>
  <si>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</si>
  <si>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</si>
  <si>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</si>
  <si>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</si>
  <si>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</si>
  <si>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</si>
  <si>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</si>
  <si>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</si>
  <si>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</si>
  <si>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</si>
  <si>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</si>
  <si>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</si>
  <si>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</si>
  <si>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</si>
  <si>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</si>
  <si>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</si>
  <si>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</si>
  <si>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</si>
  <si>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</si>
  <si>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</si>
  <si>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</si>
  <si>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</si>
  <si>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</si>
  <si>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</si>
  <si>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</si>
  <si>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</si>
  <si>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</si>
  <si>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</si>
  <si>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</si>
  <si>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</si>
  <si>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</si>
  <si>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</si>
  <si>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</si>
  <si>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</si>
  <si>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</si>
  <si>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</si>
  <si>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</si>
  <si>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</si>
  <si>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</si>
  <si>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</si>
  <si>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</si>
  <si>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</si>
  <si>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</si>
  <si>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</si>
  <si>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</si>
  <si>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</si>
  <si>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</si>
  <si>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</si>
  <si>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</si>
  <si>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</si>
  <si>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</si>
  <si>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</si>
  <si>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</si>
  <si>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</si>
  <si>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</si>
  <si>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</si>
  <si>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</si>
  <si>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</si>
  <si>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</si>
  <si>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</si>
  <si>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</si>
  <si>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</si>
  <si>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</si>
  <si>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</si>
  <si>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</si>
  <si>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</si>
  <si>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</si>
  <si>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</si>
  <si>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</si>
  <si>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</si>
  <si>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</si>
  <si>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</si>
  <si>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</si>
  <si>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</si>
  <si>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</si>
  <si>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</si>
  <si>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</si>
  <si>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</si>
  <si>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</si>
  <si>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</si>
  <si>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</si>
  <si>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</si>
  <si>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</si>
  <si>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</si>
  <si>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</si>
  <si>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</si>
  <si>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</si>
  <si>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</si>
  <si>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</si>
  <si>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</si>
  <si>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</si>
  <si>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</si>
  <si>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</si>
  <si>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</si>
  <si>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</si>
  <si>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</si>
  <si>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</si>
  <si>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</si>
  <si>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</si>
  <si>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</si>
  <si>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</si>
  <si>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</si>
  <si>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</si>
  <si>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</si>
  <si>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</si>
  <si>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</si>
  <si>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</si>
  <si>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</si>
  <si>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</si>
  <si>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</si>
  <si>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</si>
  <si>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</si>
  <si>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</si>
  <si>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</si>
  <si>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</si>
  <si>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</si>
  <si>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</si>
  <si>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</si>
  <si>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</si>
  <si>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</si>
  <si>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</si>
  <si>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</si>
  <si>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</si>
  <si>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</si>
  <si>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</si>
  <si>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</si>
  <si>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</si>
  <si>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</si>
  <si>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</si>
  <si>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</si>
  <si>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</si>
  <si>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</si>
  <si>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</si>
  <si>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</si>
  <si>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</si>
  <si>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</si>
  <si>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</si>
  <si>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</si>
  <si>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</si>
  <si>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</si>
  <si>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</si>
  <si>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</si>
  <si>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</si>
  <si>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</si>
  <si>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</si>
  <si>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</si>
  <si>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</si>
  <si>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</si>
  <si>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</si>
  <si>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</si>
  <si>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</si>
  <si>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</si>
  <si>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</si>
  <si>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</si>
  <si>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</si>
  <si>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</si>
  <si>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</si>
  <si>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</si>
  <si>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</si>
  <si>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</si>
  <si>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</si>
  <si>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</si>
  <si>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</si>
  <si>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</si>
  <si>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</si>
  <si>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</si>
  <si>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</si>
  <si>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</si>
  <si>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</si>
  <si>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</si>
  <si>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</si>
  <si>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</si>
  <si>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</si>
  <si>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</si>
  <si>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</si>
  <si>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</si>
  <si>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</si>
  <si>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</si>
  <si>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</si>
  <si>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</si>
  <si>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</si>
  <si>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</si>
  <si>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</si>
  <si>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</si>
  <si>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</si>
  <si>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</si>
  <si>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</si>
  <si>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</si>
  <si>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</si>
  <si>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</si>
  <si>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</si>
  <si>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</si>
  <si>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</si>
  <si>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</si>
  <si>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</si>
  <si>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</si>
  <si>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</si>
  <si>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</si>
  <si>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</si>
  <si>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</si>
  <si>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</si>
  <si>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</si>
  <si>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</si>
  <si>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</si>
  <si>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</si>
  <si>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</si>
  <si>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</si>
  <si>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</si>
  <si>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</si>
  <si>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</si>
  <si>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</si>
  <si>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</si>
  <si>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</si>
  <si>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</si>
  <si>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</si>
  <si>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</si>
  <si>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</si>
  <si>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</si>
  <si>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</si>
  <si>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</si>
  <si>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</si>
  <si>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</si>
  <si>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</si>
  <si>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</si>
  <si>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</si>
  <si>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</si>
  <si>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</si>
  <si>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</si>
  <si>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</si>
  <si>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</si>
  <si>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</si>
  <si>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</si>
  <si>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</si>
  <si>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</si>
  <si>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</si>
  <si>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</si>
  <si>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</si>
  <si>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</si>
  <si>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</si>
  <si>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</si>
  <si>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</si>
  <si>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</si>
  <si>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</si>
  <si>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</si>
  <si>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</si>
  <si>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</si>
  <si>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</si>
  <si>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</si>
  <si>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</si>
  <si>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</si>
  <si>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</si>
  <si>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</si>
  <si>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</si>
  <si>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</si>
  <si>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</si>
  <si>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</si>
  <si>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</si>
  <si>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</si>
  <si>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</si>
  <si>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</si>
  <si>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</si>
  <si>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</si>
  <si>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</si>
  <si>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</si>
  <si>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</si>
  <si>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</si>
  <si>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</si>
  <si>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</si>
  <si>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</si>
  <si>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</si>
  <si>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</si>
  <si>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</si>
  <si>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</si>
  <si>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</si>
  <si>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</si>
  <si>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</si>
  <si>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</si>
  <si>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</si>
  <si>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</si>
  <si>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</si>
  <si>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</si>
  <si>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</si>
  <si>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</si>
  <si>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</si>
  <si>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</si>
  <si>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</si>
  <si>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</si>
  <si>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</si>
  <si>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</si>
  <si>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</si>
  <si>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</si>
  <si>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</si>
  <si>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</si>
  <si>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</si>
  <si>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</si>
  <si>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</si>
  <si>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</si>
  <si>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</si>
  <si>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</si>
  <si>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</si>
  <si>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</si>
  <si>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</si>
  <si>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</si>
  <si>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</si>
  <si>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</si>
  <si>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</si>
  <si>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</si>
  <si>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</si>
  <si>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</si>
  <si>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</si>
  <si>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</si>
  <si>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</si>
  <si>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</si>
  <si>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</si>
  <si>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</si>
  <si>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</si>
  <si>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</si>
  <si>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</si>
  <si>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</si>
  <si>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</si>
  <si>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</si>
  <si>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</si>
  <si>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</si>
  <si>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</si>
  <si>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</si>
  <si>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</si>
  <si>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</si>
  <si>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</si>
  <si>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</si>
  <si>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</si>
  <si>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</si>
  <si>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</si>
  <si>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</si>
  <si>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</si>
  <si>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</si>
  <si>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</si>
  <si>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</si>
  <si>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</si>
  <si>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</si>
  <si>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</si>
  <si>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</si>
  <si>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</si>
  <si>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</si>
  <si>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</si>
  <si>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</si>
  <si>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</si>
  <si>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</si>
  <si>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</si>
  <si>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</si>
  <si>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</si>
  <si>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</si>
  <si>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</si>
  <si>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</si>
  <si>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</si>
  <si>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</si>
  <si>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</si>
  <si>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</si>
  <si>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</si>
  <si>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</si>
  <si>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</si>
  <si>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</si>
  <si>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</si>
  <si>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</si>
  <si>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</si>
  <si>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</si>
  <si>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</si>
  <si>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</si>
  <si>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</si>
  <si>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</si>
  <si>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</si>
  <si>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</si>
  <si>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</si>
  <si>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</si>
  <si>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</si>
  <si>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</si>
  <si>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</si>
  <si>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</si>
  <si>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</si>
  <si>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</si>
  <si>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</si>
  <si>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</si>
  <si>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</si>
  <si>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</si>
  <si>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</si>
  <si>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</si>
  <si>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</si>
  <si>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</si>
  <si>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</si>
  <si>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</si>
  <si>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</si>
  <si>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</si>
  <si>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</si>
  <si>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</si>
  <si>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</si>
  <si>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</si>
  <si>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</si>
  <si>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</si>
  <si>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</si>
  <si>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</si>
  <si>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</si>
  <si>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</si>
  <si>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</si>
  <si>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</si>
  <si>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</si>
  <si>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</si>
  <si>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</si>
  <si>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</si>
  <si>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</si>
  <si>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</si>
  <si>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</si>
  <si>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</si>
  <si>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</si>
  <si>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</si>
  <si>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</si>
  <si>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</si>
  <si>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</si>
  <si>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</si>
  <si>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</si>
  <si>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</si>
  <si>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</si>
  <si>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</si>
  <si>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</si>
  <si>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</si>
  <si>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</si>
  <si>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</si>
  <si>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</si>
  <si>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</si>
  <si>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</si>
  <si>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</si>
  <si>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</si>
  <si>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</si>
  <si>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</si>
  <si>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</si>
  <si>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</si>
  <si>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</si>
  <si>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</si>
  <si>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</si>
  <si>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</si>
  <si>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</si>
  <si>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</si>
  <si>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</si>
  <si>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</si>
  <si>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</si>
  <si>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</si>
  <si>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</si>
  <si>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</si>
  <si>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</si>
  <si>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</si>
  <si>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</si>
  <si>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</si>
  <si>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</si>
  <si>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</si>
  <si>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</si>
  <si>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</si>
  <si>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</si>
  <si>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</si>
  <si>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</si>
  <si>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</si>
  <si>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</si>
  <si>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</si>
  <si>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</si>
  <si>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</si>
  <si>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</si>
  <si>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</si>
  <si>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</si>
  <si>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</si>
  <si>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</si>
  <si>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</si>
  <si>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</si>
  <si>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</si>
  <si>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</si>
  <si>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</si>
  <si>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</si>
  <si>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</si>
  <si>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</si>
  <si>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</si>
  <si>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</si>
  <si>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</si>
  <si>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</si>
  <si>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</si>
  <si>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</si>
  <si>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</si>
  <si>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</si>
  <si>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</si>
  <si>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</si>
  <si>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</si>
  <si>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</si>
  <si>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</si>
  <si>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</si>
  <si>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</si>
  <si>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</si>
  <si>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</si>
  <si>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</si>
  <si>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</si>
  <si>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</si>
  <si>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</si>
  <si>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</si>
  <si>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</si>
  <si>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</si>
  <si>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</si>
  <si>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</si>
  <si>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</si>
  <si>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</si>
  <si>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</si>
  <si>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</si>
  <si>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</si>
  <si>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</si>
  <si>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</si>
  <si>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</si>
  <si>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</si>
  <si>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</si>
  <si>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</si>
  <si>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</si>
  <si>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</si>
  <si>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</si>
  <si>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</si>
  <si>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</si>
  <si>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</si>
  <si>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</si>
  <si>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</si>
  <si>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</si>
  <si>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</si>
  <si>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</si>
  <si>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</si>
  <si>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</si>
  <si>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</si>
  <si>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</si>
  <si>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</si>
  <si>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</si>
  <si>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</si>
  <si>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</si>
  <si>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</si>
  <si>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</si>
  <si>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</si>
  <si>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</si>
  <si>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</si>
  <si>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</si>
  <si>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</si>
  <si>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</si>
  <si>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</si>
  <si>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</si>
  <si>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</si>
  <si>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</si>
  <si>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</si>
  <si>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</si>
  <si>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</si>
  <si>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</si>
  <si>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</si>
  <si>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</si>
  <si>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</si>
  <si>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</si>
  <si>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</si>
  <si>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</si>
  <si>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</si>
  <si>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</si>
  <si>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</si>
  <si>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</si>
  <si>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</si>
  <si>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</si>
  <si>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</si>
  <si>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</si>
  <si>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</si>
  <si>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</si>
  <si>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</si>
  <si>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</si>
  <si>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</si>
  <si>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</si>
  <si>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</si>
  <si>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</si>
  <si>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</si>
  <si>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</si>
  <si>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</si>
  <si>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</si>
  <si>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</si>
  <si>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</si>
  <si>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</si>
  <si>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</si>
  <si>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</si>
  <si>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</si>
  <si>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</si>
  <si>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</si>
  <si>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</si>
  <si>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</si>
  <si>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</si>
  <si>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</si>
  <si>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</si>
  <si>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</si>
  <si>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</si>
  <si>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</si>
  <si>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</si>
  <si>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</si>
  <si>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</si>
  <si>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</si>
  <si>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</si>
  <si>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</si>
  <si>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</si>
  <si>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</si>
  <si>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</si>
  <si>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</si>
  <si>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</si>
  <si>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</si>
  <si>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</si>
  <si>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</si>
  <si>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</si>
  <si>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</si>
  <si>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</si>
  <si>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</si>
  <si>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</si>
  <si>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</si>
  <si>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</si>
  <si>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</si>
  <si>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</si>
  <si>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</si>
  <si>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</si>
  <si>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</si>
  <si>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</si>
  <si>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</si>
  <si>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</si>
  <si>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</si>
  <si>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</si>
  <si>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</si>
  <si>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</si>
  <si>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</si>
  <si>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</si>
  <si>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</si>
  <si>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</si>
  <si>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</si>
  <si>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</si>
  <si>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</si>
  <si>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</si>
  <si>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</si>
  <si>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</si>
  <si>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</si>
  <si>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</si>
  <si>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</si>
  <si>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</si>
  <si>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</si>
  <si>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</si>
  <si>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</si>
  <si>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</si>
  <si>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</si>
  <si>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</si>
  <si>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</si>
  <si>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</si>
  <si>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</si>
  <si>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</si>
  <si>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</si>
  <si>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</si>
  <si>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</si>
  <si>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</si>
  <si>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</si>
  <si>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</si>
  <si>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</si>
  <si>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</si>
  <si>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</si>
  <si>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</si>
  <si>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</si>
  <si>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</si>
  <si>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</si>
  <si>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</si>
  <si>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</si>
  <si>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</si>
  <si>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</si>
  <si>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</si>
  <si>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</si>
  <si>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</si>
  <si>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</si>
  <si>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</si>
  <si>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</si>
  <si>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</si>
  <si>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</si>
  <si>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</si>
  <si>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</si>
  <si>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</si>
  <si>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</si>
  <si>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</si>
  <si>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</si>
  <si>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</si>
  <si>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</si>
  <si>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</si>
  <si>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</si>
  <si>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</si>
  <si>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</si>
  <si>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</si>
  <si>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</si>
  <si>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</si>
  <si>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</si>
  <si>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</si>
  <si>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</si>
  <si>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</si>
  <si>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</si>
  <si>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</si>
  <si>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</si>
  <si>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</si>
  <si>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</si>
  <si>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</si>
  <si>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</si>
  <si>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</si>
  <si>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</si>
  <si>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</si>
  <si>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</si>
  <si>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</si>
  <si>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</si>
  <si>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</si>
  <si>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</si>
  <si>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</si>
  <si>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</si>
  <si>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</si>
  <si>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</si>
  <si>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</si>
  <si>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</si>
  <si>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</si>
  <si>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</si>
  <si>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</si>
  <si>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</si>
  <si>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</si>
  <si>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</si>
  <si>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</si>
  <si>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</si>
  <si>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</si>
  <si>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</si>
  <si>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</si>
  <si>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</si>
  <si>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</si>
  <si>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</si>
  <si>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</si>
  <si>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</si>
  <si>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</si>
  <si>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</si>
  <si>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</si>
  <si>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</si>
  <si>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</si>
  <si>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</si>
  <si>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</si>
  <si>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</si>
  <si>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</si>
  <si>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</si>
  <si>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</si>
  <si>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</si>
  <si>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</si>
  <si>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</si>
  <si>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</si>
  <si>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</si>
  <si>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</si>
  <si>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</si>
  <si>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</si>
  <si>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</si>
  <si>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</si>
  <si>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</si>
  <si>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</si>
  <si>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</si>
  <si>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</si>
  <si>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</si>
  <si>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</si>
  <si>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</si>
  <si>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</si>
  <si>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</si>
  <si>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</si>
  <si>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</si>
  <si>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</si>
  <si>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</si>
  <si>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</si>
  <si>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</si>
  <si>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</si>
  <si>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</si>
  <si>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</si>
  <si>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</si>
  <si>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</si>
  <si>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</si>
  <si>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</si>
  <si>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</si>
  <si>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</si>
  <si>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</si>
  <si>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</si>
  <si>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</si>
  <si>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</si>
  <si>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</si>
  <si>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</si>
  <si>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</si>
  <si>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</si>
  <si>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</si>
  <si>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</si>
  <si>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</si>
  <si>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</si>
  <si>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</si>
  <si>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</si>
  <si>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</si>
  <si>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</si>
  <si>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</si>
  <si>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</si>
  <si>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</si>
  <si>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</si>
  <si>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</si>
  <si>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</si>
  <si>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</si>
  <si>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</si>
  <si>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</si>
  <si>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</si>
  <si>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</si>
  <si>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</si>
  <si>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</si>
  <si>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</si>
  <si>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</si>
  <si>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</si>
  <si>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</si>
  <si>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</si>
  <si>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</si>
  <si>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</si>
  <si>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</si>
  <si>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</si>
  <si>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</si>
  <si>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</si>
  <si>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</si>
  <si>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</si>
  <si>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</si>
  <si>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</si>
  <si>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</si>
  <si>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</si>
  <si>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</si>
  <si>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</si>
  <si>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</si>
  <si>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</si>
  <si>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</si>
  <si>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</si>
  <si>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</si>
  <si>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</si>
  <si>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</si>
  <si>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</si>
  <si>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</si>
  <si>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</si>
  <si>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</si>
  <si>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</si>
  <si>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</si>
  <si>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</si>
  <si>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</si>
  <si>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</si>
  <si>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</si>
  <si>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</si>
  <si>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</si>
  <si>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</si>
  <si>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</si>
  <si>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</si>
  <si>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</si>
  <si>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</si>
  <si>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</si>
  <si>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</si>
  <si>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</si>
  <si>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</si>
  <si>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</si>
  <si>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</si>
  <si>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</si>
  <si>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</si>
  <si>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</si>
  <si>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</si>
  <si>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</si>
  <si>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</si>
  <si>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</si>
  <si>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</si>
  <si>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</si>
  <si>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</si>
  <si>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</si>
  <si>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</si>
  <si>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</si>
  <si>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</si>
  <si>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</si>
  <si>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</si>
  <si>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</si>
  <si>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</si>
  <si>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</si>
  <si>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</si>
  <si>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</si>
  <si>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</si>
  <si>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</si>
  <si>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</si>
  <si>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</si>
  <si>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</si>
  <si>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</si>
  <si>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</si>
  <si>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</si>
  <si>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</si>
  <si>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</si>
  <si>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</si>
  <si>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</si>
  <si>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</si>
  <si>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</si>
  <si>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</si>
  <si>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</si>
  <si>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</si>
  <si>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</si>
  <si>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</si>
  <si>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</si>
  <si>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</si>
  <si>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</si>
  <si>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</si>
  <si>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</si>
  <si>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</si>
  <si>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</si>
  <si>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</si>
  <si>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</si>
  <si>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</si>
  <si>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</si>
  <si>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</si>
  <si>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</si>
  <si>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</si>
  <si>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</si>
  <si>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</si>
  <si>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</si>
  <si>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</si>
  <si>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</si>
  <si>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</si>
  <si>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</si>
  <si>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</si>
  <si>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</si>
  <si>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</si>
  <si>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</si>
  <si>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</si>
  <si>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</si>
  <si>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</si>
  <si>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</si>
  <si>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</si>
  <si>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</si>
  <si>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</si>
  <si>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</si>
  <si>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</si>
  <si>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</si>
  <si>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</si>
  <si>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</si>
  <si>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</si>
  <si>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</si>
  <si>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</si>
  <si>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</si>
  <si>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</si>
  <si>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</si>
  <si>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</si>
  <si>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</si>
  <si>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</si>
  <si>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</si>
  <si>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</si>
  <si>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</si>
  <si>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</si>
  <si>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</si>
  <si>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</si>
  <si>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</si>
  <si>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</si>
  <si>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</si>
  <si>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</si>
  <si>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</si>
  <si>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</si>
  <si>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</si>
  <si>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</si>
  <si>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</si>
  <si>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</si>
  <si>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</si>
  <si>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</si>
  <si>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</si>
  <si>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</si>
  <si>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</si>
  <si>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</si>
  <si>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</si>
  <si>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</si>
  <si>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</si>
  <si>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</si>
  <si>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</si>
  <si>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</si>
  <si>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</si>
  <si>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</si>
  <si>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</si>
  <si>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</si>
  <si>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</si>
  <si>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</si>
  <si>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</si>
  <si>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</si>
  <si>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</si>
  <si>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</si>
  <si>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</si>
  <si>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</si>
  <si>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</si>
  <si>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</si>
  <si>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</si>
  <si>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</si>
  <si>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</si>
  <si>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</si>
  <si>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</si>
  <si>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</si>
  <si>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</si>
  <si>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</si>
  <si>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</si>
  <si>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</si>
  <si>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</si>
  <si>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</si>
  <si>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</si>
  <si>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</si>
  <si>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</si>
  <si>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</si>
  <si>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</si>
  <si>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</si>
  <si>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</si>
  <si>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</si>
  <si>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</si>
  <si>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</si>
  <si>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</si>
  <si>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</si>
  <si>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</si>
  <si>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</si>
  <si>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</si>
  <si>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</si>
  <si>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</si>
  <si>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</si>
  <si>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</si>
  <si>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</si>
  <si>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</si>
  <si>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</si>
  <si>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</si>
  <si>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</si>
  <si>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</si>
  <si>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</si>
  <si>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</si>
  <si>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</si>
  <si>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</si>
  <si>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</si>
  <si>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</si>
  <si>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</si>
  <si>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</si>
  <si>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</si>
  <si>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</si>
  <si>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</si>
  <si>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</si>
  <si>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</si>
  <si>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</si>
  <si>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</si>
  <si>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</si>
  <si>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</si>
  <si>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</si>
  <si>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</si>
  <si>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</si>
  <si>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</si>
  <si>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</si>
  <si>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</si>
  <si>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</si>
  <si>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</si>
  <si>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</si>
  <si>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</si>
  <si>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</si>
  <si>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</si>
  <si>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</si>
  <si>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</si>
  <si>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</si>
  <si>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</si>
  <si>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</si>
  <si>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</si>
  <si>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</si>
  <si>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</si>
  <si>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</si>
  <si>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</si>
  <si>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</si>
  <si>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</si>
  <si>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</si>
  <si>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</si>
  <si>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</si>
  <si>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</si>
  <si>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</si>
  <si>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</si>
  <si>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</si>
  <si>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</si>
  <si>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</si>
  <si>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</si>
  <si>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</si>
  <si>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</si>
  <si>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</si>
  <si>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</si>
  <si>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</si>
  <si>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</si>
  <si>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</si>
  <si>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</si>
  <si>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</si>
  <si>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</si>
  <si>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</si>
  <si>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</si>
  <si>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</si>
  <si>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</si>
  <si>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</si>
  <si>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</si>
  <si>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</si>
  <si>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</si>
  <si>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</si>
  <si>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</si>
  <si>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</si>
  <si>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</si>
  <si>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</si>
  <si>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</si>
  <si>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</si>
  <si>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</si>
  <si>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</si>
  <si>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</si>
  <si>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</si>
  <si>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</si>
  <si>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</si>
  <si>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</si>
  <si>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</si>
  <si>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</si>
  <si>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</si>
  <si>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</si>
  <si>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</si>
  <si>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</si>
  <si>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</si>
  <si>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</si>
  <si>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</si>
  <si>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</si>
  <si>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</si>
  <si>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</si>
  <si>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</si>
  <si>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</si>
  <si>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</si>
  <si>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</si>
  <si>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</si>
  <si>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</si>
  <si>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</si>
  <si>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</si>
  <si>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</si>
  <si>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</si>
  <si>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</si>
  <si>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</si>
  <si>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</si>
  <si>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</si>
  <si>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</si>
  <si>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</si>
  <si>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</si>
  <si>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</si>
  <si>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</si>
  <si>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</si>
  <si>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</si>
  <si>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</si>
  <si>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</si>
  <si>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</si>
  <si>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</si>
  <si>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</si>
  <si>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</si>
  <si>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</si>
  <si>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</si>
  <si>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</si>
  <si>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</si>
  <si>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</si>
  <si>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</si>
  <si>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</si>
  <si>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</si>
  <si>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</si>
  <si>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</si>
  <si>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</si>
  <si>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numberOfCyclesAdministrations</t>
  </si>
  <si>
    <t>regimen</t>
  </si>
  <si>
    <t>reasonForEndOfTreatment</t>
  </si>
  <si>
    <t>Country of Residence</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</si>
  <si>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</si>
  <si>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</si>
  <si>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</si>
  <si>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</si>
  <si>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</si>
  <si>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</si>
  <si>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</si>
  <si>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</si>
  <si>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</si>
  <si>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</si>
  <si>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</si>
  <si>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</si>
  <si>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</si>
  <si>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</si>
  <si>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</si>
  <si>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</si>
  <si>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</si>
  <si>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</si>
  <si>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</si>
  <si>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</si>
  <si>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</si>
  <si>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</si>
  <si>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</si>
  <si>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</si>
  <si>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</si>
  <si>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</si>
  <si>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</si>
  <si>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</si>
  <si>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</si>
  <si>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</si>
  <si>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</si>
  <si>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</si>
  <si>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</si>
  <si>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</si>
  <si>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</si>
  <si>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</si>
  <si>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</si>
  <si>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</si>
  <si>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</si>
  <si>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</si>
  <si>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</si>
  <si>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</si>
  <si>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</si>
  <si>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</si>
  <si>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</si>
  <si>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</si>
  <si>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</si>
  <si>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</si>
  <si>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</si>
  <si>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</si>
  <si>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</si>
  <si>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</si>
  <si>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</si>
  <si>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</si>
  <si>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</si>
  <si>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</si>
  <si>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</si>
  <si>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</si>
  <si>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</si>
  <si>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stage.summary</t>
  </si>
  <si>
    <t>comorbidity</t>
  </si>
  <si>
    <t>comorbidity.hemiplegia</t>
  </si>
  <si>
    <t>comorbidity.leukemia</t>
  </si>
  <si>
    <t>comorbidity.dementia</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</si>
  <si>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</si>
  <si>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</si>
  <si>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</si>
  <si>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</si>
  <si>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</si>
  <si>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</si>
  <si>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</si>
  <si>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</si>
  <si>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</si>
  <si>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</si>
  <si>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</si>
  <si>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</si>
  <si>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comorbidity.aids</t>
  </si>
  <si>
    <t>sex</t>
  </si>
  <si>
    <t>race</t>
  </si>
  <si>
    <t>countryOfResidence</t>
  </si>
  <si>
    <t>smoking</t>
  </si>
  <si>
    <t>alcohol</t>
  </si>
  <si>
    <t>ecogPsAtDiagnosis</t>
  </si>
  <si>
    <t>karnofsyIndexAtDiagnosis</t>
  </si>
  <si>
    <t>CancerEpisode2FHIR</t>
  </si>
  <si>
    <t>subject2FHIR</t>
  </si>
  <si>
    <t>Subject2FHIR</t>
  </si>
  <si>
    <t>Subject Model to this guide Map</t>
  </si>
  <si>
    <t>It shows how the Subject model is mapped into this guide</t>
  </si>
  <si>
    <t>gender</t>
  </si>
  <si>
    <t>http://hl7.eu/fhir/ig/idea4rc/StructureDefinition/observation-tobaccouse-eu-i4rc</t>
  </si>
  <si>
    <t>Observation</t>
  </si>
  <si>
    <t>component:smokingStatus.value[x]:valueCodeableConcept</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</si>
  <si>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</si>
  <si>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</si>
  <si>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</si>
  <si>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</si>
  <si>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</si>
  <si>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</si>
  <si>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</si>
  <si>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</si>
  <si>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</si>
  <si>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</si>
  <si>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</si>
  <si>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</si>
  <si>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</si>
  <si>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</si>
  <si>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</si>
  <si>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</si>
  <si>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</si>
  <si>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</si>
  <si>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</si>
  <si>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</si>
  <si>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</si>
  <si>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</si>
  <si>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</si>
  <si>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</si>
  <si>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</si>
  <si>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</si>
  <si>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</si>
  <si>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</si>
  <si>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</si>
  <si>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</si>
  <si>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</si>
  <si>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</si>
  <si>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</si>
  <si>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</si>
  <si>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</si>
  <si>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</si>
  <si>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</si>
  <si>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</si>
  <si>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</si>
  <si>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</si>
  <si>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</si>
  <si>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</si>
  <si>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</si>
  <si>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</si>
  <si>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</si>
  <si>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</si>
  <si>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</si>
  <si>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</si>
  <si>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</si>
  <si>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</si>
  <si>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</si>
  <si>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</si>
  <si>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</si>
  <si>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</si>
  <si>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</si>
  <si>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</si>
  <si>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</si>
  <si>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</si>
  <si>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</si>
  <si>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</si>
  <si>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</si>
  <si>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</si>
  <si>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</si>
  <si>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</si>
  <si>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</si>
  <si>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</si>
  <si>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</si>
  <si>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</si>
  <si>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</si>
  <si>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</si>
  <si>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</si>
  <si>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</si>
  <si>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</si>
  <si>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</si>
  <si>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</si>
  <si>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</si>
  <si>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</si>
  <si>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</si>
  <si>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</si>
  <si>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</si>
  <si>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</si>
  <si>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</si>
  <si>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</si>
  <si>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</si>
  <si>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</si>
  <si>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</si>
  <si>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</si>
  <si>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</si>
  <si>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</si>
  <si>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</si>
  <si>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</si>
  <si>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</si>
  <si>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</si>
  <si>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</si>
  <si>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</si>
  <si>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</si>
  <si>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</si>
  <si>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</si>
  <si>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</si>
  <si>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</si>
  <si>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</si>
  <si>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Episode Event reference</t>
  </si>
  <si>
    <t xml:space="preserve">Chemotherapy; Immunotherapy; Target therapy;  Unknown
Chemotherapy - 4273629
Immunotherapy - 40310107
Target therapy -  40488979
Unknown - 4129922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</si>
  <si>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</si>
  <si>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</si>
  <si>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</si>
  <si>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</si>
  <si>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</si>
  <si>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</si>
  <si>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</si>
  <si>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</si>
  <si>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</si>
  <si>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</si>
  <si>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</si>
  <si>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</si>
  <si>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</si>
  <si>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</si>
  <si>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</si>
  <si>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</si>
  <si>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</si>
  <si>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</si>
  <si>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</si>
  <si>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</si>
  <si>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</si>
  <si>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</si>
  <si>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</si>
  <si>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</si>
  <si>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</si>
  <si>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</si>
  <si>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</si>
  <si>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</si>
  <si>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</si>
  <si>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</si>
  <si>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</si>
  <si>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</si>
  <si>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</si>
  <si>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</si>
  <si>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</si>
  <si>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</si>
  <si>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</si>
  <si>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</si>
  <si>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</si>
  <si>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</si>
  <si>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</si>
  <si>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</si>
  <si>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</si>
  <si>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</si>
  <si>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</si>
  <si>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</si>
  <si>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</si>
  <si>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</si>
  <si>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</si>
  <si>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</si>
  <si>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</si>
  <si>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</si>
  <si>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</si>
  <si>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</si>
  <si>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</si>
  <si>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</si>
  <si>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</si>
  <si>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</si>
  <si>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</si>
  <si>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</si>
  <si>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</si>
  <si>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</si>
  <si>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</si>
  <si>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</si>
  <si>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</si>
  <si>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</si>
  <si>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</si>
  <si>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</si>
  <si>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</si>
  <si>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</si>
  <si>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</si>
  <si>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</si>
  <si>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</si>
  <si>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</si>
  <si>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</si>
  <si>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</si>
  <si>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</si>
  <si>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</si>
  <si>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</si>
  <si>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</si>
  <si>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</si>
  <si>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</si>
  <si>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</si>
  <si>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</si>
  <si>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</si>
  <si>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</si>
  <si>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</si>
  <si>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</si>
  <si>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</si>
  <si>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</si>
  <si>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</si>
  <si>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</si>
  <si>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</si>
  <si>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</si>
  <si>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</si>
  <si>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</si>
  <si>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</si>
  <si>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</si>
  <si>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</si>
  <si>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</si>
  <si>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</si>
  <si>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</si>
  <si>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</si>
  <si>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</si>
  <si>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</si>
  <si>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</si>
  <si>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</si>
  <si>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</si>
  <si>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</si>
  <si>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</si>
  <si>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</si>
  <si>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</si>
  <si>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</si>
  <si>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</si>
  <si>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</si>
  <si>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</si>
  <si>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</si>
  <si>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</si>
  <si>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</si>
  <si>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</si>
  <si>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</si>
  <si>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</si>
  <si>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</si>
  <si>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</si>
  <si>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</si>
  <si>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</si>
  <si>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</si>
  <si>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</si>
  <si>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</si>
  <si>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</si>
  <si>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</si>
  <si>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</si>
  <si>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</si>
  <si>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</si>
  <si>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</si>
  <si>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</si>
  <si>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</si>
  <si>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</si>
  <si>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</si>
  <si>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</si>
  <si>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</si>
  <si>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</si>
  <si>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</si>
  <si>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outcome</t>
  </si>
  <si>
    <t>bodySite.extension:laterality</t>
  </si>
  <si>
    <t>TO BE ANALYZED:
a surgical proceudre exists with resonReference the metstatic condition
or a surgical proceudre exists with  reasonCode = metastatis</t>
  </si>
  <si>
    <t>surgery-to-fhir-map.fsh</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</si>
  <si>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</si>
  <si>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</si>
  <si>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</si>
  <si>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</si>
  <si>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</si>
  <si>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</si>
  <si>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</si>
  <si>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</si>
  <si>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</si>
  <si>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</si>
  <si>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</si>
  <si>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</si>
  <si>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</si>
  <si>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</si>
  <si>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</si>
  <si>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</si>
  <si>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</si>
  <si>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</si>
  <si>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</si>
  <si>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</si>
  <si>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</si>
  <si>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</si>
  <si>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</si>
  <si>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</si>
  <si>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</si>
  <si>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</si>
  <si>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</si>
  <si>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</si>
  <si>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</si>
  <si>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</si>
  <si>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</si>
  <si>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</si>
  <si>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</si>
  <si>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</si>
  <si>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</si>
  <si>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</si>
  <si>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</si>
  <si>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</si>
  <si>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</si>
  <si>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</si>
  <si>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</si>
  <si>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</si>
  <si>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</si>
  <si>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</si>
  <si>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</si>
  <si>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</si>
  <si>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</si>
  <si>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</si>
  <si>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</si>
  <si>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</si>
  <si>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</si>
  <si>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</si>
  <si>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</si>
  <si>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</si>
  <si>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</si>
  <si>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</si>
  <si>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</si>
  <si>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</si>
  <si>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</si>
  <si>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</si>
  <si>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</si>
  <si>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</si>
  <si>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</si>
  <si>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</si>
  <si>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</si>
  <si>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</si>
  <si>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</si>
  <si>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</si>
  <si>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</si>
  <si>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</si>
  <si>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</si>
  <si>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</si>
  <si>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</si>
  <si>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</si>
  <si>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</si>
  <si>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</si>
  <si>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</si>
  <si>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</si>
  <si>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</si>
  <si>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</si>
  <si>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</si>
  <si>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</si>
  <si>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</si>
  <si>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</si>
  <si>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</si>
  <si>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</si>
  <si>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</si>
  <si>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</si>
  <si>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</si>
  <si>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</si>
  <si>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</si>
  <si>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</si>
  <si>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</si>
  <si>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</si>
  <si>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</si>
  <si>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</si>
  <si>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</si>
  <si>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</si>
  <si>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</si>
  <si>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</si>
  <si>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</si>
  <si>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</si>
  <si>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</si>
  <si>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</si>
  <si>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</si>
  <si>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</si>
  <si>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</si>
  <si>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</si>
  <si>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</si>
  <si>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</si>
  <si>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</si>
  <si>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</si>
  <si>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</si>
  <si>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</si>
  <si>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</si>
  <si>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</si>
  <si>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</si>
  <si>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</si>
  <si>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</si>
  <si>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</si>
  <si>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</si>
  <si>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</si>
  <si>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</si>
  <si>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</si>
  <si>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</si>
  <si>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</si>
  <si>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</si>
  <si>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</si>
  <si>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followup2FHIR</t>
  </si>
  <si>
    <t>Patient Follow up Model to this guide Map</t>
  </si>
  <si>
    <t>It shows how the Patient Follow up model is mapped into this guide</t>
  </si>
  <si>
    <t>Encounter</t>
  </si>
  <si>
    <t>bMI</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</si>
  <si>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</si>
  <si>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</si>
  <si>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</si>
  <si>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</si>
  <si>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</si>
  <si>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</si>
  <si>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</si>
  <si>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</si>
  <si>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</si>
  <si>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</si>
  <si>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</si>
  <si>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</si>
  <si>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</si>
  <si>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</si>
  <si>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</si>
  <si>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</si>
  <si>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</si>
  <si>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</si>
  <si>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</si>
  <si>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</si>
  <si>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</si>
  <si>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</si>
  <si>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</si>
  <si>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</si>
  <si>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</si>
  <si>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</si>
  <si>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</si>
  <si>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</si>
  <si>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</si>
  <si>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</si>
  <si>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</si>
  <si>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</si>
  <si>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</si>
  <si>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</si>
  <si>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</si>
  <si>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</si>
  <si>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</si>
  <si>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</si>
  <si>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</si>
  <si>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</si>
  <si>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</si>
  <si>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</si>
  <si>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</si>
  <si>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</si>
  <si>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</si>
  <si>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</si>
  <si>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</si>
  <si>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</si>
  <si>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</si>
  <si>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</si>
  <si>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</si>
  <si>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</si>
  <si>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</si>
  <si>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</si>
  <si>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</si>
  <si>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</si>
  <si>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</si>
  <si>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</si>
  <si>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</si>
  <si>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</si>
  <si>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</si>
  <si>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</si>
  <si>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</si>
  <si>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Smooth muscle tumours</t>
  </si>
  <si>
    <t>Skeletal muscle tumours</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</si>
  <si>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</si>
  <si>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</si>
  <si>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</si>
  <si>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</si>
  <si>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</si>
  <si>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</si>
  <si>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</si>
  <si>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</si>
  <si>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</si>
  <si>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</si>
  <si>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</si>
  <si>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</si>
  <si>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</si>
  <si>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</si>
  <si>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</si>
  <si>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</si>
  <si>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</si>
  <si>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</si>
  <si>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</si>
  <si>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</si>
  <si>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</si>
  <si>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</si>
  <si>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</si>
  <si>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</si>
  <si>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</si>
  <si>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</si>
  <si>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</si>
  <si>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</si>
  <si>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</si>
  <si>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</si>
  <si>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</si>
  <si>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</si>
  <si>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</si>
  <si>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</si>
  <si>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</si>
  <si>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</si>
  <si>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</si>
  <si>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</si>
  <si>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</si>
  <si>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</si>
  <si>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</si>
  <si>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</si>
  <si>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</si>
  <si>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</si>
  <si>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</si>
  <si>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</si>
  <si>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</si>
  <si>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</si>
  <si>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</si>
  <si>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</si>
  <si>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</si>
  <si>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</si>
  <si>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</si>
  <si>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</si>
  <si>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</si>
  <si>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</si>
  <si>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</si>
  <si>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</si>
  <si>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</si>
  <si>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</si>
  <si>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</si>
  <si>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</si>
  <si>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</si>
  <si>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</si>
  <si>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</si>
  <si>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</si>
  <si>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</si>
  <si>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</si>
  <si>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</si>
  <si>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</si>
  <si>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</si>
  <si>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</si>
  <si>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</si>
  <si>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</si>
  <si>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</si>
  <si>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</si>
  <si>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</si>
  <si>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</si>
  <si>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</si>
  <si>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</si>
  <si>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</si>
  <si>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</si>
  <si>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</si>
  <si>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</si>
  <si>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</si>
  <si>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</si>
  <si>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</si>
  <si>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</si>
  <si>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</si>
  <si>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</si>
  <si>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</si>
  <si>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</si>
  <si>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</si>
  <si>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</si>
  <si>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</si>
  <si>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</si>
  <si>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</si>
  <si>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</si>
  <si>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</si>
  <si>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</si>
  <si>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</si>
  <si>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</si>
  <si>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</si>
  <si>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</si>
  <si>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</si>
  <si>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</si>
  <si>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</si>
  <si>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</si>
  <si>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</si>
  <si>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</si>
  <si>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</si>
  <si>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</si>
  <si>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</si>
  <si>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</si>
  <si>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</si>
  <si>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</si>
  <si>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</si>
  <si>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</si>
  <si>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</si>
  <si>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</si>
  <si>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</si>
  <si>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</si>
  <si>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</si>
  <si>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</si>
  <si>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</si>
  <si>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</si>
  <si>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</si>
  <si>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</si>
  <si>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</si>
  <si>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</si>
  <si>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</si>
  <si>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</si>
  <si>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</si>
  <si>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</si>
  <si>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</si>
  <si>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</si>
  <si>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</si>
  <si>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</si>
  <si>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</si>
  <si>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</si>
  <si>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</si>
  <si>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</si>
  <si>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</si>
  <si>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</si>
  <si>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</si>
  <si>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</si>
  <si>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</si>
  <si>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</si>
  <si>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</si>
  <si>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</si>
  <si>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</si>
  <si>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</si>
  <si>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</si>
  <si>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</si>
  <si>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</si>
  <si>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</si>
  <si>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</si>
  <si>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</si>
  <si>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</si>
  <si>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</si>
  <si>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</si>
  <si>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</si>
  <si>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</si>
  <si>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</si>
  <si>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</si>
  <si>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</si>
  <si>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</si>
  <si>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</si>
  <si>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</si>
  <si>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</si>
  <si>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</si>
  <si>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</si>
  <si>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</si>
  <si>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</si>
  <si>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</si>
  <si>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</si>
  <si>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</si>
  <si>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</si>
  <si>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</si>
  <si>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</si>
  <si>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</si>
  <si>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</si>
  <si>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</si>
  <si>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</si>
  <si>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</si>
  <si>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</si>
  <si>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</si>
  <si>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</si>
  <si>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</si>
  <si>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</si>
  <si>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</si>
  <si>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</si>
  <si>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</si>
  <si>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</si>
  <si>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</si>
  <si>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</si>
  <si>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</si>
  <si>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</si>
  <si>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</si>
  <si>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</si>
  <si>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</si>
  <si>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</si>
  <si>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</si>
  <si>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</si>
  <si>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</si>
  <si>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</si>
  <si>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</si>
  <si>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</si>
  <si>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</si>
  <si>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</si>
  <si>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</si>
  <si>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</si>
  <si>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</si>
  <si>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</si>
  <si>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</si>
  <si>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</si>
  <si>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</si>
  <si>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</si>
  <si>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</si>
  <si>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</si>
  <si>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</si>
  <si>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</si>
  <si>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</si>
  <si>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</si>
  <si>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</si>
  <si>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</si>
  <si>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</si>
  <si>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</si>
  <si>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</si>
  <si>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</si>
  <si>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</si>
  <si>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</si>
  <si>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</si>
  <si>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</si>
  <si>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</si>
  <si>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</si>
  <si>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</si>
  <si>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</si>
  <si>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</si>
  <si>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</si>
  <si>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</si>
  <si>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</si>
  <si>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</si>
  <si>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</si>
  <si>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</si>
  <si>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</si>
  <si>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</si>
  <si>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</si>
  <si>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</si>
  <si>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</si>
  <si>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</si>
  <si>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</si>
  <si>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</si>
  <si>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</si>
  <si>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</si>
  <si>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</si>
  <si>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</si>
  <si>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</si>
  <si>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</si>
  <si>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</si>
  <si>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</si>
  <si>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</si>
  <si>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</si>
  <si>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</si>
  <si>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</si>
  <si>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Parent Encounter.diagnosis with use = $diagnosis-role#DD (Discharge Diagnosis)</t>
  </si>
  <si>
    <t>Where use = $diagnosis-role#DD (Discharge Diagnosis)
Details in the referred Condition</t>
  </si>
  <si>
    <t>ADDED</t>
  </si>
  <si>
    <t>subsites.breast</t>
  </si>
  <si>
    <t>extension:condition-dueTo</t>
  </si>
  <si>
    <t>see details in group2</t>
  </si>
  <si>
    <t>onsetDateTime</t>
  </si>
  <si>
    <t>onSetDateTime</t>
  </si>
  <si>
    <t>Parent Encounter.diagnosis with use = $diagnosis-role#DD (Discharge Diagnosis). See the CancerEpisode map for further details about the representation of the date of diagnosis</t>
  </si>
  <si>
    <t>method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</si>
  <si>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</si>
  <si>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</si>
  <si>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</si>
  <si>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</si>
  <si>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</si>
  <si>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</si>
  <si>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</si>
  <si>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</si>
  <si>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</si>
  <si>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</si>
  <si>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if the ajcc system is used for the classification (to be checked)</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</si>
  <si>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</si>
  <si>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</si>
  <si>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</si>
  <si>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</si>
  <si>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</si>
  <si>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</si>
  <si>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</si>
  <si>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</si>
  <si>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performedDateTime</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</si>
  <si>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</si>
  <si>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</si>
  <si>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</si>
  <si>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</si>
  <si>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</si>
  <si>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</si>
  <si>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</si>
  <si>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</si>
  <si>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</si>
  <si>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</si>
  <si>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</si>
  <si>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</si>
  <si>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</si>
  <si>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</si>
  <si>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</si>
  <si>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</si>
  <si>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</si>
  <si>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</si>
  <si>
    <t>http://hl7.eu/fhir/ig/idea4rc/StructureDefinition/Procedure-otherTreatment-eu-i4rc</t>
  </si>
  <si>
    <t>otherTreatment-to-fhir-map.fsh</t>
  </si>
  <si>
    <t>otherTreatment2FHIR</t>
  </si>
  <si>
    <t>typeOfOtherTreatment</t>
  </si>
  <si>
    <t xml:space="preserve">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</si>
  <si>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Neo-adjuvant; Concomitant; Adjuvant; Other tretament alone;  Unknown;
Neo-adjuvant - 44808409
Concomitant - 
 Adjuvant - 44804498
Other tretament alone - 
Unknown - 4129922</t>
  </si>
  <si>
    <t>startDateOtherTreatment</t>
  </si>
  <si>
    <t>Specifies when Other treatment begins</t>
  </si>
  <si>
    <t>endDateOtherTreatment</t>
  </si>
  <si>
    <t>Specifies when Other treatment ends</t>
  </si>
  <si>
    <t>specifies when the new Other treatment begins, if a combination please specify the start of the first drug</t>
  </si>
  <si>
    <t>specifies when the new  Other treatment ends,if a combination please specify the end of the last drug</t>
  </si>
  <si>
    <t>Other Treatment to this guide Map</t>
  </si>
  <si>
    <t>It shows how the Other Treatment model is mapped into this guide</t>
  </si>
  <si>
    <t>extension:definedAt</t>
  </si>
  <si>
    <t>Temporary included in the guide for covering the request of tracking if this information has been captured and maintained by the same or other organizations.
It is envisioned that this kind of requirements could be covered by recording where specific act are taking place.</t>
  </si>
  <si>
    <t>In case the actual Organization performing the procedure is captured.
It could be a perfomer of type Organization ; or a perfomer.organization if of type PractitionerRole</t>
  </si>
  <si>
    <t>extension:surgeryHospital</t>
  </si>
  <si>
    <t>extension:radiotherapy</t>
  </si>
  <si>
    <t>Whether it was performed at the registering hospital or another hospital.</t>
  </si>
  <si>
    <t>bodySite.extension:qualifier.valueCodeableConcept</t>
  </si>
  <si>
    <t>Where the qualifier is the SNOEMD CT concept 410674003 Regional</t>
  </si>
  <si>
    <t>Where the qualifier is the SNOEMD CT concept 255471002 Localized</t>
  </si>
  <si>
    <t>A condition describing metastases exists, this should be however determined by the stage M</t>
  </si>
  <si>
    <t>A condition describing regional nodal metastases exists, this should be however determined by the stage N</t>
  </si>
  <si>
    <t>where bodySite is the Athena concept 59441001 'distant lymph node'</t>
  </si>
  <si>
    <t>where bodySite is the Athena concept 4159589 'Abdominal viscera'  // TO BE checked the original concept was OTHER VISCERA</t>
  </si>
  <si>
    <t>geneticTest2FHIR</t>
  </si>
  <si>
    <t>GeneticTest2FHIR</t>
  </si>
  <si>
    <t>Genetic Test to this guide Map</t>
  </si>
  <si>
    <t>It shows how the Genetic Test model is mapped into this guide</t>
  </si>
  <si>
    <t>Is a gene expression analysis performed ?</t>
  </si>
  <si>
    <t>Is a gene mutation analysis performed ?</t>
  </si>
  <si>
    <t>Is a tests for chromosome translocations performed ?</t>
  </si>
  <si>
    <t>Is a NGS analysis performed ?</t>
  </si>
  <si>
    <t>Is a PCR analysis performed ?</t>
  </si>
  <si>
    <t>Is a immunohiostochemestry analysis performed ?</t>
  </si>
  <si>
    <t>Is a ctDNA analysis performed ?</t>
  </si>
  <si>
    <t>evidence:genetic-test.detail.valueCodeableConcept</t>
  </si>
  <si>
    <t>evidence:genetic-test.detail.effectiveDate</t>
  </si>
  <si>
    <t>evidence.detail.ofType(Observation) and evidence.detail.resolve().code=CsGenericI4rc#geneExpressionAnalysisPerformed	'A gene expression analysis is performed'</t>
  </si>
  <si>
    <t>evidence.detail.ofType(Observation) and evidence.detail.resolve().code=CsGenericI4rc#geneExpressionAnalysisPerformed 'A gene expression analysis is performed'</t>
  </si>
  <si>
    <t>evidence.detail.ofType(Observation) and evidence.detail.resolve().code=CsGenericI4rc#geneMutationAnalysisPerformed 'A gene mutation analysis is performed'</t>
  </si>
  <si>
    <t>evidence.detail.ofType(Observation) and evidence.detail.resolve().code=CsGenericI4rc#testsForChromosomeTranslocationsPerformed 'A tests for chromosome translocations is performed'</t>
  </si>
  <si>
    <t>evidence.detail.ofType(Observation) and evidence.detail.resolve().code=CsGenericI4rc#ngsPerformed	'A NGS analysis is performed'</t>
  </si>
  <si>
    <t>evidence.detail.ofType(Observation) and evidence.detail.resolve().code=CsGenericI4rc#pcrTestPerformed 'A PCR analysis is performed'</t>
  </si>
  <si>
    <t>evidence.detail.ofType(Observation) and evidence.detail.resolve().code=CsGenericI4rc#immunohistochemistryPerformed 'A immunohiostochemestry analysis is performed'</t>
  </si>
  <si>
    <t>evidence.detail.ofType(Observation) and evidence.detail.resolve().code=CsGenericI4rc#ctDnaPerformed 'A ctDNA analysis is performed'</t>
  </si>
  <si>
    <t>geneticTest-to-fhir-map.fsh</t>
  </si>
  <si>
    <t>evidence:diagnosisDetails.detail</t>
  </si>
  <si>
    <t>Applicable only if onSetDateTime is not used otherwise is a calculated value from birthdate and onSetDateTime</t>
  </si>
  <si>
    <t>true' when extension:condition-dueTo.valueCodeableConcept = $sct#108290001 'Radiation oncology AND/OR radiotherapy'</t>
  </si>
  <si>
    <t>At this stage represented as condition.code.
Evaluate if it represents a morphology/hystology classification.
This comment applies to all the inlcuded elements.</t>
  </si>
  <si>
    <t>If the onsetAge is not used</t>
  </si>
  <si>
    <t>First episode -  4113134</t>
  </si>
  <si>
    <t>Progression - 4168352</t>
  </si>
  <si>
    <t>Recurrence - 4097297</t>
  </si>
  <si>
    <t>Stable disease - 32948</t>
  </si>
  <si>
    <t>condition-occurredFollowing</t>
  </si>
  <si>
    <t>empty</t>
  </si>
  <si>
    <t>Display</t>
  </si>
  <si>
    <t>Definition</t>
  </si>
  <si>
    <t>Active</t>
  </si>
  <si>
    <t>The subject is currently experiencing the symptoms of the condition or there is evidence of the condition.</t>
  </si>
  <si>
    <t>Recurrence</t>
  </si>
  <si>
    <t>The subject is experiencing a re-occurence or repeating of a previously resolved condition, e.g. urinary tract infection, pancreatitis, cholangitis, conjunctivitis.</t>
  </si>
  <si>
    <t>Relapse</t>
  </si>
  <si>
    <t>The subject is experiencing a return of a condition, or signs and symptoms after a period of improvement or remission, e.g. relapse of cancer, multiple sclerosis, rheumatoid arthritis, systemic lupus erythematosus, bipolar disorder, [psychotic relapse of] schizophrenia, etc.</t>
  </si>
  <si>
    <t>inactive</t>
  </si>
  <si>
    <t>Inactive</t>
  </si>
  <si>
    <t>The subject is no longer experiencing the symptoms of the condition or there is no longer evidence of the condition.</t>
  </si>
  <si>
    <t>Remission</t>
  </si>
  <si>
    <t>The subject is no longer experiencing the symptoms of the condition, but there is a risk of the symptoms returning.</t>
  </si>
  <si>
    <t>Resolved</t>
  </si>
  <si>
    <t>The subject is no longer experiencing the symptoms of the condition and there is a negligible perceived risk of the symptoms returning.</t>
  </si>
  <si>
    <t>status</t>
  </si>
  <si>
    <t>any</t>
  </si>
  <si>
    <t>recurrence</t>
  </si>
  <si>
    <t>relapse ?</t>
  </si>
  <si>
    <t>not empty</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</si>
  <si>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</si>
  <si>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active</t>
  </si>
  <si>
    <t>Alive, No Evidence of Disease (NED); Dead of Disease (DOD); Dead of Other Cause (DOC); Dead of Unknown Cause (DUC) ; Alive With Disease (AWD)</t>
  </si>
  <si>
    <t>Yes; No; Unknown</t>
  </si>
  <si>
    <t>THE STATUS AS DESCRIBED IN THE MODEL IS MAPPED INTO A SEPARET OBSERVATION (see below)
If intended as the diagnosis at the last follow up. 
use = $diagnosis-role#AD (AdmissionDiagnosis)
Details in the referred Condition</t>
  </si>
  <si>
    <t>Bundle-eu-i4rc</t>
  </si>
  <si>
    <t>hasMember:extraNodalExtension.valueCodeableConcept</t>
  </si>
  <si>
    <t>check the used 2960001000004100  Status of extranodal extension of nodal tumour code</t>
  </si>
  <si>
    <t>see above
MAYBE BETTER
a qualifier for the bodysite</t>
  </si>
  <si>
    <t>complication</t>
  </si>
  <si>
    <t>extension:procedureIntent</t>
  </si>
  <si>
    <t>otherBeam</t>
  </si>
  <si>
    <t>Beam quality Other; specify</t>
  </si>
  <si>
    <t>Birth year</t>
  </si>
  <si>
    <t>Year of birth of the patient.</t>
  </si>
  <si>
    <t>birthYear</t>
  </si>
  <si>
    <t>karnofsyIndexLabel</t>
  </si>
  <si>
    <t>Karnofsy index label</t>
  </si>
  <si>
    <t>KPS Scale</t>
  </si>
  <si>
    <t>ECOG PS label</t>
  </si>
  <si>
    <t>Eastern Cooperative Oncology Group performance status (ECOG PS)  label</t>
  </si>
  <si>
    <t>Ecog grades 0-5</t>
  </si>
  <si>
    <t>ecogPsLabel</t>
  </si>
  <si>
    <t>birthDate</t>
  </si>
  <si>
    <t>limited to the year</t>
  </si>
  <si>
    <t>interpretation</t>
  </si>
  <si>
    <t>typeOfSystemicTreatment</t>
  </si>
  <si>
    <t>startDateSystemicTreatment</t>
  </si>
  <si>
    <t>SystemicTreatmentI4rc</t>
  </si>
  <si>
    <t>SystemicTreatment</t>
  </si>
  <si>
    <t>endDateSystemicTreatment</t>
  </si>
  <si>
    <t>Systemic Treatment</t>
  </si>
  <si>
    <t>type of Systemic treatment</t>
  </si>
  <si>
    <t>Select the type of Systemic treatment administered. It is possible to directly select the single treatment as appropriate.</t>
  </si>
  <si>
    <t>i4rc-SystemicTreatment.fsh</t>
  </si>
  <si>
    <t>SystemicTreatment2FHIR</t>
  </si>
  <si>
    <t>Systemic Treatment to this guide Map</t>
  </si>
  <si>
    <t>TO BE DONE</t>
  </si>
  <si>
    <t>Start date Systemic treatment</t>
  </si>
  <si>
    <t>End date Systemic treatment</t>
  </si>
  <si>
    <t>systemicTreatment2FHIR</t>
  </si>
  <si>
    <t>Histology subgroup So-called fibrohistiocytic tumours</t>
  </si>
  <si>
    <t>Vascular tumours</t>
  </si>
  <si>
    <t>Depth</t>
  </si>
  <si>
    <t>Pericytic (perivascular) tumours</t>
  </si>
  <si>
    <t>Chondro-osseous tumours</t>
  </si>
  <si>
    <t>Biopsy Mitotic count</t>
  </si>
  <si>
    <t>Lung</t>
  </si>
  <si>
    <t>Mediastinum</t>
  </si>
  <si>
    <t>Bone</t>
  </si>
  <si>
    <t>Liver</t>
  </si>
  <si>
    <t>No Genetic syndrome WHO 2020</t>
  </si>
  <si>
    <t>Other Genetic syndrome WHO 2020</t>
  </si>
  <si>
    <t>Ct</t>
  </si>
  <si>
    <t>Cn</t>
  </si>
  <si>
    <t>Cm</t>
  </si>
  <si>
    <t>Pt</t>
  </si>
  <si>
    <t>Pn</t>
  </si>
  <si>
    <t>Pm</t>
  </si>
  <si>
    <t>rEne</t>
  </si>
  <si>
    <t>StagingClassification</t>
  </si>
  <si>
    <t>cT</t>
  </si>
  <si>
    <t>cN</t>
  </si>
  <si>
    <t>cM</t>
  </si>
  <si>
    <t>Radiological Extra-nodal extension (rEne)</t>
  </si>
  <si>
    <t>Tx; Tis; T0;T1;T2; T3; T4; T4a; T4b;</t>
  </si>
  <si>
    <t>Nx; N0;N1;N2;N2a;N2b;N2c;N3; N3a;N3b;</t>
  </si>
  <si>
    <t>M0; M1;</t>
  </si>
  <si>
    <t>ENE-; ENE+;</t>
  </si>
  <si>
    <t>0;I;II;III;IV;IVA;IVB;IVC;</t>
  </si>
  <si>
    <t>HnStageI4rc</t>
  </si>
  <si>
    <t>HnStage</t>
  </si>
  <si>
    <t>Head Neck Stage</t>
  </si>
  <si>
    <t>i4rc-hn-stage.fsh</t>
  </si>
  <si>
    <t>HnStage2FHIR</t>
  </si>
  <si>
    <t>hNstage2FHIR</t>
  </si>
  <si>
    <t>HN Stage Model to this guide Map</t>
  </si>
  <si>
    <t>Hn Stage Model to this guide Map</t>
  </si>
  <si>
    <t>It shows how the HN Stage Model is mapped into this guide</t>
  </si>
  <si>
    <t>SarcomaStageI4rc</t>
  </si>
  <si>
    <t>SarcomaStage</t>
  </si>
  <si>
    <t>Sarcoma Stage</t>
  </si>
  <si>
    <t xml:space="preserve">Stage at diagnosis (before any treatments)        "◦ Localised 
     ∙ Yes/No; if yes specify No of  lesions"
</t>
  </si>
  <si>
    <t xml:space="preserve">
        ◦ Loco-regional
     ∙ In transit metastasis 
     ∙ Multifocal (more than one lesion in the same organ or/anatomical compartment) "
        </t>
  </si>
  <si>
    <t>i4rc-sarcoma-stage.fsh</t>
  </si>
  <si>
    <t>see group 2 for details</t>
  </si>
  <si>
    <t>see group 3 for details</t>
  </si>
  <si>
    <t>see group 4 for details</t>
  </si>
  <si>
    <t>see group 5 for details</t>
  </si>
  <si>
    <t>hasMember:extraNodalExtension</t>
  </si>
  <si>
    <t>where code = $loinc21905-5 Primary tumor.clinical</t>
  </si>
  <si>
    <t>hn-stage-to-fhir-map.fsh</t>
  </si>
  <si>
    <t>SarcomaStage2FHIR</t>
  </si>
  <si>
    <t>sarcomaStage2FHIR</t>
  </si>
  <si>
    <t>hasMember:localized</t>
  </si>
  <si>
    <t>hasMember:locoRegional</t>
  </si>
  <si>
    <t>Localized if = $athena#32942 Confined Disease if not  #32944 Metastatic Disease</t>
  </si>
  <si>
    <t>component.value[x]</t>
  </si>
  <si>
    <t>number of lesions if localized</t>
  </si>
  <si>
    <t>If this exists with  code =$athena#36769301 Metastasis to bone</t>
  </si>
  <si>
    <t>If this exists with  code =$athena#36770544 Metastasis to liver</t>
  </si>
  <si>
    <t>If this exists with  code =$athena#35226258 Metastasis to pleura</t>
  </si>
  <si>
    <t>If this exists with  code =$athena#35226253 Metastasis to peritoneum</t>
  </si>
  <si>
    <t>If this exists with  code =$athena#36768862 Metastasis to brain</t>
  </si>
  <si>
    <t>If this exists with  code =$athena#36769180 Metastasis</t>
  </si>
  <si>
    <t>ALTERNATIVE : If this exists with  code =$athena#36769180 Metastasis and bodySite =$athena#4159589 'Abdominal viscera'  
TO BE checked the original concept was OTHER VISCERA</t>
  </si>
  <si>
    <t>If this exists with  code = $athena#36769269  'Regional spread to lymph node'</t>
  </si>
  <si>
    <t>ALTERNATIVE : If this exists with  code =$athena#36769180 Metastasis and bodySite =$athena#4338971 'soft tissue'</t>
  </si>
  <si>
    <t>where bodySite is the Athena concept 4338971 'soft tissue'</t>
  </si>
  <si>
    <t>ALTERNATIVE : If this exists with  code =$athena#36769180 Metastasis and bodySite =$athena#4213162 'lung'</t>
  </si>
  <si>
    <t>where bodySite is the Athena concept 4213162 'lung'</t>
  </si>
  <si>
    <t>ALTERNATIVE : If this exists with  code =$athena#36769180 Metastasis and bodySite =$athena#4000496 'bone'</t>
  </si>
  <si>
    <t>where bodySite is the Athena concept 4000496 'bone'</t>
  </si>
  <si>
    <t>ALTERNATIVE : If this exists with  code =$athena#36769180 Metastasis and bodySite =$athena#4009105 'liver'</t>
  </si>
  <si>
    <t>where bodySite is the Athena concept 4009105 'liver'</t>
  </si>
  <si>
    <t>ALTERNATIVE : If this exists with  code =$athena#36769180 Metastasis and bodySite =$athena#4150673 'pleura'</t>
  </si>
  <si>
    <t>where bodySite is the Athena concept 4150673 'pleura'</t>
  </si>
  <si>
    <t>ALTERNATIVE : If this exists with  code =$athena#36769180 Metastasis and bodySite =$athena#4035784 'peritoneum'</t>
  </si>
  <si>
    <t>where bodySite is the Athena concept 4035784 'peritoneum'</t>
  </si>
  <si>
    <t>ALTERNATIVE : If this exists with  code =$athena#36769180 Metastasis and bodySite =$athena#4133034 'brain'</t>
  </si>
  <si>
    <t>where bodySite is the Athena concept 4133034 'brain'</t>
  </si>
  <si>
    <t>If this exists with  code =$athena#36769180 Metastasis and bodySite =$athena#4129922 'unknown'</t>
  </si>
  <si>
    <t>where bodySite is the Athena concept 4129922 'unknown'</t>
  </si>
  <si>
    <t>ALTERNATIVE : If this exists with  code =$athena#36769180 Metastasis and bodySite =$athena#4241958 'Lymph node' and bodysite.extension:qualifier = $sct#410674003'Regional'</t>
  </si>
  <si>
    <t>ALTERNATIVE : If this exists with  code =$athena#36769180 Metastasis and bodySite =$athena#4241958 'Lymph node' and bodysite.extension:qualifier = $sct#5686001 'Remote'</t>
  </si>
  <si>
    <t>sarcoma-stage-to-fhir-map.fsh</t>
  </si>
  <si>
    <t>Chemotherapy - 4273629
Radiation oncology- 4170755
Surgery - 4121697 
Comprehensive medication therapy review - 42535584
Immunological therapy - 4295112</t>
  </si>
  <si>
    <t>Children (and subchildren) of Neoplasm and/or hamartoma - 4266186</t>
  </si>
  <si>
    <t>extension:race.valueCodeableConcept</t>
  </si>
  <si>
    <t>http://hl7.eu/fhir/ig/idea4rc/StructureDefinition/observation-occurrencOtherCancer-eu-i4rc</t>
  </si>
  <si>
    <t>http://hl7.eu/fhir/ig/idea4rc/StructureDefinition/observation-treatment-eu-i4rc</t>
  </si>
  <si>
    <t>http://hl7.eu/fhir/ig/idea4rc/StructureDefinition/sarcoma-cancer-stage-group</t>
  </si>
  <si>
    <t>http://hl7.eu/fhir/ig/idea4rc/StructureDefinition/sarcoma-extent-category</t>
  </si>
  <si>
    <t>http://hl7.eu/fhir/ig/idea4rc/StructureDefinition/sarcoma-locoRegional-category</t>
  </si>
  <si>
    <t>http://hl7.eu/fhir/ig/idea4rc/StructureDefinition/hn-cancer-stage-group</t>
  </si>
  <si>
    <t>sarcomaClassification.adipocyticTumours</t>
  </si>
  <si>
    <t>sarcomaClassification.fmtTumours</t>
  </si>
  <si>
    <t>sarcomaClassification.socalledFibrohistiocyticTumours</t>
  </si>
  <si>
    <t>sarcomaClassification.estAndRelatedTumours</t>
  </si>
  <si>
    <t>evidence:simpleResult.detail.valueQuantity</t>
  </si>
  <si>
    <t>evidence:simpleResult.detail.valueCodeableConcept</t>
  </si>
  <si>
    <t>Where  detail.resolve().ofType(Observation).code='$athena#36768664'</t>
  </si>
  <si>
    <t>Where detail.resolve().ofType(Observation).code is $athena#4227243</t>
  </si>
  <si>
    <t>Where detail.resolve().ofType(Observation).code is $athena#4047317</t>
  </si>
  <si>
    <t>Where detail.resolve().ofType(Observation).code is $athena#35952576</t>
  </si>
  <si>
    <t>Where detail.resolve().ofType(Observation).code is $athena#44789521</t>
  </si>
  <si>
    <t>bodySite.extension:qualifier.value[x]</t>
  </si>
  <si>
    <t>Followup2FHIR</t>
  </si>
  <si>
    <t>If this exists with  code = $athena#35225724 Metastasis to soft tissues</t>
  </si>
  <si>
    <t>If this exists with  code =$athena#36769243 Distant spread to lymph node</t>
  </si>
  <si>
    <t>If this exists with  code =$athena#36770283  Metastasis to lung</t>
  </si>
  <si>
    <t>to be checked.
True if code = $athena#4019656 'Isolated limb perfusion'</t>
  </si>
  <si>
    <t>to be checked.
True if code is a $athena#4045162 'Reconstruction procedure'</t>
  </si>
  <si>
    <t>Surgery2FHIR</t>
  </si>
  <si>
    <t>AdverseEvent2FHIR</t>
  </si>
  <si>
    <t>adverseEvent2FHIR</t>
  </si>
  <si>
    <t>Height/weight (BMI)</t>
  </si>
  <si>
    <t>extension:ProcedureCategoryR5/type.valueCodeableConcept</t>
  </si>
  <si>
    <t>extension:ProcedureCategoryR5/intent.valueCodeableConcept</t>
  </si>
  <si>
    <t>specimenMitoticCount</t>
  </si>
  <si>
    <t>specimenGradingOnlyInUntreatedTumours</t>
  </si>
  <si>
    <t>extension:procedure-method.valueCodeableConcept</t>
  </si>
  <si>
    <t>extension:supportingInfoR5</t>
  </si>
  <si>
    <t>Is the tumor rupture a supporting info or a complication ?
IN the secodn case the supportingInfo refers an Observation conforming to the XYZ profile, where observation.code is = XXX
add map group including the target profile</t>
  </si>
  <si>
    <t>Check how this differs from the same info in Cancer Episode.
The supportingInfo refers an Observation conforming to the ObservationSimpleResult profile, where observation.code is = $athena#4227243 'Number of mitoses per 10 high power fields'
Add a map to the target profile</t>
  </si>
  <si>
    <t>cigarettesPackYearsSmokedDuringLife</t>
  </si>
  <si>
    <t>Cigarettes pack years smoked during life</t>
  </si>
  <si>
    <t>The amount of cigarette pack smoked during life</t>
  </si>
  <si>
    <t>address.country.extension:countryCode</t>
  </si>
  <si>
    <t>component:packsPerYear.valueQuantity</t>
  </si>
  <si>
    <t>Body Mass Index information if weight and height are included. it is calculated as BMI = kg/m2 where kg is a person's weight in kilograms and m2 is their height in metres squared.</t>
  </si>
  <si>
    <t>valueQuantity</t>
  </si>
  <si>
    <t>comorbidity.diabetes</t>
  </si>
  <si>
    <t>comorbidity.solidTumor</t>
  </si>
  <si>
    <t>clinicalStatus.coding:athena</t>
  </si>
  <si>
    <t>The eventType is recoded in the coding athena slice, however the type has to be consistent with the combination of status / previous status and existance of previous Condition resources. 
The clincalStatus has in fact a required binding with http://hl7.org/fhir/R4/valueset-condition-clinical.html. active | recurrence | relapse | inactive | remission | resolved 
for example First episode - 4113134 has a status='active' and extension:condition-occurredFollowing.empty()
Progression - 32949 may have status='relapse'; extension:condition-occurredFollowing.exists() (To be checked) 
Recurrence - 4097297 has status='recurrence'; extension:condition-occurredFollowing.exists()
Stable disease - 32948 may have status='inactive'; extension:condition-occurredFollowing.exists() (To be checked)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</si>
</sst>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
      <sz val="11"/>
      <color theme="10"/>
      <name val="Calibri"/>
      <family val="2"/>
      <scheme val="minor"/>
    </font>
    <font>
      <sz val="10"/>
      <color theme="1"/>
      <name val="Arial"/>
      <family val="2"/>
    </font>
    <font>
      <sz val="5"/>
      <color rgb="FF4EC9B0"/>
      <name val="Consolas"/>
      <family val="3"/>
    </font>
    <font>
      <b/>
      <u/>
      <sz val="11"/>
      <color theme="0"/>
      <name val="Calibri"/>
      <family val="2"/>
      <scheme val="minor"/>
    </font>
  </fonts>
  <fills count="24">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rgb="FFFFFFFF"/>
        <bgColor rgb="FFFFFFFF"/>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18" borderId="0" applyNumberFormat="0" applyBorder="0" applyAlignment="0" applyProtection="0"/>
  </cellStyleXfs>
  <cellXfs count="170">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3" borderId="1" xfId="0" applyFill="1" applyBorder="1"/>
    <xf numFmtId="0" fontId="0" fillId="13" borderId="1" xfId="0" applyFill="1" applyBorder="1" applyAlignment="1">
      <alignment wrapText="1"/>
    </xf>
    <xf numFmtId="0" fontId="2" fillId="15"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0" fontId="0" fillId="0" borderId="27" xfId="0" applyBorder="1"/>
    <xf numFmtId="0" fontId="14" fillId="16" borderId="1" xfId="0" applyFont="1" applyFill="1" applyBorder="1" applyAlignment="1">
      <alignment horizontal="center" vertical="top"/>
    </xf>
    <xf numFmtId="0" fontId="0" fillId="17"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18"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19" borderId="15" xfId="0" applyFill="1" applyBorder="1"/>
    <xf numFmtId="0" fontId="0" fillId="19"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6" borderId="18" xfId="0" applyFont="1" applyFill="1" applyBorder="1" applyAlignment="1">
      <alignment horizontal="center" vertical="top"/>
    </xf>
    <xf numFmtId="0" fontId="14" fillId="0" borderId="31" xfId="0" applyFont="1" applyBorder="1" applyAlignment="1">
      <alignment horizontal="center" vertical="top"/>
    </xf>
    <xf numFmtId="0" fontId="14" fillId="20"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49" fontId="3" fillId="0" borderId="1" xfId="0" applyNumberFormat="1" applyFont="1" applyBorder="1" applyAlignment="1">
      <alignment wrapText="1"/>
    </xf>
    <xf numFmtId="0" fontId="0" fillId="21" borderId="1" xfId="0" applyFill="1" applyBorder="1"/>
    <xf numFmtId="0" fontId="0" fillId="3" borderId="15" xfId="0" applyFill="1" applyBorder="1"/>
    <xf numFmtId="0" fontId="14" fillId="21" borderId="1" xfId="0" applyFont="1" applyFill="1" applyBorder="1" applyAlignment="1">
      <alignment horizontal="center" vertical="top"/>
    </xf>
    <xf numFmtId="0" fontId="0" fillId="3" borderId="5" xfId="0" applyFill="1" applyBorder="1"/>
    <xf numFmtId="0" fontId="0" fillId="9" borderId="0" xfId="0" applyFill="1"/>
    <xf numFmtId="49" fontId="0" fillId="0" borderId="1" xfId="0" quotePrefix="1" applyNumberFormat="1" applyBorder="1" applyAlignment="1">
      <alignment wrapText="1"/>
    </xf>
    <xf numFmtId="49" fontId="0" fillId="14" borderId="1" xfId="0" applyNumberFormat="1" applyFill="1" applyBorder="1" applyAlignment="1">
      <alignment wrapText="1"/>
    </xf>
    <xf numFmtId="0" fontId="20" fillId="0" borderId="0" xfId="1" applyFont="1" applyAlignment="1">
      <alignment wrapText="1"/>
    </xf>
    <xf numFmtId="0" fontId="1" fillId="3" borderId="1" xfId="0" applyFont="1" applyFill="1" applyBorder="1" applyAlignment="1">
      <alignment wrapText="1"/>
    </xf>
    <xf numFmtId="0" fontId="0" fillId="3" borderId="1" xfId="0" applyFill="1" applyBorder="1" applyAlignment="1">
      <alignment horizontal="center"/>
    </xf>
    <xf numFmtId="0" fontId="1" fillId="3" borderId="1" xfId="0" applyFont="1" applyFill="1" applyBorder="1" applyAlignment="1">
      <alignment horizontal="center"/>
    </xf>
    <xf numFmtId="0" fontId="21" fillId="3" borderId="0" xfId="0" applyFont="1" applyFill="1" applyAlignment="1">
      <alignment wrapText="1"/>
    </xf>
    <xf numFmtId="0" fontId="2" fillId="0" borderId="0" xfId="1" applyAlignment="1"/>
    <xf numFmtId="0" fontId="22" fillId="0" borderId="0" xfId="0" applyFont="1" applyAlignment="1">
      <alignment vertical="center"/>
    </xf>
    <xf numFmtId="0" fontId="0" fillId="22" borderId="1" xfId="0" applyFill="1" applyBorder="1"/>
    <xf numFmtId="0" fontId="0" fillId="21" borderId="1" xfId="0" applyFill="1" applyBorder="1" applyAlignment="1">
      <alignment wrapText="1"/>
    </xf>
    <xf numFmtId="0" fontId="0" fillId="23" borderId="1" xfId="0" applyFill="1" applyBorder="1" applyAlignment="1">
      <alignment horizontal="center" vertical="center" wrapText="1"/>
    </xf>
    <xf numFmtId="49" fontId="0" fillId="9" borderId="1" xfId="0" applyNumberFormat="1" applyFill="1" applyBorder="1" applyAlignment="1">
      <alignment wrapText="1"/>
    </xf>
    <xf numFmtId="0" fontId="1" fillId="4" borderId="0" xfId="0" applyFont="1" applyFill="1" applyAlignment="1">
      <alignment horizontal="center" vertical="top"/>
    </xf>
    <xf numFmtId="0" fontId="23" fillId="7" borderId="10" xfId="2" applyFont="1" applyBorder="1" applyAlignment="1">
      <alignment wrapText="1"/>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0" borderId="0" xfId="1" applyFill="1"/>
    <xf numFmtId="0" fontId="2" fillId="3" borderId="0" xfId="1" applyFill="1"/>
    <xf numFmtId="0" fontId="0" fillId="3" borderId="0" xfId="0" applyFill="1"/>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07" Type="http://schemas.openxmlformats.org/officeDocument/2006/relationships/calcChain" Target="calcChain.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theme" Target="theme/theme1.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styles" Target="styles.xml"/><Relationship Id="rId108" Type="http://schemas.openxmlformats.org/officeDocument/2006/relationships/customXml" Target="../customXml/item1.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microsoft.com/office/2017/10/relationships/person" Target="persons/perso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microsoft.com/office/2006/relationships/vbaProject" Target="vbaProject.bin"/><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3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5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8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A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A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C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E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20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2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2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9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71777" name="Button 1" hidden="1">
              <a:extLst>
                <a:ext uri="{63B3BB69-23CF-44E3-9099-C40C66FF867C}">
                  <a14:compatExt spid="_x0000_s971777"/>
                </a:ext>
                <a:ext uri="{FF2B5EF4-FFF2-40B4-BE49-F238E27FC236}">
                  <a16:creationId xmlns:a16="http://schemas.microsoft.com/office/drawing/2014/main" id="{00000000-0008-0000-2B00-000001D4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71778" name="Button 2" hidden="1">
              <a:extLst>
                <a:ext uri="{63B3BB69-23CF-44E3-9099-C40C66FF867C}">
                  <a14:compatExt spid="_x0000_s971778"/>
                </a:ext>
                <a:ext uri="{FF2B5EF4-FFF2-40B4-BE49-F238E27FC236}">
                  <a16:creationId xmlns:a16="http://schemas.microsoft.com/office/drawing/2014/main" id="{00000000-0008-0000-2B00-000002D4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72801" name="Button 1" hidden="1">
              <a:extLst>
                <a:ext uri="{63B3BB69-23CF-44E3-9099-C40C66FF867C}">
                  <a14:compatExt spid="_x0000_s972801"/>
                </a:ext>
                <a:ext uri="{FF2B5EF4-FFF2-40B4-BE49-F238E27FC236}">
                  <a16:creationId xmlns:a16="http://schemas.microsoft.com/office/drawing/2014/main" id="{00000000-0008-0000-3000-000001D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32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34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36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36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38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A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A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C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139</xdr:row>
          <xdr:rowOff>171450</xdr:rowOff>
        </xdr:from>
        <xdr:to>
          <xdr:col>2</xdr:col>
          <xdr:colOff>1117600</xdr:colOff>
          <xdr:row>141</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E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E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40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42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42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44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46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48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A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C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50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51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51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53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56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56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B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68705" name="Button 1" hidden="1">
              <a:extLst>
                <a:ext uri="{63B3BB69-23CF-44E3-9099-C40C66FF867C}">
                  <a14:compatExt spid="_x0000_s968705"/>
                </a:ext>
                <a:ext uri="{FF2B5EF4-FFF2-40B4-BE49-F238E27FC236}">
                  <a16:creationId xmlns:a16="http://schemas.microsoft.com/office/drawing/2014/main" id="{00000000-0008-0000-5D00-000001C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68706" name="Button 2" hidden="1">
              <a:extLst>
                <a:ext uri="{63B3BB69-23CF-44E3-9099-C40C66FF867C}">
                  <a14:compatExt spid="_x0000_s968706"/>
                </a:ext>
                <a:ext uri="{FF2B5EF4-FFF2-40B4-BE49-F238E27FC236}">
                  <a16:creationId xmlns:a16="http://schemas.microsoft.com/office/drawing/2014/main" id="{00000000-0008-0000-5D00-000002C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69729" name="Button 1" hidden="1">
              <a:extLst>
                <a:ext uri="{63B3BB69-23CF-44E3-9099-C40C66FF867C}">
                  <a14:compatExt spid="_x0000_s969729"/>
                </a:ext>
                <a:ext uri="{FF2B5EF4-FFF2-40B4-BE49-F238E27FC236}">
                  <a16:creationId xmlns:a16="http://schemas.microsoft.com/office/drawing/2014/main" id="{00000000-0008-0000-6400-000001CC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 displayName="Giorgio Cangioli" id="{CF504F12-6620-4F31-8EBE-3995BBFFE9CF}" userId="S::giorgio.cangioli@hl7europe.onmicrosoft.com::3df7a51e-573e-486b-8851-f60d1893331a"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otalsRowShown="0" headerRowDxfId="13">
  <autoFilter ref="A1:M232" xr:uid="{03EE5440-BCE6-4C0E-BD97-BEC5BC7CF653}"/>
  <tableColumns count="13">
    <tableColumn id="1" xr3:uid="{43E4ED76-9ECD-4E2E-86CF-F73DEA04F567}" name="ObjectClass" dataDxfId="12"/>
    <tableColumn id="2" xr3:uid="{D36A85BA-A3BC-45FE-9113-622E25AC19E2}" name="ObjectProperty" dataDxfId="11"/>
    <tableColumn id="3" xr3:uid="{15AB8BFE-5ED5-41A5-87B7-42CF98930166}" name="DataElementConcept" dataDxfId="10"/>
    <tableColumn id="4" xr3:uid="{DCD6FC02-ADDD-41F8-9047-7AA369E6EF77}" name="ObjectPropertyLabelEN" dataDxfId="9"/>
    <tableColumn id="5" xr3:uid="{41C09AFF-9B37-4447-AFF9-11AFDAB4FDA1}" name="ObjectPropertyLabelFR" dataDxfId="8"/>
    <tableColumn id="6" xr3:uid="{26E8BE19-27FF-402E-A0EF-95F0CAE052AF}" name="ConceptualDomain" dataDxfId="7"/>
    <tableColumn id="7" xr3:uid="{F4104C48-D990-4633-A0DF-7BE1FDEE9E96}" name="FormatConceptualDomain" dataDxfId="6"/>
    <tableColumn id="8" xr3:uid="{F82270DA-BB9F-493C-A690-6B9360D7EEAB}" name="ConceptualDomainRef" dataDxfId="5"/>
    <tableColumn id="9" xr3:uid="{5E7F30C0-17D7-4EE0-A2A2-7AB232CAA877}" name="Required" dataDxfId="4"/>
    <tableColumn id="10" xr3:uid="{7FF589B6-46E5-4945-935C-EAFAAE222692}" name="DataElementConceptDefFR" dataDxfId="3"/>
    <tableColumn id="11" xr3:uid="{A13A064A-CDE7-4CDB-A65F-D10CB6155A13}" name="DataElementConceptDefEN" dataDxfId="2"/>
    <tableColumn id="12" xr3:uid="{BD45E9EE-E4A1-423D-AAFA-ECBC8CB7DA3D}" name="IdDataElementConcept" dataDxfId="1"/>
    <tableColumn id="13" xr3:uid="{899360AB-9109-4949-9CE8-6EAB803A50FA}" name="Examples" dataDxfId="0"/>
  </tableColumns>
  <tableStyleInfo name="TableStyleMedium7"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6" dT="2024-05-10T07:28:10.64" personId="{8C97C38B-B0BE-4B1E-B806-EA0CCA3C4B1C}" id="{9AA44021-F42D-4D44-A639-1EB6C5E9F33F}">
    <text>To be chceked (see mcode)</text>
  </threadedComment>
  <threadedComment ref="D32" dT="2024-05-10T07:28:10.64" personId="{8C97C38B-B0BE-4B1E-B806-EA0CCA3C4B1C}" id="{530EFA6D-290A-4E53-8B81-0318BBA4A6DB}">
    <text>To be chceked (see mcode)</text>
  </threadedComment>
</ThreadedComments>
</file>

<file path=xl/threadedComments/threadedComment2.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3.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4.xml><?xml version="1.0" encoding="utf-8"?>
<ThreadedComments xmlns="http://schemas.microsoft.com/office/spreadsheetml/2018/threadedcomments" xmlns:x="http://schemas.openxmlformats.org/spreadsheetml/2006/main">
  <threadedComment ref="B20" dT="2023-09-18T14:50:15.88" personId="{8C97C38B-B0BE-4B1E-B806-EA0CCA3C4B1C}" id="{9710E408-AAD2-487B-88EA-030EE6E3910B}">
    <text>To be clarified</text>
  </threadedComment>
</ThreadedComments>
</file>

<file path=xl/threadedComments/threadedComment5.xml><?xml version="1.0" encoding="utf-8"?>
<ThreadedComments xmlns="http://schemas.microsoft.com/office/spreadsheetml/2018/threadedcomments" xmlns:x="http://schemas.openxmlformats.org/spreadsheetml/2006/main">
  <threadedComment ref="B19" dT="2023-09-18T14:50:15.88" personId="{8C97C38B-B0BE-4B1E-B806-EA0CCA3C4B1C}" id="{C0496D75-B0CE-45BB-B3D0-293991D15EAA}">
    <text>To be clarified</text>
  </threadedComment>
</ThreadedComments>
</file>

<file path=xl/threadedComments/threadedComment6.xml><?xml version="1.0" encoding="utf-8"?>
<ThreadedComments xmlns="http://schemas.microsoft.com/office/spreadsheetml/2018/threadedcomments" xmlns:x="http://schemas.openxmlformats.org/spreadsheetml/2006/main">
  <threadedComment ref="H9" dT="2024-02-12T16:42:44.02" personId="{8C97C38B-B0BE-4B1E-B806-EA0CCA3C4B1C}" id="{4A4159EB-F959-4E8A-9461-083B3EBB4065}">
    <text>Map these status to the https://hl7.org/fhir/R4/valueset-condition-clinical.html value set</text>
    <extLst>
      <x:ext xmlns:xltc2="http://schemas.microsoft.com/office/spreadsheetml/2020/threadedcomments2" uri="{F7C98A9C-CBB3-438F-8F68-D28B6AF4A901}">
        <xltc2:checksum>792259298</xltc2:checksum>
        <xltc2:hyperlink startIndex="24" length="56" url="https://hl7.org/fhir/R4/valueset-condition-clinical.html"/>
      </x:ext>
    </extLst>
  </threadedComment>
</ThreadedComments>
</file>

<file path=xl/threadedComments/threadedComment7.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 ref="D18" dT="2024-07-27T08:39:36.64" personId="{CF504F12-6620-4F31-8EBE-3995BBFFE9CF}" id="{4E1F32E7-1611-41C3-A234-4E10A0CC0A6B}">
    <text>Rimuovere questa estensione e individuare caso per caso come mappare la stringa</text>
  </threadedComment>
</ThreadedComments>
</file>

<file path=xl/threadedComments/threadedComment8.xml><?xml version="1.0" encoding="utf-8"?>
<ThreadedComments xmlns="http://schemas.microsoft.com/office/spreadsheetml/2018/threadedcomments" xmlns:x="http://schemas.openxmlformats.org/spreadsheetml/2006/main">
  <threadedComment ref="H13" dT="2023-11-28T13:25:46.31" personId="{8C97C38B-B0BE-4B1E-B806-EA0CCA3C4B1C}" id="{196BD309-4526-4D69-9AB9-D1558379BDBE}">
    <text>Not clear the value used e.g. number of tumor nodule seems to be an observable entity</text>
  </threadedComment>
</ThreadedComments>
</file>

<file path=xl/threadedComments/threadedComment9.xml><?xml version="1.0" encoding="utf-8"?>
<ThreadedComments xmlns="http://schemas.microsoft.com/office/spreadsheetml/2018/threadedcomments" xmlns:x="http://schemas.openxmlformats.org/spreadsheetml/2006/main">
  <threadedComment ref="G16" dT="2024-07-03T18:17:57.60" personId="{CF504F12-6620-4F31-8EBE-3995BBFFE9CF}" id="{81C71E62-F764-4A47-9DDE-B6C8A06BB153}">
    <text>These codes are cancer modifier not condiitions</text>
  </threadedComment>
</ThreadedComments>
</file>

<file path=xl/threadedComments/threadedComment10.xml><?xml version="1.0" encoding="utf-8"?>
<ThreadedComments xmlns="http://schemas.microsoft.com/office/spreadsheetml/2018/threadedcomments" xmlns:x="http://schemas.openxmlformats.org/spreadsheetml/2006/main">
  <threadedComment ref="H9" dT="2024-07-03T16:00:25.35" personId="{CF504F12-6620-4F31-8EBE-3995BBFFE9CF}" id="{EC9DA7BA-D1A2-4F84-BB85-904C51D0E367}">
    <text>These are two distict infos localized yes/no and number of lesions</text>
  </threadedComment>
  <threadedComment ref="B11" dT="2023-11-28T13:21:52.73" personId="{8C97C38B-B0BE-4B1E-B806-EA0CCA3C4B1C}" id="{DFD866F1-D71A-4868-80FC-19217EEE87E4}">
    <text>Is not this covered by the n stage ? If N0 false</text>
  </threadedComment>
</ThreadedComments>
</file>

<file path=xl/threadedComments/threadedComment11.xml><?xml version="1.0" encoding="utf-8"?>
<ThreadedComments xmlns="http://schemas.microsoft.com/office/spreadsheetml/2018/threadedcomments" xmlns:x="http://schemas.openxmlformats.org/spreadsheetml/2006/main">
  <threadedComment ref="G16" dT="2024-07-03T18:17:57.60" personId="{CF504F12-6620-4F31-8EBE-3995BBFFE9CF}" id="{8E2C4183-DFF5-4F72-B360-5810F4723839}">
    <text>These codes are cancer modifier not condiitions</text>
  </threadedComment>
  <threadedComment ref="G17" dT="2024-07-03T18:17:57.60" personId="{CF504F12-6620-4F31-8EBE-3995BBFFE9CF}" id="{0731E53F-54AF-4C95-A7F5-7B669126DD1F}">
    <text>These codes are cancer modifier not condiitions</text>
  </threadedComment>
</ThreadedComments>
</file>

<file path=xl/threadedComments/threadedComment12.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13.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14.xml><?xml version="1.0" encoding="utf-8"?>
<ThreadedComments xmlns="http://schemas.microsoft.com/office/spreadsheetml/2018/threadedcomments" xmlns:x="http://schemas.openxmlformats.org/spreadsheetml/2006/main">
  <threadedComment ref="B9" dT="2024-03-13T09:16:32.88" personId="{8C97C38B-B0BE-4B1E-B806-EA0CCA3C4B1C}" id="{16EF74FB-3D03-4EB8-9DF6-220508847835}">
    <text>Misleading name</text>
  </threadedComment>
  <threadedComment ref="A13" dT="2024-03-13T09:27:51.26" personId="{8C97C38B-B0BE-4B1E-B806-EA0CCA3C4B1C}" id="{AF2086A3-3E68-4DF3-91B7-B18094DE9C24}">
    <text>Assuming it refers to the beam quality</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16" dT="2023-11-23T17:37:45.53" personId="{8C97C38B-B0BE-4B1E-B806-EA0CCA3C4B1C}" id="{69E6F305-7330-48A4-8E60-C1FC600012EE}" parentId="{0F77F256-987A-45B5-BC5D-F145665DE981}">
    <text>It will be removed</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15.xml><?xml version="1.0" encoding="utf-8"?>
<ThreadedComments xmlns="http://schemas.microsoft.com/office/spreadsheetml/2018/threadedcomments" xmlns:x="http://schemas.openxmlformats.org/spreadsheetml/2006/main">
  <threadedComment ref="B4" dT="2023-11-28T13:05:12.64" personId="{8C97C38B-B0BE-4B1E-B806-EA0CCA3C4B1C}" id="{7B4B0A8C-74B7-4067-8BDC-44FE9B675620}">
    <text>Check if this block can be merged in the episodeEvent</text>
  </threadedComment>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16.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7.xml><?xml version="1.0" encoding="utf-8"?>
<ThreadedComments xmlns="http://schemas.microsoft.com/office/spreadsheetml/2018/threadedcomments" xmlns:x="http://schemas.openxmlformats.org/spreadsheetml/2006/main">
  <threadedComment ref="B18" dT="2023-11-23T08:14:17.10" personId="{8C97C38B-B0BE-4B1E-B806-EA0CCA3C4B1C}" id="{677ED1D6-4911-4E22-B207-6BD67C448BFF}">
    <text>Do you need duration or it can be derived from start and end date. Otherwise use Timing</text>
  </threadedComment>
</ThreadedComments>
</file>

<file path=xl/threadedComments/threadedComment18.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19.xml><?xml version="1.0" encoding="utf-8"?>
<ThreadedComments xmlns="http://schemas.microsoft.com/office/spreadsheetml/2018/threadedcomments" xmlns:x="http://schemas.openxmlformats.org/spreadsheetml/2006/main">
  <threadedComment ref="H14" dT="2023-11-28T13:25:46.31" personId="{8C97C38B-B0BE-4B1E-B806-EA0CCA3C4B1C}" id="{7707317A-7EA6-4B41-BFC2-ED111F1F1A72}">
    <text>Not clear the value used e.g. number of tumor nodule seems to be an observable entity</text>
  </threadedComment>
  <threadedComment ref="B16" dT="2023-11-28T13:20:30.79" personId="{8C97C38B-B0BE-4B1E-B806-EA0CCA3C4B1C}" id="{AD106F8A-7E3A-4A1B-B5ED-7536B0A2EB7F}">
    <text>Is this not already covered by the m stage if M0 false otherwise true...</text>
  </threadedComment>
  <threadedComment ref="B18" dT="2023-11-28T13:21:52.73" personId="{8C97C38B-B0BE-4B1E-B806-EA0CCA3C4B1C}" id="{6DF4D64B-C0D0-4AE9-9303-6F090A933C62}">
    <text>Is not this covered by the n stage ? If N0 false</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hl7.eu/fhir/ig/idea4rc/StructureDefinition/observation-karnofsky-performance-statuseu-i4rc" TargetMode="External"/><Relationship Id="rId7" Type="http://schemas.openxmlformats.org/officeDocument/2006/relationships/comments" Target="../comments1.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vm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hl7.eu/fhir/ig/idea4rc/StructureDefinition/" TargetMode="External"/><Relationship Id="rId7" Type="http://schemas.openxmlformats.org/officeDocument/2006/relationships/comments" Target="../comments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8.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ig/idea4rc/StructureDefinition/"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0.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9.xml.rels><?xml version="1.0" encoding="UTF-8" standalone="yes"?>
<Relationships xmlns="http://schemas.openxmlformats.org/package/2006/relationships"><Relationship Id="rId8" Type="http://schemas.microsoft.com/office/2017/10/relationships/threadedComment" Target="../threadedComments/threadedComment5.xml"/><Relationship Id="rId3" Type="http://schemas.openxmlformats.org/officeDocument/2006/relationships/hyperlink" Target="http://hl7.eu/fhir/ig/idea4rc/StructureDefinition/" TargetMode="External"/><Relationship Id="rId7" Type="http://schemas.openxmlformats.org/officeDocument/2006/relationships/comments" Target="../comments6.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1.vml"/><Relationship Id="rId5" Type="http://schemas.openxmlformats.org/officeDocument/2006/relationships/hyperlink" Target="http://hl7.eu/fhir/ig/idea4rc/StructureDefinition/observation-dateLastContact-eu-i4rc" TargetMode="External"/><Relationship Id="rId4" Type="http://schemas.openxmlformats.org/officeDocument/2006/relationships/hyperlink" Target="http://hl7.org/fhir/StructureDefinition/DomainResource"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5.vml"/><Relationship Id="rId1" Type="http://schemas.openxmlformats.org/officeDocument/2006/relationships/printerSettings" Target="../printerSettings/printerSettings13.bin"/><Relationship Id="rId4" Type="http://schemas.microsoft.com/office/2017/10/relationships/threadedComment" Target="../threadedComments/threadedComment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8.xml.rels><?xml version="1.0" encoding="UTF-8" standalone="yes"?>
<Relationships xmlns="http://schemas.openxmlformats.org/package/2006/relationships"><Relationship Id="rId8" Type="http://schemas.microsoft.com/office/2017/10/relationships/threadedComment" Target="../threadedComments/threadedComment7.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8.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7.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laboratory/StructureDefinition/Specimen-eu-lab"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21.vml"/><Relationship Id="rId1" Type="http://schemas.openxmlformats.org/officeDocument/2006/relationships/printerSettings" Target="../printerSettings/printerSettings19.bin"/><Relationship Id="rId4" Type="http://schemas.microsoft.com/office/2017/10/relationships/threadedComment" Target="../threadedComments/threadedComment8.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hn-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41.xml.rels><?xml version="1.0" encoding="UTF-8" standalone="yes"?>
<Relationships xmlns="http://schemas.openxmlformats.org/package/2006/relationships"><Relationship Id="rId8" Type="http://schemas.microsoft.com/office/2017/10/relationships/threadedComment" Target="../threadedComments/threadedComment9.xml"/><Relationship Id="rId3" Type="http://schemas.openxmlformats.org/officeDocument/2006/relationships/hyperlink" Target="http://hl7.eu/fhir/ig/idea4rc/StructureDefinition/mcode-cancer-stage-group" TargetMode="External"/><Relationship Id="rId7" Type="http://schemas.openxmlformats.org/officeDocument/2006/relationships/comments" Target="../comments10.xm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3.vml"/><Relationship Id="rId5" Type="http://schemas.openxmlformats.org/officeDocument/2006/relationships/hyperlink" Target="http://hl7.eu/fhir/ig/idea4rc/StructureDefinition/Condition-secondaryCancer-eu-i4rc" TargetMode="External"/><Relationship Id="rId4" Type="http://schemas.openxmlformats.org/officeDocument/2006/relationships/hyperlink" Target="http://hl7.eu/fhir/ig/idea4rc/StructureDefinition/mcode-cancer-stage-group"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25.vml"/><Relationship Id="rId1" Type="http://schemas.openxmlformats.org/officeDocument/2006/relationships/printerSettings" Target="../printerSettings/printerSettings22.bin"/><Relationship Id="rId4" Type="http://schemas.microsoft.com/office/2017/10/relationships/threadedComment" Target="../threadedComments/threadedComment10.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5.xml"/><Relationship Id="rId1" Type="http://schemas.openxmlformats.org/officeDocument/2006/relationships/printerSettings" Target="../printerSettings/printerSettings23.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4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sarcoma-cancer-stage-group" TargetMode="External"/><Relationship Id="rId4" Type="http://schemas.openxmlformats.org/officeDocument/2006/relationships/hyperlink" Target="http://hl7.eu/fhir/ig/idea4rc/StructureDefinition/mcode-cancer-stage-group" TargetMode="External"/></Relationships>
</file>

<file path=xl/worksheets/_rels/sheet46.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sarcoma-extent-category" TargetMode="Externa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sarcoma-locoRegional-category" TargetMode="External"/><Relationship Id="rId4" Type="http://schemas.openxmlformats.org/officeDocument/2006/relationships/hyperlink" Target="http://hl7.eu/fhir/ig/idea4rc/StructureDefinition/mcode-tnm-regional-nodes-category" TargetMode="External"/></Relationships>
</file>

<file path=xl/worksheets/_rels/sheet48.xml.rels><?xml version="1.0" encoding="UTF-8" standalone="yes"?>
<Relationships xmlns="http://schemas.openxmlformats.org/package/2006/relationships"><Relationship Id="rId8" Type="http://schemas.microsoft.com/office/2017/10/relationships/threadedComment" Target="../threadedComments/threadedComment11.xml"/><Relationship Id="rId3" Type="http://schemas.openxmlformats.org/officeDocument/2006/relationships/hyperlink" Target="http://hl7.eu/fhir/ig/idea4rc/StructureDefinition/" TargetMode="External"/><Relationship Id="rId7" Type="http://schemas.openxmlformats.org/officeDocument/2006/relationships/comments" Target="../comments12.xm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7.vm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9.xml"/></Relationships>
</file>

<file path=xl/worksheets/_rels/sheet50.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29.vml"/><Relationship Id="rId1" Type="http://schemas.openxmlformats.org/officeDocument/2006/relationships/printerSettings" Target="../printerSettings/printerSettings25.bin"/></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trlProp" Target="../ctrlProps/ctrlProp20.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5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32.vml"/><Relationship Id="rId1" Type="http://schemas.openxmlformats.org/officeDocument/2006/relationships/printerSettings" Target="../printerSettings/printerSettings28.bin"/><Relationship Id="rId4" Type="http://schemas.microsoft.com/office/2017/10/relationships/threadedComment" Target="../threadedComments/threadedComment12.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0.bin"/><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0.xml"/><Relationship Id="rId1" Type="http://schemas.openxmlformats.org/officeDocument/2006/relationships/printerSettings" Target="../printerSettings/printerSettings31.bin"/><Relationship Id="rId4" Type="http://schemas.openxmlformats.org/officeDocument/2006/relationships/ctrlProp" Target="../ctrlProps/ctrlProp24.xml"/></Relationships>
</file>

<file path=xl/worksheets/_rels/sheet58.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35.vml"/><Relationship Id="rId1" Type="http://schemas.openxmlformats.org/officeDocument/2006/relationships/printerSettings" Target="../printerSettings/printerSettings32.bin"/><Relationship Id="rId4" Type="http://schemas.microsoft.com/office/2017/10/relationships/threadedComment" Target="../threadedComments/threadedComment13.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1.xml"/><Relationship Id="rId1" Type="http://schemas.openxmlformats.org/officeDocument/2006/relationships/printerSettings" Target="../printerSettings/printerSettings33.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6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7.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printerSettings" Target="../printerSettings/printerSettings35.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4.xml"/><Relationship Id="rId4" Type="http://schemas.openxmlformats.org/officeDocument/2006/relationships/comments" Target="../comments16.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23.xml"/><Relationship Id="rId1" Type="http://schemas.openxmlformats.org/officeDocument/2006/relationships/printerSettings" Target="../printerSettings/printerSettings36.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6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7.bin"/><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24.xml"/><Relationship Id="rId1" Type="http://schemas.openxmlformats.org/officeDocument/2006/relationships/printerSettings" Target="../printerSettings/printerSettings38.bin"/><Relationship Id="rId4" Type="http://schemas.openxmlformats.org/officeDocument/2006/relationships/ctrlProp" Target="../ctrlProps/ctrlProp30.xml"/></Relationships>
</file>

<file path=xl/worksheets/_rels/sheet66.xml.rels><?xml version="1.0" encoding="UTF-8" standalone="yes"?>
<Relationships xmlns="http://schemas.openxmlformats.org/package/2006/relationships"><Relationship Id="rId2" Type="http://schemas.openxmlformats.org/officeDocument/2006/relationships/printerSettings" Target="../printerSettings/printerSettings39.bin"/><Relationship Id="rId1" Type="http://schemas.openxmlformats.org/officeDocument/2006/relationships/hyperlink" Target="http://hl7.eu/fhir/ig/idea4rc/StructureDefinition/EpisodeEvent" TargetMode="Externa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25.xml"/><Relationship Id="rId1" Type="http://schemas.openxmlformats.org/officeDocument/2006/relationships/printerSettings" Target="../printerSettings/printerSettings40.bin"/><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6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otherTreatment-eu-i4rc" TargetMode="External"/><Relationship Id="rId4" Type="http://schemas.openxmlformats.org/officeDocument/2006/relationships/hyperlink" Target="http://hl7.eu/fhir/ig/idea4rc/StructureDefinition/" TargetMode="Externa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26.xml"/><Relationship Id="rId1" Type="http://schemas.openxmlformats.org/officeDocument/2006/relationships/printerSettings" Target="../printerSettings/printerSettings41.bin"/><Relationship Id="rId4" Type="http://schemas.openxmlformats.org/officeDocument/2006/relationships/ctrlProp" Target="../ctrlProps/ctrlProp33.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printerSettings" Target="../printerSettings/printerSettings42.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5.xml"/><Relationship Id="rId4" Type="http://schemas.openxmlformats.org/officeDocument/2006/relationships/comments" Target="../comments17.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27.xml"/><Relationship Id="rId1" Type="http://schemas.openxmlformats.org/officeDocument/2006/relationships/printerSettings" Target="../printerSettings/printerSettings43.bin"/><Relationship Id="rId4" Type="http://schemas.openxmlformats.org/officeDocument/2006/relationships/ctrlProp" Target="../ctrlProps/ctrlProp34.xml"/></Relationships>
</file>

<file path=xl/worksheets/_rels/sheet7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28.xml"/><Relationship Id="rId1" Type="http://schemas.openxmlformats.org/officeDocument/2006/relationships/printerSettings" Target="../printerSettings/printerSettings44.bin"/><Relationship Id="rId4" Type="http://schemas.openxmlformats.org/officeDocument/2006/relationships/ctrlProp" Target="../ctrlProps/ctrlProp35.xml"/></Relationships>
</file>

<file path=xl/worksheets/_rels/sheet74.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46.vml"/><Relationship Id="rId1" Type="http://schemas.openxmlformats.org/officeDocument/2006/relationships/printerSettings" Target="../printerSettings/printerSettings45.bin"/><Relationship Id="rId4" Type="http://schemas.microsoft.com/office/2017/10/relationships/threadedComment" Target="../threadedComments/threadedComment16.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29.xml"/><Relationship Id="rId1" Type="http://schemas.openxmlformats.org/officeDocument/2006/relationships/printerSettings" Target="../printerSettings/printerSettings46.bin"/><Relationship Id="rId4" Type="http://schemas.openxmlformats.org/officeDocument/2006/relationships/ctrlProp" Target="../ctrlProps/ctrlProp36.xml"/></Relationships>
</file>

<file path=xl/worksheets/_rels/sheet76.xml.rels><?xml version="1.0" encoding="UTF-8" standalone="yes"?>
<Relationships xmlns="http://schemas.openxmlformats.org/package/2006/relationships"><Relationship Id="rId8" Type="http://schemas.microsoft.com/office/2017/10/relationships/threadedComment" Target="../threadedComments/threadedComment17.xml"/><Relationship Id="rId3" Type="http://schemas.openxmlformats.org/officeDocument/2006/relationships/hyperlink" Target="http://hl7.eu/fhir/ig/idea4rc/StructureDefinition/" TargetMode="External"/><Relationship Id="rId7" Type="http://schemas.openxmlformats.org/officeDocument/2006/relationships/comments" Target="../comments19.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4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30.xml"/><Relationship Id="rId1" Type="http://schemas.openxmlformats.org/officeDocument/2006/relationships/printerSettings" Target="../printerSettings/printerSettings47.bin"/><Relationship Id="rId4" Type="http://schemas.openxmlformats.org/officeDocument/2006/relationships/ctrlProp" Target="../ctrlProps/ctrlProp37.xml"/></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81.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31.xml"/><Relationship Id="rId1" Type="http://schemas.openxmlformats.org/officeDocument/2006/relationships/printerSettings" Target="../printerSettings/printerSettings49.bin"/><Relationship Id="rId4" Type="http://schemas.openxmlformats.org/officeDocument/2006/relationships/ctrlProp" Target="../ctrlProps/ctrlProp38.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32.xml"/><Relationship Id="rId1" Type="http://schemas.openxmlformats.org/officeDocument/2006/relationships/printerSettings" Target="../printerSettings/printerSettings50.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33.xml"/><Relationship Id="rId1" Type="http://schemas.openxmlformats.org/officeDocument/2006/relationships/printerSettings" Target="../printerSettings/printerSettings51.bin"/><Relationship Id="rId4" Type="http://schemas.openxmlformats.org/officeDocument/2006/relationships/ctrlProp" Target="../ctrlProps/ctrlProp41.xml"/></Relationships>
</file>

<file path=xl/worksheets/_rels/sheet86.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53.vml"/><Relationship Id="rId1" Type="http://schemas.openxmlformats.org/officeDocument/2006/relationships/printerSettings" Target="../printerSettings/printerSettings52.bin"/><Relationship Id="rId4" Type="http://schemas.microsoft.com/office/2017/10/relationships/threadedComment" Target="../threadedComments/threadedComment18.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34.xml"/><Relationship Id="rId1" Type="http://schemas.openxmlformats.org/officeDocument/2006/relationships/printerSettings" Target="../printerSettings/printerSettings53.bin"/><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88.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9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9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92.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35.xml"/><Relationship Id="rId1" Type="http://schemas.openxmlformats.org/officeDocument/2006/relationships/printerSettings" Target="../printerSettings/printerSettings54.bin"/><Relationship Id="rId4" Type="http://schemas.openxmlformats.org/officeDocument/2006/relationships/ctrlProp" Target="../ctrlProps/ctrlProp44.xml"/></Relationships>
</file>

<file path=xl/worksheets/_rels/sheet93.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56.vml"/><Relationship Id="rId1" Type="http://schemas.openxmlformats.org/officeDocument/2006/relationships/printerSettings" Target="../printerSettings/printerSettings55.bin"/><Relationship Id="rId4" Type="http://schemas.microsoft.com/office/2017/10/relationships/threadedComment" Target="../threadedComments/threadedComment19.xml"/></Relationships>
</file>

<file path=xl/worksheets/_rels/sheet94.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36.xml"/><Relationship Id="rId1" Type="http://schemas.openxmlformats.org/officeDocument/2006/relationships/printerSettings" Target="../printerSettings/printerSettings56.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95.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96.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97.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9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9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10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101.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37.xml"/><Relationship Id="rId1" Type="http://schemas.openxmlformats.org/officeDocument/2006/relationships/printerSettings" Target="../printerSettings/printerSettings57.bin"/><Relationship Id="rId4" Type="http://schemas.openxmlformats.org/officeDocument/2006/relationships/ctrlProp" Target="../ctrlProps/ctrlProp4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4296875" customWidth="1"/>
    <col min="2" max="2" width="34.7265625" bestFit="1" customWidth="1"/>
    <col min="3" max="3" width="50.6328125" bestFit="1" customWidth="1"/>
    <col min="4" max="4" width="34.7265625" bestFit="1" customWidth="1"/>
    <col min="5" max="5" width="36.453125" bestFit="1" customWidth="1"/>
    <col min="6" max="6" width="36.08984375" bestFit="1" customWidth="1"/>
    <col min="7" max="7" width="22.90625" bestFit="1" customWidth="1"/>
    <col min="8" max="8" width="80.7265625" bestFit="1" customWidth="1"/>
    <col min="9" max="9" width="45.08984375" bestFit="1" customWidth="1"/>
    <col min="10" max="11" width="80.7265625" bestFit="1" customWidth="1"/>
    <col min="12" max="12" width="20.08984375" bestFit="1" customWidth="1"/>
    <col min="13" max="13" width="41.6328125" bestFit="1" customWidth="1"/>
  </cols>
  <sheetData>
    <row r="1" spans="1:13" x14ac:dyDescent="0.75">
      <c r="A1" t="s">
        <v>51</v>
      </c>
      <c r="B1" t="s">
        <v>52</v>
      </c>
      <c r="C1" t="s">
        <v>53</v>
      </c>
      <c r="D1" t="s">
        <v>54</v>
      </c>
      <c r="E1" t="s">
        <v>55</v>
      </c>
      <c r="F1" t="s">
        <v>56</v>
      </c>
      <c r="G1" t="s">
        <v>57</v>
      </c>
      <c r="H1" t="s">
        <v>58</v>
      </c>
      <c r="I1" t="s">
        <v>59</v>
      </c>
      <c r="J1" t="s">
        <v>60</v>
      </c>
      <c r="K1" t="s">
        <v>61</v>
      </c>
      <c r="L1" t="s">
        <v>62</v>
      </c>
      <c r="M1" t="s">
        <v>63</v>
      </c>
    </row>
    <row r="2" spans="1:13" x14ac:dyDescent="0.75">
      <c r="A2" t="s">
        <v>14</v>
      </c>
      <c r="B2" t="s">
        <v>16</v>
      </c>
      <c r="C2" t="s">
        <v>64</v>
      </c>
      <c r="D2" t="s">
        <v>65</v>
      </c>
      <c r="E2" t="s">
        <v>66</v>
      </c>
      <c r="F2" t="s">
        <v>67</v>
      </c>
      <c r="G2" t="s">
        <v>68</v>
      </c>
      <c r="H2" t="s">
        <v>67</v>
      </c>
      <c r="I2" t="s">
        <v>69</v>
      </c>
      <c r="J2" t="s">
        <v>70</v>
      </c>
      <c r="K2" t="s">
        <v>71</v>
      </c>
      <c r="L2" t="s">
        <v>72</v>
      </c>
      <c r="M2" t="s">
        <v>73</v>
      </c>
    </row>
    <row r="3" spans="1:13" x14ac:dyDescent="0.75">
      <c r="A3" t="s">
        <v>14</v>
      </c>
      <c r="B3" t="s">
        <v>74</v>
      </c>
      <c r="C3" t="s">
        <v>75</v>
      </c>
      <c r="D3" t="s">
        <v>74</v>
      </c>
      <c r="E3" t="s">
        <v>76</v>
      </c>
      <c r="F3" t="s">
        <v>77</v>
      </c>
      <c r="G3" t="s">
        <v>68</v>
      </c>
      <c r="H3" t="s">
        <v>67</v>
      </c>
      <c r="I3" t="s">
        <v>69</v>
      </c>
      <c r="J3" t="s">
        <v>76</v>
      </c>
      <c r="K3" t="s">
        <v>78</v>
      </c>
      <c r="L3" t="s">
        <v>79</v>
      </c>
      <c r="M3" t="s">
        <v>67</v>
      </c>
    </row>
    <row r="4" spans="1:13" x14ac:dyDescent="0.75">
      <c r="A4" t="s">
        <v>14</v>
      </c>
      <c r="B4" t="s">
        <v>80</v>
      </c>
      <c r="C4" t="s">
        <v>81</v>
      </c>
      <c r="D4" t="s">
        <v>80</v>
      </c>
      <c r="E4" t="s">
        <v>82</v>
      </c>
      <c r="F4" t="s">
        <v>83</v>
      </c>
      <c r="G4" t="s">
        <v>68</v>
      </c>
      <c r="H4" t="s">
        <v>67</v>
      </c>
      <c r="I4" t="s">
        <v>84</v>
      </c>
      <c r="J4" t="s">
        <v>85</v>
      </c>
      <c r="K4" t="s">
        <v>86</v>
      </c>
      <c r="L4" t="s">
        <v>87</v>
      </c>
      <c r="M4" t="s">
        <v>67</v>
      </c>
    </row>
    <row r="5" spans="1:13" x14ac:dyDescent="0.75">
      <c r="A5" t="s">
        <v>14</v>
      </c>
      <c r="B5" t="s">
        <v>88</v>
      </c>
      <c r="C5" t="s">
        <v>89</v>
      </c>
      <c r="D5" t="s">
        <v>90</v>
      </c>
      <c r="E5" t="s">
        <v>91</v>
      </c>
      <c r="F5" t="s">
        <v>67</v>
      </c>
      <c r="G5" t="s">
        <v>92</v>
      </c>
      <c r="H5" t="s">
        <v>67</v>
      </c>
      <c r="I5" t="s">
        <v>69</v>
      </c>
      <c r="J5" t="s">
        <v>93</v>
      </c>
      <c r="K5" t="s">
        <v>94</v>
      </c>
      <c r="L5" t="s">
        <v>95</v>
      </c>
      <c r="M5" t="s">
        <v>96</v>
      </c>
    </row>
    <row r="6" spans="1:13" x14ac:dyDescent="0.75">
      <c r="A6" t="s">
        <v>14</v>
      </c>
      <c r="B6" t="s">
        <v>97</v>
      </c>
      <c r="C6" t="s">
        <v>98</v>
      </c>
      <c r="D6" t="s">
        <v>99</v>
      </c>
      <c r="E6" t="s">
        <v>100</v>
      </c>
      <c r="F6" t="s">
        <v>67</v>
      </c>
      <c r="G6" t="s">
        <v>92</v>
      </c>
      <c r="H6" t="s">
        <v>67</v>
      </c>
      <c r="I6" t="s">
        <v>84</v>
      </c>
      <c r="J6" t="s">
        <v>101</v>
      </c>
      <c r="K6" t="s">
        <v>102</v>
      </c>
      <c r="L6" t="s">
        <v>103</v>
      </c>
      <c r="M6" t="s">
        <v>96</v>
      </c>
    </row>
    <row r="7" spans="1:13" x14ac:dyDescent="0.75">
      <c r="A7" t="s">
        <v>14</v>
      </c>
      <c r="B7" t="s">
        <v>104</v>
      </c>
      <c r="C7" t="s">
        <v>105</v>
      </c>
      <c r="D7" t="s">
        <v>106</v>
      </c>
      <c r="E7" t="s">
        <v>107</v>
      </c>
      <c r="F7" t="s">
        <v>67</v>
      </c>
      <c r="G7" t="s">
        <v>68</v>
      </c>
      <c r="H7" t="s">
        <v>67</v>
      </c>
      <c r="I7" t="s">
        <v>69</v>
      </c>
      <c r="J7" t="s">
        <v>108</v>
      </c>
      <c r="K7" t="s">
        <v>109</v>
      </c>
      <c r="L7" t="s">
        <v>110</v>
      </c>
      <c r="M7" t="s">
        <v>67</v>
      </c>
    </row>
    <row r="8" spans="1:13" x14ac:dyDescent="0.75">
      <c r="A8" t="s">
        <v>14</v>
      </c>
      <c r="B8" t="s">
        <v>111</v>
      </c>
      <c r="C8" t="s">
        <v>112</v>
      </c>
      <c r="D8" t="s">
        <v>113</v>
      </c>
      <c r="E8" t="s">
        <v>114</v>
      </c>
      <c r="F8" t="s">
        <v>67</v>
      </c>
      <c r="G8" t="s">
        <v>68</v>
      </c>
      <c r="H8" t="s">
        <v>67</v>
      </c>
      <c r="I8" t="s">
        <v>69</v>
      </c>
      <c r="J8" t="s">
        <v>115</v>
      </c>
      <c r="K8" t="s">
        <v>116</v>
      </c>
      <c r="L8" t="s">
        <v>117</v>
      </c>
      <c r="M8" t="s">
        <v>67</v>
      </c>
    </row>
    <row r="9" spans="1:13" x14ac:dyDescent="0.75">
      <c r="A9" t="s">
        <v>14</v>
      </c>
      <c r="B9" t="s">
        <v>118</v>
      </c>
      <c r="C9" t="s">
        <v>119</v>
      </c>
      <c r="D9" t="s">
        <v>120</v>
      </c>
      <c r="E9" t="s">
        <v>121</v>
      </c>
      <c r="F9" t="s">
        <v>122</v>
      </c>
      <c r="G9" t="s">
        <v>68</v>
      </c>
      <c r="H9" t="s">
        <v>67</v>
      </c>
      <c r="I9" t="s">
        <v>123</v>
      </c>
      <c r="J9" t="s">
        <v>124</v>
      </c>
      <c r="K9" t="s">
        <v>125</v>
      </c>
      <c r="L9" t="s">
        <v>126</v>
      </c>
      <c r="M9" t="s">
        <v>67</v>
      </c>
    </row>
    <row r="10" spans="1:13" x14ac:dyDescent="0.75">
      <c r="A10" t="s">
        <v>14</v>
      </c>
      <c r="B10" t="s">
        <v>127</v>
      </c>
      <c r="C10" t="s">
        <v>128</v>
      </c>
      <c r="D10" t="s">
        <v>129</v>
      </c>
      <c r="E10" t="s">
        <v>130</v>
      </c>
      <c r="F10" t="s">
        <v>67</v>
      </c>
      <c r="G10" t="s">
        <v>92</v>
      </c>
      <c r="I10" t="s">
        <v>69</v>
      </c>
      <c r="J10" t="s">
        <v>131</v>
      </c>
      <c r="K10" t="s">
        <v>132</v>
      </c>
      <c r="L10" t="s">
        <v>133</v>
      </c>
      <c r="M10" t="s">
        <v>67</v>
      </c>
    </row>
    <row r="11" spans="1:13" x14ac:dyDescent="0.75">
      <c r="A11" t="s">
        <v>14</v>
      </c>
      <c r="B11" t="s">
        <v>134</v>
      </c>
      <c r="C11" t="s">
        <v>135</v>
      </c>
      <c r="D11" t="s">
        <v>136</v>
      </c>
      <c r="E11" t="s">
        <v>137</v>
      </c>
      <c r="F11" t="s">
        <v>138</v>
      </c>
      <c r="G11" t="s">
        <v>68</v>
      </c>
      <c r="H11" t="s">
        <v>67</v>
      </c>
      <c r="I11" t="s">
        <v>69</v>
      </c>
      <c r="J11" t="s">
        <v>139</v>
      </c>
      <c r="K11" t="s">
        <v>140</v>
      </c>
      <c r="L11" t="s">
        <v>141</v>
      </c>
      <c r="M11" t="s">
        <v>67</v>
      </c>
    </row>
    <row r="12" spans="1:13" x14ac:dyDescent="0.75">
      <c r="A12" t="s">
        <v>142</v>
      </c>
      <c r="B12" t="s">
        <v>92</v>
      </c>
      <c r="C12" t="s">
        <v>143</v>
      </c>
      <c r="D12" t="s">
        <v>92</v>
      </c>
      <c r="E12" t="s">
        <v>144</v>
      </c>
      <c r="F12" t="s">
        <v>67</v>
      </c>
      <c r="G12" t="s">
        <v>92</v>
      </c>
      <c r="H12" t="s">
        <v>67</v>
      </c>
      <c r="I12" t="s">
        <v>69</v>
      </c>
      <c r="J12" t="s">
        <v>144</v>
      </c>
      <c r="K12" t="s">
        <v>145</v>
      </c>
      <c r="L12" t="s">
        <v>146</v>
      </c>
      <c r="M12" t="s">
        <v>67</v>
      </c>
    </row>
    <row r="13" spans="1:13" x14ac:dyDescent="0.75">
      <c r="A13" t="s">
        <v>142</v>
      </c>
      <c r="B13" t="s">
        <v>147</v>
      </c>
      <c r="C13" t="s">
        <v>148</v>
      </c>
      <c r="D13" t="s">
        <v>149</v>
      </c>
      <c r="E13" t="s">
        <v>150</v>
      </c>
      <c r="F13" t="s">
        <v>151</v>
      </c>
      <c r="G13" t="s">
        <v>68</v>
      </c>
      <c r="H13" t="s">
        <v>67</v>
      </c>
      <c r="I13" t="s">
        <v>69</v>
      </c>
      <c r="J13" t="s">
        <v>150</v>
      </c>
      <c r="K13" t="s">
        <v>152</v>
      </c>
      <c r="L13" t="s">
        <v>153</v>
      </c>
      <c r="M13" t="s">
        <v>67</v>
      </c>
    </row>
    <row r="14" spans="1:13" x14ac:dyDescent="0.75">
      <c r="A14" t="s">
        <v>154</v>
      </c>
      <c r="B14" t="s">
        <v>155</v>
      </c>
      <c r="C14" t="s">
        <v>156</v>
      </c>
      <c r="D14" t="s">
        <v>157</v>
      </c>
      <c r="E14" t="s">
        <v>158</v>
      </c>
      <c r="F14" t="s">
        <v>159</v>
      </c>
      <c r="G14" t="s">
        <v>68</v>
      </c>
      <c r="H14" t="s">
        <v>67</v>
      </c>
      <c r="I14" t="s">
        <v>160</v>
      </c>
      <c r="J14" t="s">
        <v>161</v>
      </c>
      <c r="K14" t="s">
        <v>162</v>
      </c>
      <c r="L14" t="s">
        <v>163</v>
      </c>
      <c r="M14" t="s">
        <v>164</v>
      </c>
    </row>
    <row r="15" spans="1:13" x14ac:dyDescent="0.75">
      <c r="A15" t="s">
        <v>154</v>
      </c>
      <c r="B15" t="s">
        <v>165</v>
      </c>
      <c r="C15" t="s">
        <v>166</v>
      </c>
      <c r="D15" t="s">
        <v>167</v>
      </c>
      <c r="E15" t="s">
        <v>92</v>
      </c>
      <c r="F15" t="s">
        <v>67</v>
      </c>
      <c r="G15" t="s">
        <v>92</v>
      </c>
      <c r="H15" t="s">
        <v>67</v>
      </c>
      <c r="I15" t="s">
        <v>160</v>
      </c>
      <c r="J15" t="s">
        <v>168</v>
      </c>
      <c r="K15" t="s">
        <v>169</v>
      </c>
      <c r="L15" t="s">
        <v>170</v>
      </c>
      <c r="M15" t="s">
        <v>67</v>
      </c>
    </row>
    <row r="16" spans="1:13" x14ac:dyDescent="0.75">
      <c r="A16" t="s">
        <v>154</v>
      </c>
      <c r="B16" t="s">
        <v>171</v>
      </c>
      <c r="C16" t="s">
        <v>172</v>
      </c>
      <c r="D16" t="s">
        <v>173</v>
      </c>
      <c r="E16" t="s">
        <v>174</v>
      </c>
      <c r="F16" t="s">
        <v>67</v>
      </c>
      <c r="G16" t="s">
        <v>92</v>
      </c>
      <c r="H16" t="s">
        <v>67</v>
      </c>
      <c r="I16" t="s">
        <v>84</v>
      </c>
      <c r="J16" t="s">
        <v>175</v>
      </c>
      <c r="K16" t="s">
        <v>176</v>
      </c>
      <c r="L16" t="s">
        <v>177</v>
      </c>
      <c r="M16" t="s">
        <v>67</v>
      </c>
    </row>
    <row r="17" spans="1:13" x14ac:dyDescent="0.75">
      <c r="A17" t="s">
        <v>178</v>
      </c>
      <c r="B17" t="s">
        <v>179</v>
      </c>
      <c r="C17" t="s">
        <v>180</v>
      </c>
      <c r="D17" t="s">
        <v>181</v>
      </c>
      <c r="E17" t="s">
        <v>182</v>
      </c>
      <c r="F17" t="s">
        <v>183</v>
      </c>
      <c r="G17" t="s">
        <v>68</v>
      </c>
      <c r="H17" t="s">
        <v>67</v>
      </c>
      <c r="I17" t="s">
        <v>160</v>
      </c>
      <c r="J17" t="s">
        <v>184</v>
      </c>
      <c r="K17" t="s">
        <v>185</v>
      </c>
      <c r="L17" t="s">
        <v>186</v>
      </c>
      <c r="M17" t="s">
        <v>67</v>
      </c>
    </row>
    <row r="18" spans="1:13" x14ac:dyDescent="0.75">
      <c r="A18" t="s">
        <v>178</v>
      </c>
      <c r="B18" t="s">
        <v>187</v>
      </c>
      <c r="C18" t="s">
        <v>188</v>
      </c>
      <c r="D18" t="s">
        <v>187</v>
      </c>
      <c r="E18" t="s">
        <v>187</v>
      </c>
      <c r="F18" t="s">
        <v>189</v>
      </c>
      <c r="G18" t="s">
        <v>68</v>
      </c>
      <c r="H18" t="s">
        <v>67</v>
      </c>
      <c r="I18" t="s">
        <v>160</v>
      </c>
      <c r="J18" t="s">
        <v>190</v>
      </c>
      <c r="K18" t="s">
        <v>191</v>
      </c>
      <c r="L18" t="s">
        <v>192</v>
      </c>
      <c r="M18" t="s">
        <v>67</v>
      </c>
    </row>
    <row r="19" spans="1:13" x14ac:dyDescent="0.75">
      <c r="A19" t="s">
        <v>193</v>
      </c>
      <c r="B19" t="s">
        <v>194</v>
      </c>
      <c r="C19" t="s">
        <v>195</v>
      </c>
      <c r="D19" t="s">
        <v>194</v>
      </c>
      <c r="E19" t="s">
        <v>196</v>
      </c>
      <c r="F19" t="s">
        <v>197</v>
      </c>
      <c r="G19" t="s">
        <v>68</v>
      </c>
      <c r="H19" t="s">
        <v>67</v>
      </c>
      <c r="I19" t="s">
        <v>69</v>
      </c>
      <c r="J19" t="s">
        <v>198</v>
      </c>
      <c r="K19" t="s">
        <v>199</v>
      </c>
      <c r="L19" t="s">
        <v>200</v>
      </c>
      <c r="M19" t="s">
        <v>67</v>
      </c>
    </row>
    <row r="20" spans="1:13" x14ac:dyDescent="0.75">
      <c r="A20" t="s">
        <v>193</v>
      </c>
      <c r="B20" t="s">
        <v>201</v>
      </c>
      <c r="C20" t="s">
        <v>202</v>
      </c>
      <c r="D20" t="s">
        <v>203</v>
      </c>
      <c r="E20" t="s">
        <v>204</v>
      </c>
      <c r="F20" t="s">
        <v>67</v>
      </c>
      <c r="G20" t="s">
        <v>92</v>
      </c>
      <c r="H20" t="s">
        <v>67</v>
      </c>
      <c r="I20" t="s">
        <v>69</v>
      </c>
      <c r="J20" t="s">
        <v>205</v>
      </c>
      <c r="K20" t="s">
        <v>206</v>
      </c>
      <c r="L20" t="s">
        <v>207</v>
      </c>
      <c r="M20" t="s">
        <v>67</v>
      </c>
    </row>
    <row r="21" spans="1:13" x14ac:dyDescent="0.75">
      <c r="A21" t="s">
        <v>193</v>
      </c>
      <c r="B21" t="s">
        <v>208</v>
      </c>
      <c r="C21" t="s">
        <v>209</v>
      </c>
      <c r="D21" t="s">
        <v>210</v>
      </c>
      <c r="E21" t="s">
        <v>211</v>
      </c>
      <c r="F21" t="s">
        <v>67</v>
      </c>
      <c r="G21" t="s">
        <v>92</v>
      </c>
      <c r="H21" t="s">
        <v>67</v>
      </c>
      <c r="I21" t="s">
        <v>84</v>
      </c>
      <c r="J21" t="s">
        <v>212</v>
      </c>
      <c r="K21" t="s">
        <v>213</v>
      </c>
      <c r="L21" t="s">
        <v>214</v>
      </c>
      <c r="M21" t="s">
        <v>67</v>
      </c>
    </row>
    <row r="22" spans="1:13" x14ac:dyDescent="0.75">
      <c r="A22" t="s">
        <v>193</v>
      </c>
      <c r="B22" t="s">
        <v>215</v>
      </c>
      <c r="C22" t="s">
        <v>216</v>
      </c>
      <c r="D22" t="s">
        <v>217</v>
      </c>
      <c r="E22" t="s">
        <v>218</v>
      </c>
      <c r="F22" t="s">
        <v>219</v>
      </c>
      <c r="G22" t="s">
        <v>68</v>
      </c>
      <c r="H22" t="s">
        <v>67</v>
      </c>
      <c r="I22" t="s">
        <v>84</v>
      </c>
      <c r="J22" t="s">
        <v>220</v>
      </c>
      <c r="K22" t="s">
        <v>221</v>
      </c>
      <c r="L22" t="s">
        <v>222</v>
      </c>
      <c r="M22" t="s">
        <v>67</v>
      </c>
    </row>
    <row r="23" spans="1:13" x14ac:dyDescent="0.75">
      <c r="A23" t="s">
        <v>193</v>
      </c>
      <c r="B23" t="s">
        <v>223</v>
      </c>
      <c r="C23" t="s">
        <v>224</v>
      </c>
      <c r="D23" t="s">
        <v>225</v>
      </c>
      <c r="E23" t="s">
        <v>226</v>
      </c>
      <c r="F23" t="s">
        <v>67</v>
      </c>
      <c r="G23" t="s">
        <v>227</v>
      </c>
      <c r="H23" t="s">
        <v>67</v>
      </c>
      <c r="I23" t="s">
        <v>84</v>
      </c>
      <c r="J23" t="s">
        <v>228</v>
      </c>
      <c r="K23" t="s">
        <v>229</v>
      </c>
      <c r="L23" t="s">
        <v>230</v>
      </c>
      <c r="M23" t="s">
        <v>67</v>
      </c>
    </row>
    <row r="24" spans="1:13" x14ac:dyDescent="0.75">
      <c r="A24" t="s">
        <v>193</v>
      </c>
      <c r="B24" t="s">
        <v>231</v>
      </c>
      <c r="C24" t="s">
        <v>232</v>
      </c>
      <c r="D24" t="s">
        <v>233</v>
      </c>
      <c r="E24" t="s">
        <v>231</v>
      </c>
      <c r="F24" t="s">
        <v>234</v>
      </c>
      <c r="G24" t="s">
        <v>68</v>
      </c>
      <c r="H24" t="s">
        <v>67</v>
      </c>
      <c r="I24" t="s">
        <v>235</v>
      </c>
      <c r="J24" t="s">
        <v>236</v>
      </c>
      <c r="K24" t="s">
        <v>237</v>
      </c>
      <c r="L24" t="s">
        <v>238</v>
      </c>
      <c r="M24" t="s">
        <v>67</v>
      </c>
    </row>
    <row r="25" spans="1:13" x14ac:dyDescent="0.75">
      <c r="A25" t="s">
        <v>193</v>
      </c>
      <c r="B25" t="s">
        <v>239</v>
      </c>
      <c r="C25" t="s">
        <v>240</v>
      </c>
      <c r="D25" t="s">
        <v>241</v>
      </c>
      <c r="E25" t="s">
        <v>239</v>
      </c>
      <c r="F25" t="s">
        <v>242</v>
      </c>
      <c r="G25" t="s">
        <v>68</v>
      </c>
      <c r="H25" t="s">
        <v>67</v>
      </c>
      <c r="I25" t="s">
        <v>243</v>
      </c>
      <c r="J25" t="s">
        <v>244</v>
      </c>
      <c r="K25" t="s">
        <v>245</v>
      </c>
      <c r="L25" t="s">
        <v>246</v>
      </c>
      <c r="M25" t="s">
        <v>67</v>
      </c>
    </row>
    <row r="26" spans="1:13" x14ac:dyDescent="0.75">
      <c r="A26" t="s">
        <v>193</v>
      </c>
      <c r="B26" t="s">
        <v>247</v>
      </c>
      <c r="C26" t="s">
        <v>248</v>
      </c>
      <c r="D26" t="s">
        <v>249</v>
      </c>
      <c r="E26" t="s">
        <v>247</v>
      </c>
      <c r="F26" t="s">
        <v>250</v>
      </c>
      <c r="G26" t="s">
        <v>68</v>
      </c>
      <c r="H26" t="s">
        <v>67</v>
      </c>
      <c r="I26" t="s">
        <v>251</v>
      </c>
      <c r="J26" t="s">
        <v>252</v>
      </c>
      <c r="K26" t="s">
        <v>253</v>
      </c>
      <c r="L26" t="s">
        <v>254</v>
      </c>
      <c r="M26" t="s">
        <v>67</v>
      </c>
    </row>
    <row r="27" spans="1:13" x14ac:dyDescent="0.75">
      <c r="A27" t="s">
        <v>193</v>
      </c>
      <c r="B27" t="s">
        <v>255</v>
      </c>
      <c r="C27" t="s">
        <v>256</v>
      </c>
      <c r="D27" t="s">
        <v>257</v>
      </c>
      <c r="E27" t="s">
        <v>255</v>
      </c>
      <c r="F27" t="s">
        <v>258</v>
      </c>
      <c r="G27" t="s">
        <v>68</v>
      </c>
      <c r="H27" t="s">
        <v>67</v>
      </c>
      <c r="I27" t="s">
        <v>259</v>
      </c>
      <c r="J27" t="s">
        <v>260</v>
      </c>
      <c r="K27" t="s">
        <v>261</v>
      </c>
      <c r="L27" t="s">
        <v>262</v>
      </c>
      <c r="M27" t="s">
        <v>67</v>
      </c>
    </row>
    <row r="28" spans="1:13" x14ac:dyDescent="0.75">
      <c r="A28" t="s">
        <v>193</v>
      </c>
      <c r="B28" t="s">
        <v>165</v>
      </c>
      <c r="C28" t="s">
        <v>263</v>
      </c>
      <c r="D28" t="s">
        <v>167</v>
      </c>
      <c r="E28" t="s">
        <v>264</v>
      </c>
      <c r="F28" t="s">
        <v>67</v>
      </c>
      <c r="G28" t="s">
        <v>92</v>
      </c>
      <c r="H28" t="s">
        <v>67</v>
      </c>
      <c r="I28" t="s">
        <v>69</v>
      </c>
      <c r="J28" t="s">
        <v>265</v>
      </c>
      <c r="K28" t="s">
        <v>266</v>
      </c>
      <c r="L28" t="s">
        <v>267</v>
      </c>
      <c r="M28" t="s">
        <v>67</v>
      </c>
    </row>
    <row r="29" spans="1:13" x14ac:dyDescent="0.75">
      <c r="A29" t="s">
        <v>193</v>
      </c>
      <c r="B29" t="s">
        <v>179</v>
      </c>
      <c r="C29" t="s">
        <v>268</v>
      </c>
      <c r="D29" t="s">
        <v>181</v>
      </c>
      <c r="E29" t="s">
        <v>182</v>
      </c>
      <c r="F29" t="s">
        <v>183</v>
      </c>
      <c r="G29" t="s">
        <v>68</v>
      </c>
      <c r="H29" t="s">
        <v>67</v>
      </c>
      <c r="I29" t="s">
        <v>69</v>
      </c>
      <c r="J29" t="s">
        <v>269</v>
      </c>
      <c r="K29" t="s">
        <v>270</v>
      </c>
      <c r="L29" t="s">
        <v>271</v>
      </c>
      <c r="M29" t="s">
        <v>67</v>
      </c>
    </row>
    <row r="30" spans="1:13" x14ac:dyDescent="0.75">
      <c r="A30" t="s">
        <v>193</v>
      </c>
      <c r="B30" t="s">
        <v>272</v>
      </c>
      <c r="C30" t="s">
        <v>273</v>
      </c>
      <c r="D30" t="s">
        <v>274</v>
      </c>
      <c r="E30" t="s">
        <v>275</v>
      </c>
      <c r="F30" t="s">
        <v>276</v>
      </c>
      <c r="G30" t="s">
        <v>68</v>
      </c>
      <c r="H30" t="s">
        <v>67</v>
      </c>
      <c r="I30" t="s">
        <v>69</v>
      </c>
      <c r="J30" t="s">
        <v>277</v>
      </c>
      <c r="K30" t="s">
        <v>278</v>
      </c>
      <c r="L30" t="s">
        <v>279</v>
      </c>
      <c r="M30" t="s">
        <v>67</v>
      </c>
    </row>
    <row r="31" spans="1:13" x14ac:dyDescent="0.75">
      <c r="A31" t="s">
        <v>193</v>
      </c>
      <c r="B31" t="s">
        <v>280</v>
      </c>
      <c r="C31" t="s">
        <v>281</v>
      </c>
      <c r="D31" t="s">
        <v>280</v>
      </c>
      <c r="E31" t="s">
        <v>282</v>
      </c>
      <c r="F31" t="s">
        <v>283</v>
      </c>
      <c r="G31" t="s">
        <v>68</v>
      </c>
      <c r="H31" t="s">
        <v>67</v>
      </c>
      <c r="I31" t="s">
        <v>84</v>
      </c>
      <c r="J31" t="s">
        <v>284</v>
      </c>
      <c r="K31" t="s">
        <v>285</v>
      </c>
      <c r="L31" t="s">
        <v>286</v>
      </c>
      <c r="M31" t="s">
        <v>67</v>
      </c>
    </row>
    <row r="32" spans="1:13" x14ac:dyDescent="0.75">
      <c r="A32" t="s">
        <v>287</v>
      </c>
      <c r="B32" t="s">
        <v>288</v>
      </c>
      <c r="C32" t="s">
        <v>289</v>
      </c>
      <c r="D32" t="s">
        <v>288</v>
      </c>
      <c r="E32" t="s">
        <v>288</v>
      </c>
      <c r="F32" t="s">
        <v>290</v>
      </c>
      <c r="G32" t="s">
        <v>68</v>
      </c>
      <c r="H32" t="s">
        <v>67</v>
      </c>
      <c r="I32" t="s">
        <v>291</v>
      </c>
      <c r="J32" t="s">
        <v>292</v>
      </c>
      <c r="K32" t="s">
        <v>293</v>
      </c>
      <c r="L32" t="s">
        <v>294</v>
      </c>
      <c r="M32" t="s">
        <v>67</v>
      </c>
    </row>
    <row r="33" spans="1:13" x14ac:dyDescent="0.75">
      <c r="A33" t="s">
        <v>287</v>
      </c>
      <c r="B33" t="s">
        <v>295</v>
      </c>
      <c r="C33" t="s">
        <v>296</v>
      </c>
      <c r="D33" t="s">
        <v>295</v>
      </c>
      <c r="E33" t="s">
        <v>295</v>
      </c>
      <c r="F33" t="s">
        <v>297</v>
      </c>
      <c r="G33" t="s">
        <v>68</v>
      </c>
      <c r="H33" t="s">
        <v>67</v>
      </c>
      <c r="I33" t="s">
        <v>298</v>
      </c>
      <c r="J33" t="s">
        <v>299</v>
      </c>
      <c r="K33" t="s">
        <v>300</v>
      </c>
      <c r="L33" t="s">
        <v>301</v>
      </c>
      <c r="M33" t="s">
        <v>67</v>
      </c>
    </row>
    <row r="34" spans="1:13" x14ac:dyDescent="0.75">
      <c r="A34" t="s">
        <v>287</v>
      </c>
      <c r="B34" t="s">
        <v>302</v>
      </c>
      <c r="C34" t="s">
        <v>303</v>
      </c>
      <c r="D34" t="s">
        <v>302</v>
      </c>
      <c r="E34" t="s">
        <v>302</v>
      </c>
      <c r="F34" t="s">
        <v>304</v>
      </c>
      <c r="G34" t="s">
        <v>68</v>
      </c>
      <c r="H34" t="s">
        <v>67</v>
      </c>
      <c r="I34" t="s">
        <v>305</v>
      </c>
      <c r="J34" t="s">
        <v>306</v>
      </c>
      <c r="K34" t="s">
        <v>307</v>
      </c>
      <c r="L34" t="s">
        <v>308</v>
      </c>
      <c r="M34" t="s">
        <v>67</v>
      </c>
    </row>
    <row r="35" spans="1:13" x14ac:dyDescent="0.75">
      <c r="A35" t="s">
        <v>287</v>
      </c>
      <c r="B35" t="s">
        <v>309</v>
      </c>
      <c r="C35" t="s">
        <v>310</v>
      </c>
      <c r="D35" t="s">
        <v>311</v>
      </c>
      <c r="E35" t="s">
        <v>312</v>
      </c>
      <c r="F35" t="s">
        <v>313</v>
      </c>
      <c r="G35" t="s">
        <v>68</v>
      </c>
      <c r="H35" t="s">
        <v>67</v>
      </c>
      <c r="I35" t="s">
        <v>84</v>
      </c>
      <c r="J35" t="s">
        <v>314</v>
      </c>
      <c r="K35" t="s">
        <v>315</v>
      </c>
      <c r="L35" t="s">
        <v>316</v>
      </c>
      <c r="M35" t="s">
        <v>67</v>
      </c>
    </row>
    <row r="36" spans="1:13" x14ac:dyDescent="0.75">
      <c r="A36" t="s">
        <v>287</v>
      </c>
      <c r="B36" t="s">
        <v>194</v>
      </c>
      <c r="C36" t="s">
        <v>317</v>
      </c>
      <c r="D36" t="s">
        <v>318</v>
      </c>
      <c r="E36" t="s">
        <v>319</v>
      </c>
      <c r="F36" t="s">
        <v>320</v>
      </c>
      <c r="G36" t="s">
        <v>68</v>
      </c>
      <c r="H36" t="s">
        <v>67</v>
      </c>
      <c r="I36" t="s">
        <v>321</v>
      </c>
      <c r="J36" t="s">
        <v>322</v>
      </c>
      <c r="K36" t="s">
        <v>322</v>
      </c>
      <c r="L36" t="s">
        <v>323</v>
      </c>
      <c r="M36" t="s">
        <v>67</v>
      </c>
    </row>
    <row r="37" spans="1:13" x14ac:dyDescent="0.75">
      <c r="A37" t="s">
        <v>324</v>
      </c>
      <c r="B37" t="s">
        <v>158</v>
      </c>
      <c r="C37" t="s">
        <v>325</v>
      </c>
      <c r="D37" t="s">
        <v>158</v>
      </c>
      <c r="E37" t="s">
        <v>326</v>
      </c>
      <c r="F37" t="s">
        <v>67</v>
      </c>
      <c r="G37" t="s">
        <v>68</v>
      </c>
      <c r="H37" t="s">
        <v>67</v>
      </c>
      <c r="I37" t="s">
        <v>84</v>
      </c>
      <c r="J37" t="s">
        <v>327</v>
      </c>
      <c r="K37" t="s">
        <v>328</v>
      </c>
      <c r="L37" t="s">
        <v>329</v>
      </c>
      <c r="M37" t="s">
        <v>67</v>
      </c>
    </row>
    <row r="38" spans="1:13" x14ac:dyDescent="0.75">
      <c r="A38" t="s">
        <v>324</v>
      </c>
      <c r="B38" t="s">
        <v>194</v>
      </c>
      <c r="C38" t="s">
        <v>330</v>
      </c>
      <c r="D38" t="s">
        <v>194</v>
      </c>
      <c r="E38" t="s">
        <v>331</v>
      </c>
      <c r="F38" t="s">
        <v>332</v>
      </c>
      <c r="G38" t="s">
        <v>68</v>
      </c>
      <c r="H38" t="s">
        <v>67</v>
      </c>
      <c r="I38" t="s">
        <v>160</v>
      </c>
      <c r="J38" t="s">
        <v>331</v>
      </c>
      <c r="K38" t="s">
        <v>333</v>
      </c>
      <c r="L38" t="s">
        <v>334</v>
      </c>
      <c r="M38" t="s">
        <v>67</v>
      </c>
    </row>
    <row r="39" spans="1:13" x14ac:dyDescent="0.75">
      <c r="A39" t="s">
        <v>324</v>
      </c>
      <c r="B39" t="s">
        <v>92</v>
      </c>
      <c r="C39" t="s">
        <v>335</v>
      </c>
      <c r="D39" t="s">
        <v>92</v>
      </c>
      <c r="E39" t="s">
        <v>336</v>
      </c>
      <c r="F39" t="s">
        <v>67</v>
      </c>
      <c r="G39" t="s">
        <v>92</v>
      </c>
      <c r="H39" t="s">
        <v>67</v>
      </c>
      <c r="I39" t="s">
        <v>160</v>
      </c>
      <c r="J39" t="s">
        <v>336</v>
      </c>
      <c r="K39" t="s">
        <v>337</v>
      </c>
      <c r="L39" t="s">
        <v>338</v>
      </c>
      <c r="M39" t="s">
        <v>67</v>
      </c>
    </row>
    <row r="40" spans="1:13" x14ac:dyDescent="0.75">
      <c r="A40" t="s">
        <v>339</v>
      </c>
      <c r="B40" t="s">
        <v>92</v>
      </c>
      <c r="C40" t="s">
        <v>340</v>
      </c>
      <c r="D40" t="s">
        <v>92</v>
      </c>
      <c r="E40" t="s">
        <v>341</v>
      </c>
      <c r="F40" t="s">
        <v>67</v>
      </c>
      <c r="G40" t="s">
        <v>92</v>
      </c>
      <c r="H40" t="s">
        <v>67</v>
      </c>
      <c r="I40" t="s">
        <v>160</v>
      </c>
      <c r="J40" t="s">
        <v>342</v>
      </c>
      <c r="K40" t="s">
        <v>343</v>
      </c>
      <c r="L40" t="s">
        <v>344</v>
      </c>
      <c r="M40" t="s">
        <v>67</v>
      </c>
    </row>
    <row r="41" spans="1:13" x14ac:dyDescent="0.75">
      <c r="A41" t="s">
        <v>339</v>
      </c>
      <c r="B41" t="s">
        <v>345</v>
      </c>
      <c r="C41" t="s">
        <v>346</v>
      </c>
      <c r="D41" t="s">
        <v>345</v>
      </c>
      <c r="E41" t="s">
        <v>347</v>
      </c>
      <c r="F41" t="s">
        <v>348</v>
      </c>
      <c r="G41" t="s">
        <v>68</v>
      </c>
      <c r="H41" t="s">
        <v>67</v>
      </c>
      <c r="I41" t="s">
        <v>160</v>
      </c>
      <c r="J41" t="s">
        <v>349</v>
      </c>
      <c r="K41" t="s">
        <v>350</v>
      </c>
      <c r="L41" t="s">
        <v>351</v>
      </c>
      <c r="M41" t="s">
        <v>67</v>
      </c>
    </row>
    <row r="42" spans="1:13" x14ac:dyDescent="0.75">
      <c r="A42" t="s">
        <v>352</v>
      </c>
      <c r="B42" t="s">
        <v>158</v>
      </c>
      <c r="C42" t="s">
        <v>353</v>
      </c>
      <c r="D42" t="s">
        <v>158</v>
      </c>
      <c r="E42" t="s">
        <v>354</v>
      </c>
      <c r="F42" t="s">
        <v>355</v>
      </c>
      <c r="G42" t="s">
        <v>68</v>
      </c>
      <c r="H42" t="s">
        <v>67</v>
      </c>
      <c r="I42" t="s">
        <v>160</v>
      </c>
      <c r="J42" t="s">
        <v>356</v>
      </c>
      <c r="K42" t="s">
        <v>357</v>
      </c>
      <c r="L42" t="s">
        <v>358</v>
      </c>
      <c r="M42" t="s">
        <v>67</v>
      </c>
    </row>
    <row r="43" spans="1:13" x14ac:dyDescent="0.75">
      <c r="A43" t="s">
        <v>352</v>
      </c>
      <c r="B43" t="s">
        <v>359</v>
      </c>
      <c r="C43" t="s">
        <v>360</v>
      </c>
      <c r="D43" t="s">
        <v>359</v>
      </c>
      <c r="E43" t="s">
        <v>361</v>
      </c>
      <c r="F43" t="s">
        <v>67</v>
      </c>
      <c r="G43" t="s">
        <v>68</v>
      </c>
      <c r="H43" t="s">
        <v>67</v>
      </c>
      <c r="I43" t="s">
        <v>160</v>
      </c>
      <c r="J43" t="s">
        <v>362</v>
      </c>
      <c r="K43" t="s">
        <v>363</v>
      </c>
      <c r="L43" t="s">
        <v>364</v>
      </c>
      <c r="M43" t="s">
        <v>67</v>
      </c>
    </row>
    <row r="44" spans="1:13" x14ac:dyDescent="0.75">
      <c r="A44" t="s">
        <v>352</v>
      </c>
      <c r="B44" t="s">
        <v>365</v>
      </c>
      <c r="C44" t="s">
        <v>366</v>
      </c>
      <c r="D44" t="s">
        <v>365</v>
      </c>
      <c r="E44" t="s">
        <v>367</v>
      </c>
      <c r="F44" t="s">
        <v>67</v>
      </c>
      <c r="G44" t="s">
        <v>68</v>
      </c>
      <c r="H44" t="s">
        <v>67</v>
      </c>
      <c r="I44" t="s">
        <v>84</v>
      </c>
      <c r="J44" t="s">
        <v>368</v>
      </c>
      <c r="K44" t="s">
        <v>369</v>
      </c>
      <c r="L44" t="s">
        <v>370</v>
      </c>
      <c r="M44" t="s">
        <v>67</v>
      </c>
    </row>
    <row r="45" spans="1:13" x14ac:dyDescent="0.75">
      <c r="A45" t="s">
        <v>371</v>
      </c>
      <c r="B45" t="s">
        <v>194</v>
      </c>
      <c r="C45" t="s">
        <v>372</v>
      </c>
      <c r="D45" t="s">
        <v>194</v>
      </c>
      <c r="E45" t="s">
        <v>373</v>
      </c>
      <c r="F45" t="s">
        <v>374</v>
      </c>
      <c r="G45" t="s">
        <v>68</v>
      </c>
      <c r="H45" t="s">
        <v>67</v>
      </c>
      <c r="I45" t="s">
        <v>160</v>
      </c>
      <c r="J45" t="s">
        <v>373</v>
      </c>
      <c r="K45" t="s">
        <v>375</v>
      </c>
      <c r="L45" t="s">
        <v>376</v>
      </c>
      <c r="M45" t="s">
        <v>67</v>
      </c>
    </row>
    <row r="46" spans="1:13" x14ac:dyDescent="0.75">
      <c r="A46" t="s">
        <v>371</v>
      </c>
      <c r="B46" t="s">
        <v>377</v>
      </c>
      <c r="C46" t="s">
        <v>378</v>
      </c>
      <c r="D46" t="s">
        <v>379</v>
      </c>
      <c r="E46" t="s">
        <v>380</v>
      </c>
      <c r="F46" t="s">
        <v>67</v>
      </c>
      <c r="G46" t="s">
        <v>68</v>
      </c>
      <c r="H46" t="s">
        <v>67</v>
      </c>
      <c r="I46" t="s">
        <v>84</v>
      </c>
      <c r="J46" t="s">
        <v>381</v>
      </c>
      <c r="K46" t="s">
        <v>382</v>
      </c>
      <c r="L46" t="s">
        <v>383</v>
      </c>
      <c r="M46" t="s">
        <v>67</v>
      </c>
    </row>
    <row r="47" spans="1:13" x14ac:dyDescent="0.75">
      <c r="A47" t="s">
        <v>371</v>
      </c>
      <c r="B47" t="s">
        <v>384</v>
      </c>
      <c r="C47" t="s">
        <v>385</v>
      </c>
      <c r="D47" t="s">
        <v>386</v>
      </c>
      <c r="E47" t="s">
        <v>387</v>
      </c>
      <c r="F47" t="s">
        <v>388</v>
      </c>
      <c r="G47" t="s">
        <v>68</v>
      </c>
      <c r="H47" t="s">
        <v>67</v>
      </c>
      <c r="I47" t="s">
        <v>84</v>
      </c>
      <c r="J47" t="s">
        <v>389</v>
      </c>
      <c r="K47" t="s">
        <v>390</v>
      </c>
      <c r="L47" t="s">
        <v>391</v>
      </c>
      <c r="M47" t="s">
        <v>67</v>
      </c>
    </row>
    <row r="48" spans="1:13" x14ac:dyDescent="0.75">
      <c r="A48" t="s">
        <v>371</v>
      </c>
      <c r="B48" t="s">
        <v>201</v>
      </c>
      <c r="C48" t="s">
        <v>392</v>
      </c>
      <c r="D48" t="s">
        <v>203</v>
      </c>
      <c r="E48" t="s">
        <v>393</v>
      </c>
      <c r="F48" t="s">
        <v>67</v>
      </c>
      <c r="G48" t="s">
        <v>92</v>
      </c>
      <c r="H48" t="s">
        <v>67</v>
      </c>
      <c r="I48" t="s">
        <v>160</v>
      </c>
      <c r="J48" t="s">
        <v>394</v>
      </c>
      <c r="K48" t="s">
        <v>395</v>
      </c>
      <c r="L48" t="s">
        <v>396</v>
      </c>
      <c r="M48" t="s">
        <v>67</v>
      </c>
    </row>
    <row r="49" spans="1:13" x14ac:dyDescent="0.75">
      <c r="A49" t="s">
        <v>371</v>
      </c>
      <c r="B49" t="s">
        <v>208</v>
      </c>
      <c r="C49" t="s">
        <v>397</v>
      </c>
      <c r="D49" t="s">
        <v>210</v>
      </c>
      <c r="E49" t="s">
        <v>174</v>
      </c>
      <c r="F49" t="s">
        <v>67</v>
      </c>
      <c r="G49" t="s">
        <v>92</v>
      </c>
      <c r="H49" t="s">
        <v>67</v>
      </c>
      <c r="I49" t="s">
        <v>160</v>
      </c>
      <c r="J49" t="s">
        <v>398</v>
      </c>
      <c r="K49" t="s">
        <v>399</v>
      </c>
      <c r="L49" t="s">
        <v>400</v>
      </c>
      <c r="M49" t="s">
        <v>67</v>
      </c>
    </row>
    <row r="50" spans="1:13" x14ac:dyDescent="0.75">
      <c r="A50" t="s">
        <v>371</v>
      </c>
      <c r="B50" t="s">
        <v>401</v>
      </c>
      <c r="C50" t="s">
        <v>402</v>
      </c>
      <c r="D50" t="s">
        <v>403</v>
      </c>
      <c r="E50" t="s">
        <v>404</v>
      </c>
      <c r="F50" t="s">
        <v>151</v>
      </c>
      <c r="G50" t="s">
        <v>68</v>
      </c>
      <c r="H50" t="s">
        <v>67</v>
      </c>
      <c r="I50" t="s">
        <v>84</v>
      </c>
      <c r="J50" t="s">
        <v>405</v>
      </c>
      <c r="K50" t="s">
        <v>406</v>
      </c>
      <c r="L50" t="s">
        <v>407</v>
      </c>
      <c r="M50" t="s">
        <v>67</v>
      </c>
    </row>
    <row r="51" spans="1:13" x14ac:dyDescent="0.75">
      <c r="A51" t="s">
        <v>371</v>
      </c>
      <c r="B51" t="s">
        <v>408</v>
      </c>
      <c r="C51" t="s">
        <v>409</v>
      </c>
      <c r="D51" t="s">
        <v>410</v>
      </c>
      <c r="E51" t="s">
        <v>411</v>
      </c>
      <c r="F51" t="s">
        <v>67</v>
      </c>
      <c r="G51" t="s">
        <v>68</v>
      </c>
      <c r="H51" t="s">
        <v>67</v>
      </c>
      <c r="I51" t="s">
        <v>412</v>
      </c>
      <c r="J51" t="s">
        <v>413</v>
      </c>
      <c r="K51" t="s">
        <v>414</v>
      </c>
      <c r="L51" t="s">
        <v>415</v>
      </c>
      <c r="M51" t="s">
        <v>67</v>
      </c>
    </row>
    <row r="52" spans="1:13" x14ac:dyDescent="0.75">
      <c r="A52" t="s">
        <v>371</v>
      </c>
      <c r="B52" t="s">
        <v>416</v>
      </c>
      <c r="C52" t="s">
        <v>417</v>
      </c>
      <c r="D52" t="s">
        <v>418</v>
      </c>
      <c r="E52" t="s">
        <v>419</v>
      </c>
      <c r="F52" t="s">
        <v>67</v>
      </c>
      <c r="G52" t="s">
        <v>68</v>
      </c>
      <c r="H52" t="s">
        <v>67</v>
      </c>
      <c r="I52" t="s">
        <v>412</v>
      </c>
      <c r="J52" t="s">
        <v>420</v>
      </c>
      <c r="K52" t="s">
        <v>421</v>
      </c>
      <c r="L52" t="s">
        <v>422</v>
      </c>
      <c r="M52" t="s">
        <v>67</v>
      </c>
    </row>
    <row r="53" spans="1:13" x14ac:dyDescent="0.75">
      <c r="A53" t="s">
        <v>371</v>
      </c>
      <c r="B53" t="s">
        <v>423</v>
      </c>
      <c r="C53" t="s">
        <v>424</v>
      </c>
      <c r="D53" t="s">
        <v>425</v>
      </c>
      <c r="E53" t="s">
        <v>426</v>
      </c>
      <c r="F53" t="s">
        <v>427</v>
      </c>
      <c r="G53" t="s">
        <v>68</v>
      </c>
      <c r="H53" t="s">
        <v>67</v>
      </c>
      <c r="I53" t="s">
        <v>84</v>
      </c>
      <c r="J53" t="s">
        <v>426</v>
      </c>
      <c r="K53" t="s">
        <v>428</v>
      </c>
      <c r="L53" t="s">
        <v>429</v>
      </c>
      <c r="M53" t="s">
        <v>67</v>
      </c>
    </row>
    <row r="54" spans="1:13" x14ac:dyDescent="0.75">
      <c r="A54" t="s">
        <v>371</v>
      </c>
      <c r="B54" t="s">
        <v>430</v>
      </c>
      <c r="C54" t="s">
        <v>431</v>
      </c>
      <c r="D54" t="s">
        <v>432</v>
      </c>
      <c r="E54" t="s">
        <v>433</v>
      </c>
      <c r="F54" t="s">
        <v>67</v>
      </c>
      <c r="G54" t="s">
        <v>68</v>
      </c>
      <c r="H54" t="s">
        <v>67</v>
      </c>
      <c r="I54" t="s">
        <v>84</v>
      </c>
      <c r="J54" t="s">
        <v>433</v>
      </c>
      <c r="K54" t="s">
        <v>434</v>
      </c>
      <c r="L54" t="s">
        <v>435</v>
      </c>
      <c r="M54" t="s">
        <v>67</v>
      </c>
    </row>
    <row r="55" spans="1:13" x14ac:dyDescent="0.75">
      <c r="A55" t="s">
        <v>436</v>
      </c>
      <c r="B55" t="s">
        <v>158</v>
      </c>
      <c r="C55" t="s">
        <v>437</v>
      </c>
      <c r="D55" t="s">
        <v>158</v>
      </c>
      <c r="E55" t="s">
        <v>438</v>
      </c>
      <c r="F55" t="s">
        <v>439</v>
      </c>
      <c r="G55" t="s">
        <v>68</v>
      </c>
      <c r="H55" t="s">
        <v>67</v>
      </c>
      <c r="I55" t="s">
        <v>160</v>
      </c>
      <c r="J55" t="s">
        <v>440</v>
      </c>
      <c r="K55" t="s">
        <v>441</v>
      </c>
      <c r="L55" t="s">
        <v>442</v>
      </c>
      <c r="M55" t="s">
        <v>67</v>
      </c>
    </row>
    <row r="56" spans="1:13" x14ac:dyDescent="0.75">
      <c r="A56" t="s">
        <v>436</v>
      </c>
      <c r="B56" t="s">
        <v>92</v>
      </c>
      <c r="C56" t="s">
        <v>443</v>
      </c>
      <c r="D56" t="s">
        <v>92</v>
      </c>
      <c r="E56" t="s">
        <v>444</v>
      </c>
      <c r="F56" t="s">
        <v>67</v>
      </c>
      <c r="G56" t="s">
        <v>92</v>
      </c>
      <c r="H56" t="s">
        <v>67</v>
      </c>
      <c r="I56" t="s">
        <v>160</v>
      </c>
      <c r="J56" t="s">
        <v>445</v>
      </c>
      <c r="K56" t="s">
        <v>446</v>
      </c>
      <c r="L56" t="s">
        <v>447</v>
      </c>
      <c r="M56" t="s">
        <v>67</v>
      </c>
    </row>
    <row r="57" spans="1:13" x14ac:dyDescent="0.75">
      <c r="A57" t="s">
        <v>436</v>
      </c>
      <c r="B57" t="s">
        <v>208</v>
      </c>
      <c r="C57" t="s">
        <v>448</v>
      </c>
      <c r="D57" t="s">
        <v>210</v>
      </c>
      <c r="E57" t="s">
        <v>174</v>
      </c>
      <c r="F57" t="s">
        <v>67</v>
      </c>
      <c r="G57" t="s">
        <v>92</v>
      </c>
      <c r="H57" t="s">
        <v>67</v>
      </c>
      <c r="I57" t="s">
        <v>84</v>
      </c>
      <c r="J57" t="s">
        <v>449</v>
      </c>
      <c r="K57" t="s">
        <v>450</v>
      </c>
      <c r="L57" t="s">
        <v>451</v>
      </c>
      <c r="M57" t="s">
        <v>67</v>
      </c>
    </row>
    <row r="58" spans="1:13" x14ac:dyDescent="0.75">
      <c r="A58" t="s">
        <v>436</v>
      </c>
      <c r="B58" t="s">
        <v>452</v>
      </c>
      <c r="C58" t="s">
        <v>453</v>
      </c>
      <c r="D58" t="s">
        <v>452</v>
      </c>
      <c r="E58" t="s">
        <v>452</v>
      </c>
      <c r="F58" t="s">
        <v>67</v>
      </c>
      <c r="G58" t="s">
        <v>68</v>
      </c>
      <c r="H58" t="s">
        <v>67</v>
      </c>
      <c r="I58" t="s">
        <v>160</v>
      </c>
      <c r="J58" t="s">
        <v>454</v>
      </c>
      <c r="K58" t="s">
        <v>455</v>
      </c>
      <c r="L58" t="s">
        <v>456</v>
      </c>
      <c r="M58" t="s">
        <v>67</v>
      </c>
    </row>
    <row r="59" spans="1:13" x14ac:dyDescent="0.75">
      <c r="A59" t="s">
        <v>457</v>
      </c>
      <c r="B59" t="s">
        <v>158</v>
      </c>
      <c r="C59" t="s">
        <v>458</v>
      </c>
      <c r="D59" t="s">
        <v>158</v>
      </c>
      <c r="E59" t="s">
        <v>459</v>
      </c>
      <c r="F59" t="s">
        <v>460</v>
      </c>
      <c r="G59" t="s">
        <v>68</v>
      </c>
      <c r="H59" t="s">
        <v>67</v>
      </c>
      <c r="I59" t="s">
        <v>160</v>
      </c>
      <c r="J59" t="s">
        <v>461</v>
      </c>
      <c r="K59" t="s">
        <v>462</v>
      </c>
      <c r="L59" t="s">
        <v>463</v>
      </c>
      <c r="M59" t="s">
        <v>67</v>
      </c>
    </row>
    <row r="60" spans="1:13" x14ac:dyDescent="0.75">
      <c r="A60" t="s">
        <v>457</v>
      </c>
      <c r="B60" t="s">
        <v>11</v>
      </c>
      <c r="C60" t="s">
        <v>464</v>
      </c>
      <c r="D60" t="s">
        <v>11</v>
      </c>
      <c r="E60" t="s">
        <v>465</v>
      </c>
      <c r="F60" t="s">
        <v>67</v>
      </c>
      <c r="G60" t="s">
        <v>68</v>
      </c>
      <c r="H60" t="s">
        <v>67</v>
      </c>
      <c r="I60" t="s">
        <v>160</v>
      </c>
      <c r="J60" t="s">
        <v>465</v>
      </c>
      <c r="K60" t="s">
        <v>466</v>
      </c>
      <c r="L60" t="s">
        <v>467</v>
      </c>
      <c r="M60" t="s">
        <v>67</v>
      </c>
    </row>
    <row r="61" spans="1:13" x14ac:dyDescent="0.75">
      <c r="A61" t="s">
        <v>468</v>
      </c>
      <c r="B61" t="s">
        <v>469</v>
      </c>
      <c r="C61" t="s">
        <v>470</v>
      </c>
      <c r="D61" t="s">
        <v>471</v>
      </c>
      <c r="E61" t="s">
        <v>472</v>
      </c>
      <c r="F61" t="s">
        <v>67</v>
      </c>
      <c r="G61" t="s">
        <v>68</v>
      </c>
      <c r="H61" t="s">
        <v>67</v>
      </c>
      <c r="I61" t="s">
        <v>160</v>
      </c>
      <c r="J61" t="s">
        <v>473</v>
      </c>
      <c r="K61" t="s">
        <v>474</v>
      </c>
      <c r="L61" t="s">
        <v>475</v>
      </c>
      <c r="M61" t="s">
        <v>67</v>
      </c>
    </row>
    <row r="62" spans="1:13" x14ac:dyDescent="0.75">
      <c r="A62" t="s">
        <v>468</v>
      </c>
      <c r="B62" t="s">
        <v>476</v>
      </c>
      <c r="C62" t="s">
        <v>477</v>
      </c>
      <c r="D62" t="s">
        <v>478</v>
      </c>
      <c r="E62" t="s">
        <v>479</v>
      </c>
      <c r="F62" t="s">
        <v>67</v>
      </c>
      <c r="G62" t="s">
        <v>68</v>
      </c>
      <c r="H62" t="s">
        <v>67</v>
      </c>
      <c r="I62" t="s">
        <v>84</v>
      </c>
      <c r="J62" t="s">
        <v>480</v>
      </c>
      <c r="K62" t="s">
        <v>481</v>
      </c>
      <c r="L62" t="s">
        <v>482</v>
      </c>
      <c r="M62" t="s">
        <v>67</v>
      </c>
    </row>
    <row r="63" spans="1:13" x14ac:dyDescent="0.75">
      <c r="A63" t="s">
        <v>468</v>
      </c>
      <c r="B63" t="s">
        <v>483</v>
      </c>
      <c r="C63" t="s">
        <v>484</v>
      </c>
      <c r="D63" t="s">
        <v>485</v>
      </c>
      <c r="E63" t="s">
        <v>486</v>
      </c>
      <c r="F63" t="s">
        <v>67</v>
      </c>
      <c r="G63" t="s">
        <v>92</v>
      </c>
      <c r="H63" t="s">
        <v>67</v>
      </c>
      <c r="I63" t="s">
        <v>160</v>
      </c>
      <c r="J63" t="s">
        <v>486</v>
      </c>
      <c r="K63" t="s">
        <v>487</v>
      </c>
      <c r="L63" t="s">
        <v>488</v>
      </c>
      <c r="M63" t="s">
        <v>67</v>
      </c>
    </row>
    <row r="64" spans="1:13" x14ac:dyDescent="0.75">
      <c r="A64" t="s">
        <v>468</v>
      </c>
      <c r="B64" t="s">
        <v>179</v>
      </c>
      <c r="C64" t="s">
        <v>489</v>
      </c>
      <c r="D64" t="s">
        <v>181</v>
      </c>
      <c r="E64" t="s">
        <v>182</v>
      </c>
      <c r="F64" t="s">
        <v>183</v>
      </c>
      <c r="G64" t="s">
        <v>68</v>
      </c>
      <c r="H64" t="s">
        <v>67</v>
      </c>
      <c r="I64" t="s">
        <v>160</v>
      </c>
      <c r="J64" t="s">
        <v>490</v>
      </c>
      <c r="K64" t="s">
        <v>491</v>
      </c>
      <c r="L64" t="s">
        <v>492</v>
      </c>
      <c r="M64" t="s">
        <v>67</v>
      </c>
    </row>
    <row r="65" spans="1:13" x14ac:dyDescent="0.75">
      <c r="A65" t="s">
        <v>468</v>
      </c>
      <c r="B65" t="s">
        <v>493</v>
      </c>
      <c r="C65" t="s">
        <v>494</v>
      </c>
      <c r="D65" t="s">
        <v>493</v>
      </c>
      <c r="E65" t="s">
        <v>495</v>
      </c>
      <c r="F65" t="s">
        <v>496</v>
      </c>
      <c r="G65" t="s">
        <v>68</v>
      </c>
      <c r="H65" t="s">
        <v>67</v>
      </c>
      <c r="I65" t="s">
        <v>160</v>
      </c>
      <c r="J65" t="s">
        <v>495</v>
      </c>
      <c r="K65" t="s">
        <v>497</v>
      </c>
      <c r="L65" t="s">
        <v>498</v>
      </c>
      <c r="M65" t="s">
        <v>67</v>
      </c>
    </row>
    <row r="66" spans="1:13" x14ac:dyDescent="0.75">
      <c r="A66" t="s">
        <v>468</v>
      </c>
      <c r="B66" t="s">
        <v>499</v>
      </c>
      <c r="C66" t="s">
        <v>500</v>
      </c>
      <c r="D66" t="s">
        <v>499</v>
      </c>
      <c r="E66" t="s">
        <v>501</v>
      </c>
      <c r="F66" t="s">
        <v>502</v>
      </c>
      <c r="G66" t="s">
        <v>68</v>
      </c>
      <c r="H66" t="s">
        <v>67</v>
      </c>
      <c r="I66" t="s">
        <v>160</v>
      </c>
      <c r="J66" t="s">
        <v>503</v>
      </c>
      <c r="K66" t="s">
        <v>504</v>
      </c>
      <c r="L66" t="s">
        <v>505</v>
      </c>
      <c r="M66" t="s">
        <v>67</v>
      </c>
    </row>
    <row r="67" spans="1:13" x14ac:dyDescent="0.75">
      <c r="A67" t="s">
        <v>468</v>
      </c>
      <c r="B67" t="s">
        <v>506</v>
      </c>
      <c r="C67" t="s">
        <v>507</v>
      </c>
      <c r="D67" t="s">
        <v>508</v>
      </c>
      <c r="E67" t="s">
        <v>509</v>
      </c>
      <c r="F67" t="s">
        <v>510</v>
      </c>
      <c r="G67" t="s">
        <v>68</v>
      </c>
      <c r="H67" t="s">
        <v>67</v>
      </c>
      <c r="I67" t="s">
        <v>84</v>
      </c>
      <c r="J67" t="s">
        <v>509</v>
      </c>
      <c r="K67" t="s">
        <v>511</v>
      </c>
      <c r="L67" t="s">
        <v>512</v>
      </c>
      <c r="M67" t="s">
        <v>67</v>
      </c>
    </row>
    <row r="68" spans="1:13" x14ac:dyDescent="0.75">
      <c r="A68" t="s">
        <v>468</v>
      </c>
      <c r="B68" t="s">
        <v>513</v>
      </c>
      <c r="C68" t="s">
        <v>514</v>
      </c>
      <c r="D68" t="s">
        <v>515</v>
      </c>
      <c r="E68" t="s">
        <v>516</v>
      </c>
      <c r="F68" t="s">
        <v>67</v>
      </c>
      <c r="G68" t="s">
        <v>227</v>
      </c>
      <c r="H68" t="s">
        <v>67</v>
      </c>
      <c r="I68" t="s">
        <v>84</v>
      </c>
      <c r="J68" t="s">
        <v>517</v>
      </c>
      <c r="K68" t="s">
        <v>518</v>
      </c>
      <c r="L68" t="s">
        <v>519</v>
      </c>
      <c r="M68" t="s">
        <v>67</v>
      </c>
    </row>
    <row r="69" spans="1:13" x14ac:dyDescent="0.75">
      <c r="A69" t="s">
        <v>520</v>
      </c>
      <c r="B69" t="s">
        <v>521</v>
      </c>
      <c r="C69" t="s">
        <v>522</v>
      </c>
      <c r="D69" t="s">
        <v>523</v>
      </c>
      <c r="E69" t="s">
        <v>523</v>
      </c>
      <c r="F69" t="s">
        <v>524</v>
      </c>
      <c r="G69" t="s">
        <v>68</v>
      </c>
      <c r="H69" t="s">
        <v>67</v>
      </c>
      <c r="I69" t="s">
        <v>69</v>
      </c>
      <c r="J69" t="s">
        <v>525</v>
      </c>
      <c r="K69" t="s">
        <v>526</v>
      </c>
      <c r="L69" t="s">
        <v>527</v>
      </c>
      <c r="M69" t="s">
        <v>67</v>
      </c>
    </row>
    <row r="70" spans="1:13" x14ac:dyDescent="0.75">
      <c r="A70" t="s">
        <v>520</v>
      </c>
      <c r="B70" t="s">
        <v>528</v>
      </c>
      <c r="C70" t="s">
        <v>529</v>
      </c>
      <c r="D70" t="s">
        <v>530</v>
      </c>
      <c r="E70" t="s">
        <v>530</v>
      </c>
      <c r="F70" t="s">
        <v>531</v>
      </c>
      <c r="G70" t="s">
        <v>68</v>
      </c>
      <c r="H70" t="s">
        <v>67</v>
      </c>
      <c r="I70" t="s">
        <v>69</v>
      </c>
      <c r="J70" t="s">
        <v>532</v>
      </c>
      <c r="K70" t="s">
        <v>533</v>
      </c>
      <c r="L70" t="s">
        <v>534</v>
      </c>
      <c r="M70" t="s">
        <v>535</v>
      </c>
    </row>
    <row r="71" spans="1:13" x14ac:dyDescent="0.75">
      <c r="A71" t="s">
        <v>520</v>
      </c>
      <c r="B71" t="s">
        <v>536</v>
      </c>
      <c r="C71" t="s">
        <v>537</v>
      </c>
      <c r="D71" t="s">
        <v>538</v>
      </c>
      <c r="E71" t="s">
        <v>538</v>
      </c>
      <c r="F71" t="s">
        <v>67</v>
      </c>
      <c r="G71" t="s">
        <v>68</v>
      </c>
      <c r="H71" t="s">
        <v>67</v>
      </c>
      <c r="I71" t="s">
        <v>84</v>
      </c>
      <c r="J71" t="s">
        <v>539</v>
      </c>
      <c r="K71" t="s">
        <v>540</v>
      </c>
      <c r="L71" t="s">
        <v>541</v>
      </c>
      <c r="M71" t="s">
        <v>542</v>
      </c>
    </row>
    <row r="72" spans="1:13" x14ac:dyDescent="0.75">
      <c r="A72" t="s">
        <v>520</v>
      </c>
      <c r="B72" t="s">
        <v>543</v>
      </c>
      <c r="C72" t="s">
        <v>544</v>
      </c>
      <c r="D72" t="s">
        <v>545</v>
      </c>
      <c r="E72" t="s">
        <v>545</v>
      </c>
      <c r="F72" t="s">
        <v>67</v>
      </c>
      <c r="G72" t="s">
        <v>92</v>
      </c>
      <c r="H72" t="s">
        <v>67</v>
      </c>
      <c r="I72" t="s">
        <v>84</v>
      </c>
      <c r="J72" t="s">
        <v>546</v>
      </c>
      <c r="K72" t="s">
        <v>547</v>
      </c>
      <c r="L72" t="s">
        <v>548</v>
      </c>
      <c r="M72" t="s">
        <v>549</v>
      </c>
    </row>
    <row r="73" spans="1:13" x14ac:dyDescent="0.75">
      <c r="A73" t="s">
        <v>550</v>
      </c>
      <c r="B73" t="s">
        <v>11</v>
      </c>
      <c r="C73" t="s">
        <v>551</v>
      </c>
      <c r="D73" t="s">
        <v>11</v>
      </c>
      <c r="E73" t="s">
        <v>11</v>
      </c>
      <c r="F73" t="s">
        <v>552</v>
      </c>
      <c r="G73" t="s">
        <v>68</v>
      </c>
      <c r="H73" t="s">
        <v>67</v>
      </c>
      <c r="I73" t="s">
        <v>84</v>
      </c>
      <c r="J73" t="s">
        <v>553</v>
      </c>
      <c r="K73" t="s">
        <v>554</v>
      </c>
      <c r="L73" t="s">
        <v>555</v>
      </c>
      <c r="M73" t="s">
        <v>556</v>
      </c>
    </row>
    <row r="74" spans="1:13" x14ac:dyDescent="0.75">
      <c r="A74" t="s">
        <v>557</v>
      </c>
      <c r="B74" t="s">
        <v>558</v>
      </c>
      <c r="C74" t="s">
        <v>559</v>
      </c>
      <c r="D74" t="s">
        <v>560</v>
      </c>
      <c r="E74" t="s">
        <v>560</v>
      </c>
      <c r="F74" t="s">
        <v>67</v>
      </c>
      <c r="G74" t="s">
        <v>68</v>
      </c>
      <c r="H74" t="s">
        <v>67</v>
      </c>
      <c r="I74" t="s">
        <v>69</v>
      </c>
      <c r="J74" t="s">
        <v>561</v>
      </c>
      <c r="K74" t="s">
        <v>562</v>
      </c>
      <c r="L74" t="s">
        <v>563</v>
      </c>
      <c r="M74" t="s">
        <v>564</v>
      </c>
    </row>
    <row r="75" spans="1:13" x14ac:dyDescent="0.75">
      <c r="A75" t="s">
        <v>565</v>
      </c>
      <c r="B75" t="s">
        <v>566</v>
      </c>
      <c r="C75" t="s">
        <v>567</v>
      </c>
      <c r="D75" t="s">
        <v>568</v>
      </c>
      <c r="E75" t="s">
        <v>568</v>
      </c>
      <c r="F75" t="s">
        <v>67</v>
      </c>
      <c r="G75" t="s">
        <v>227</v>
      </c>
      <c r="H75" t="s">
        <v>67</v>
      </c>
      <c r="I75" t="s">
        <v>84</v>
      </c>
      <c r="J75" t="s">
        <v>569</v>
      </c>
      <c r="K75" t="s">
        <v>570</v>
      </c>
      <c r="L75" t="s">
        <v>571</v>
      </c>
      <c r="M75" t="s">
        <v>572</v>
      </c>
    </row>
    <row r="76" spans="1:13" x14ac:dyDescent="0.75">
      <c r="A76" t="s">
        <v>565</v>
      </c>
      <c r="B76" t="s">
        <v>573</v>
      </c>
      <c r="C76" t="s">
        <v>574</v>
      </c>
      <c r="D76" t="s">
        <v>575</v>
      </c>
      <c r="E76" t="s">
        <v>575</v>
      </c>
      <c r="F76" t="s">
        <v>576</v>
      </c>
      <c r="G76" t="s">
        <v>68</v>
      </c>
      <c r="H76" t="s">
        <v>67</v>
      </c>
      <c r="I76" t="s">
        <v>84</v>
      </c>
      <c r="J76" t="s">
        <v>577</v>
      </c>
      <c r="K76" t="s">
        <v>578</v>
      </c>
      <c r="L76" t="s">
        <v>579</v>
      </c>
      <c r="M76" t="s">
        <v>580</v>
      </c>
    </row>
    <row r="77" spans="1:13" x14ac:dyDescent="0.75">
      <c r="A77" t="s">
        <v>565</v>
      </c>
      <c r="B77" t="s">
        <v>581</v>
      </c>
      <c r="C77" t="s">
        <v>582</v>
      </c>
      <c r="D77" t="s">
        <v>583</v>
      </c>
      <c r="E77" t="s">
        <v>583</v>
      </c>
      <c r="F77" t="s">
        <v>67</v>
      </c>
      <c r="G77" t="s">
        <v>227</v>
      </c>
      <c r="H77" t="s">
        <v>67</v>
      </c>
      <c r="I77" t="s">
        <v>84</v>
      </c>
      <c r="J77" t="s">
        <v>584</v>
      </c>
      <c r="K77" t="s">
        <v>585</v>
      </c>
      <c r="L77" t="s">
        <v>586</v>
      </c>
      <c r="M77" t="s">
        <v>587</v>
      </c>
    </row>
    <row r="78" spans="1:13" x14ac:dyDescent="0.75">
      <c r="A78" t="s">
        <v>588</v>
      </c>
      <c r="B78" t="s">
        <v>589</v>
      </c>
      <c r="C78" t="s">
        <v>590</v>
      </c>
      <c r="D78" t="s">
        <v>591</v>
      </c>
      <c r="E78" t="s">
        <v>591</v>
      </c>
      <c r="F78" t="s">
        <v>592</v>
      </c>
      <c r="G78" t="s">
        <v>68</v>
      </c>
      <c r="H78" t="s">
        <v>67</v>
      </c>
      <c r="I78" t="s">
        <v>69</v>
      </c>
      <c r="J78" t="s">
        <v>593</v>
      </c>
      <c r="K78" t="s">
        <v>594</v>
      </c>
      <c r="L78" t="s">
        <v>595</v>
      </c>
      <c r="M78" t="s">
        <v>596</v>
      </c>
    </row>
    <row r="79" spans="1:13" x14ac:dyDescent="0.75">
      <c r="A79" t="s">
        <v>588</v>
      </c>
      <c r="B79" t="s">
        <v>597</v>
      </c>
      <c r="C79" t="s">
        <v>598</v>
      </c>
      <c r="D79" t="s">
        <v>597</v>
      </c>
      <c r="E79" t="s">
        <v>597</v>
      </c>
      <c r="F79" t="s">
        <v>599</v>
      </c>
      <c r="G79" t="s">
        <v>68</v>
      </c>
      <c r="H79" t="s">
        <v>67</v>
      </c>
      <c r="I79" t="s">
        <v>84</v>
      </c>
      <c r="J79" t="s">
        <v>600</v>
      </c>
      <c r="K79" t="s">
        <v>601</v>
      </c>
      <c r="L79" t="s">
        <v>602</v>
      </c>
      <c r="M79" t="s">
        <v>67</v>
      </c>
    </row>
    <row r="80" spans="1:13" x14ac:dyDescent="0.75">
      <c r="A80" t="s">
        <v>588</v>
      </c>
      <c r="B80" t="s">
        <v>603</v>
      </c>
      <c r="C80" t="s">
        <v>604</v>
      </c>
      <c r="D80" t="s">
        <v>603</v>
      </c>
      <c r="E80" t="s">
        <v>603</v>
      </c>
      <c r="F80" t="s">
        <v>605</v>
      </c>
      <c r="G80" t="s">
        <v>68</v>
      </c>
      <c r="H80" t="s">
        <v>67</v>
      </c>
      <c r="I80" t="s">
        <v>84</v>
      </c>
      <c r="J80" t="s">
        <v>606</v>
      </c>
      <c r="K80" t="s">
        <v>607</v>
      </c>
      <c r="L80" t="s">
        <v>608</v>
      </c>
      <c r="M80" t="s">
        <v>67</v>
      </c>
    </row>
    <row r="81" spans="1:13" x14ac:dyDescent="0.75">
      <c r="A81" t="s">
        <v>588</v>
      </c>
      <c r="B81" t="s">
        <v>609</v>
      </c>
      <c r="C81" t="s">
        <v>610</v>
      </c>
      <c r="D81" t="s">
        <v>611</v>
      </c>
      <c r="E81" t="s">
        <v>611</v>
      </c>
      <c r="F81" t="s">
        <v>151</v>
      </c>
      <c r="G81" t="s">
        <v>68</v>
      </c>
      <c r="H81" t="s">
        <v>67</v>
      </c>
      <c r="I81" t="s">
        <v>84</v>
      </c>
      <c r="J81" t="s">
        <v>612</v>
      </c>
      <c r="K81" t="s">
        <v>613</v>
      </c>
      <c r="L81" t="s">
        <v>614</v>
      </c>
      <c r="M81" t="s">
        <v>67</v>
      </c>
    </row>
    <row r="82" spans="1:13" x14ac:dyDescent="0.75">
      <c r="A82" t="s">
        <v>615</v>
      </c>
      <c r="B82" t="s">
        <v>194</v>
      </c>
      <c r="C82" t="s">
        <v>616</v>
      </c>
      <c r="D82" t="s">
        <v>194</v>
      </c>
      <c r="E82" t="s">
        <v>194</v>
      </c>
      <c r="F82" t="s">
        <v>617</v>
      </c>
      <c r="G82" t="s">
        <v>68</v>
      </c>
      <c r="H82" t="s">
        <v>67</v>
      </c>
      <c r="I82" t="s">
        <v>160</v>
      </c>
      <c r="J82" t="s">
        <v>618</v>
      </c>
      <c r="K82" t="s">
        <v>619</v>
      </c>
      <c r="L82" t="s">
        <v>620</v>
      </c>
      <c r="M82" t="s">
        <v>621</v>
      </c>
    </row>
    <row r="83" spans="1:13" x14ac:dyDescent="0.75">
      <c r="A83" t="s">
        <v>615</v>
      </c>
      <c r="B83" t="s">
        <v>622</v>
      </c>
      <c r="C83" t="s">
        <v>623</v>
      </c>
      <c r="D83" t="s">
        <v>622</v>
      </c>
      <c r="E83" t="s">
        <v>622</v>
      </c>
      <c r="F83" t="s">
        <v>67</v>
      </c>
      <c r="G83" t="s">
        <v>68</v>
      </c>
      <c r="H83" t="s">
        <v>67</v>
      </c>
      <c r="I83" t="s">
        <v>160</v>
      </c>
      <c r="J83" t="s">
        <v>624</v>
      </c>
      <c r="K83" t="s">
        <v>625</v>
      </c>
      <c r="L83" t="s">
        <v>626</v>
      </c>
      <c r="M83" t="s">
        <v>67</v>
      </c>
    </row>
    <row r="84" spans="1:13" x14ac:dyDescent="0.75">
      <c r="A84" t="s">
        <v>615</v>
      </c>
      <c r="B84" t="s">
        <v>345</v>
      </c>
      <c r="C84" t="s">
        <v>627</v>
      </c>
      <c r="D84" t="s">
        <v>345</v>
      </c>
      <c r="E84" t="s">
        <v>345</v>
      </c>
      <c r="F84" t="s">
        <v>628</v>
      </c>
      <c r="G84" t="s">
        <v>68</v>
      </c>
      <c r="H84" t="s">
        <v>67</v>
      </c>
      <c r="I84" t="s">
        <v>160</v>
      </c>
      <c r="J84" t="s">
        <v>629</v>
      </c>
      <c r="K84" t="s">
        <v>630</v>
      </c>
      <c r="L84" t="s">
        <v>631</v>
      </c>
      <c r="M84" t="s">
        <v>632</v>
      </c>
    </row>
    <row r="85" spans="1:13" x14ac:dyDescent="0.75">
      <c r="A85" t="s">
        <v>633</v>
      </c>
      <c r="B85" t="s">
        <v>634</v>
      </c>
      <c r="C85" t="s">
        <v>635</v>
      </c>
      <c r="D85" t="s">
        <v>634</v>
      </c>
      <c r="E85" t="s">
        <v>634</v>
      </c>
      <c r="F85" t="s">
        <v>636</v>
      </c>
      <c r="G85" t="s">
        <v>68</v>
      </c>
      <c r="H85" t="s">
        <v>67</v>
      </c>
      <c r="I85" t="s">
        <v>69</v>
      </c>
      <c r="J85" t="s">
        <v>637</v>
      </c>
      <c r="K85" t="s">
        <v>638</v>
      </c>
      <c r="L85" t="s">
        <v>639</v>
      </c>
      <c r="M85" t="s">
        <v>67</v>
      </c>
    </row>
    <row r="86" spans="1:13" x14ac:dyDescent="0.75">
      <c r="A86" t="s">
        <v>633</v>
      </c>
      <c r="B86" t="s">
        <v>640</v>
      </c>
      <c r="C86" t="s">
        <v>641</v>
      </c>
      <c r="D86" t="s">
        <v>642</v>
      </c>
      <c r="E86" t="s">
        <v>642</v>
      </c>
      <c r="F86" t="s">
        <v>67</v>
      </c>
      <c r="G86" t="s">
        <v>227</v>
      </c>
      <c r="H86" t="s">
        <v>67</v>
      </c>
      <c r="I86" t="s">
        <v>69</v>
      </c>
      <c r="J86" t="s">
        <v>643</v>
      </c>
      <c r="K86" t="s">
        <v>644</v>
      </c>
      <c r="L86" t="s">
        <v>645</v>
      </c>
      <c r="M86" t="s">
        <v>67</v>
      </c>
    </row>
    <row r="87" spans="1:13" x14ac:dyDescent="0.75">
      <c r="A87" t="s">
        <v>633</v>
      </c>
      <c r="B87" t="s">
        <v>646</v>
      </c>
      <c r="C87" t="s">
        <v>647</v>
      </c>
      <c r="D87" t="s">
        <v>648</v>
      </c>
      <c r="E87" t="s">
        <v>648</v>
      </c>
      <c r="F87" t="s">
        <v>67</v>
      </c>
      <c r="G87" t="s">
        <v>227</v>
      </c>
      <c r="H87" t="s">
        <v>67</v>
      </c>
      <c r="I87" t="s">
        <v>69</v>
      </c>
      <c r="J87" t="s">
        <v>649</v>
      </c>
      <c r="K87" t="s">
        <v>650</v>
      </c>
      <c r="L87" t="s">
        <v>651</v>
      </c>
      <c r="M87" t="s">
        <v>67</v>
      </c>
    </row>
    <row r="88" spans="1:13" x14ac:dyDescent="0.75">
      <c r="A88" t="s">
        <v>633</v>
      </c>
      <c r="B88" t="s">
        <v>652</v>
      </c>
      <c r="C88" t="s">
        <v>653</v>
      </c>
      <c r="D88" t="s">
        <v>654</v>
      </c>
      <c r="E88" t="s">
        <v>654</v>
      </c>
      <c r="F88" t="s">
        <v>655</v>
      </c>
      <c r="G88" t="s">
        <v>68</v>
      </c>
      <c r="H88" t="s">
        <v>67</v>
      </c>
      <c r="I88" t="s">
        <v>69</v>
      </c>
      <c r="J88" t="s">
        <v>656</v>
      </c>
      <c r="K88" t="s">
        <v>657</v>
      </c>
      <c r="L88" t="s">
        <v>658</v>
      </c>
      <c r="M88" t="s">
        <v>67</v>
      </c>
    </row>
    <row r="89" spans="1:13" x14ac:dyDescent="0.75">
      <c r="A89" t="s">
        <v>633</v>
      </c>
      <c r="B89" t="s">
        <v>659</v>
      </c>
      <c r="C89" t="s">
        <v>660</v>
      </c>
      <c r="D89" t="s">
        <v>659</v>
      </c>
      <c r="E89" t="s">
        <v>659</v>
      </c>
      <c r="F89" t="s">
        <v>67</v>
      </c>
      <c r="G89" t="s">
        <v>68</v>
      </c>
      <c r="H89" t="s">
        <v>67</v>
      </c>
      <c r="I89" t="s">
        <v>84</v>
      </c>
      <c r="J89" t="s">
        <v>661</v>
      </c>
      <c r="K89" t="s">
        <v>662</v>
      </c>
      <c r="L89" t="s">
        <v>663</v>
      </c>
      <c r="M89" t="s">
        <v>67</v>
      </c>
    </row>
    <row r="90" spans="1:13" x14ac:dyDescent="0.75">
      <c r="A90" t="s">
        <v>664</v>
      </c>
      <c r="B90" t="s">
        <v>194</v>
      </c>
      <c r="C90" t="s">
        <v>665</v>
      </c>
      <c r="D90" t="s">
        <v>194</v>
      </c>
      <c r="E90" t="s">
        <v>194</v>
      </c>
      <c r="F90" t="s">
        <v>666</v>
      </c>
      <c r="G90" t="s">
        <v>68</v>
      </c>
      <c r="H90" t="s">
        <v>67</v>
      </c>
      <c r="I90" t="s">
        <v>69</v>
      </c>
      <c r="J90" t="s">
        <v>667</v>
      </c>
      <c r="K90" t="s">
        <v>668</v>
      </c>
      <c r="L90" t="s">
        <v>669</v>
      </c>
      <c r="M90" t="s">
        <v>67</v>
      </c>
    </row>
    <row r="91" spans="1:13" x14ac:dyDescent="0.75">
      <c r="A91" t="s">
        <v>664</v>
      </c>
      <c r="B91" t="s">
        <v>670</v>
      </c>
      <c r="C91" t="s">
        <v>671</v>
      </c>
      <c r="D91" t="s">
        <v>670</v>
      </c>
      <c r="E91" t="s">
        <v>670</v>
      </c>
      <c r="F91" t="s">
        <v>672</v>
      </c>
      <c r="G91" t="s">
        <v>68</v>
      </c>
      <c r="H91" t="s">
        <v>67</v>
      </c>
      <c r="I91" t="s">
        <v>69</v>
      </c>
      <c r="J91" t="s">
        <v>673</v>
      </c>
      <c r="K91" t="s">
        <v>674</v>
      </c>
      <c r="L91" t="s">
        <v>675</v>
      </c>
      <c r="M91" t="s">
        <v>67</v>
      </c>
    </row>
    <row r="92" spans="1:13" x14ac:dyDescent="0.75">
      <c r="A92" t="s">
        <v>664</v>
      </c>
      <c r="B92" t="s">
        <v>16</v>
      </c>
      <c r="C92" t="s">
        <v>676</v>
      </c>
      <c r="D92" t="s">
        <v>16</v>
      </c>
      <c r="E92" t="s">
        <v>16</v>
      </c>
      <c r="F92" t="s">
        <v>67</v>
      </c>
      <c r="G92" t="s">
        <v>68</v>
      </c>
      <c r="H92" t="s">
        <v>67</v>
      </c>
      <c r="I92" t="s">
        <v>69</v>
      </c>
      <c r="J92" t="s">
        <v>677</v>
      </c>
      <c r="K92" t="s">
        <v>678</v>
      </c>
      <c r="L92" t="s">
        <v>679</v>
      </c>
      <c r="M92" t="s">
        <v>67</v>
      </c>
    </row>
    <row r="93" spans="1:13" x14ac:dyDescent="0.75">
      <c r="A93" t="s">
        <v>664</v>
      </c>
      <c r="B93" t="s">
        <v>680</v>
      </c>
      <c r="C93" t="s">
        <v>681</v>
      </c>
      <c r="D93" t="s">
        <v>680</v>
      </c>
      <c r="E93" t="s">
        <v>680</v>
      </c>
      <c r="F93" t="s">
        <v>67</v>
      </c>
      <c r="G93" t="s">
        <v>68</v>
      </c>
      <c r="H93" t="s">
        <v>67</v>
      </c>
      <c r="I93" t="s">
        <v>682</v>
      </c>
      <c r="J93" t="s">
        <v>683</v>
      </c>
      <c r="K93" t="s">
        <v>684</v>
      </c>
      <c r="L93" t="s">
        <v>685</v>
      </c>
      <c r="M93" t="s">
        <v>67</v>
      </c>
    </row>
    <row r="94" spans="1:13" x14ac:dyDescent="0.75">
      <c r="A94" t="s">
        <v>686</v>
      </c>
      <c r="B94" t="s">
        <v>194</v>
      </c>
      <c r="C94" t="s">
        <v>687</v>
      </c>
      <c r="D94" t="s">
        <v>194</v>
      </c>
      <c r="E94" t="s">
        <v>194</v>
      </c>
      <c r="F94" t="s">
        <v>688</v>
      </c>
      <c r="G94" t="s">
        <v>68</v>
      </c>
      <c r="H94" t="s">
        <v>67</v>
      </c>
      <c r="I94" t="s">
        <v>84</v>
      </c>
      <c r="J94" t="s">
        <v>689</v>
      </c>
      <c r="K94" t="s">
        <v>690</v>
      </c>
      <c r="L94" t="s">
        <v>691</v>
      </c>
      <c r="M94" t="s">
        <v>67</v>
      </c>
    </row>
    <row r="95" spans="1:13" x14ac:dyDescent="0.75">
      <c r="A95" t="s">
        <v>686</v>
      </c>
      <c r="B95" t="s">
        <v>692</v>
      </c>
      <c r="C95" t="s">
        <v>693</v>
      </c>
      <c r="D95" t="s">
        <v>694</v>
      </c>
      <c r="E95" t="s">
        <v>694</v>
      </c>
      <c r="F95" t="s">
        <v>67</v>
      </c>
      <c r="G95" t="s">
        <v>227</v>
      </c>
      <c r="H95" t="s">
        <v>67</v>
      </c>
      <c r="I95" t="s">
        <v>69</v>
      </c>
      <c r="J95" t="s">
        <v>695</v>
      </c>
      <c r="K95" t="s">
        <v>696</v>
      </c>
      <c r="L95" t="s">
        <v>697</v>
      </c>
      <c r="M95" t="s">
        <v>67</v>
      </c>
    </row>
    <row r="96" spans="1:13" x14ac:dyDescent="0.75">
      <c r="A96" t="s">
        <v>686</v>
      </c>
      <c r="B96" t="s">
        <v>698</v>
      </c>
      <c r="C96" t="s">
        <v>699</v>
      </c>
      <c r="D96" t="s">
        <v>700</v>
      </c>
      <c r="E96" t="s">
        <v>700</v>
      </c>
      <c r="F96" t="s">
        <v>636</v>
      </c>
      <c r="G96" t="s">
        <v>68</v>
      </c>
      <c r="H96" t="s">
        <v>67</v>
      </c>
      <c r="I96" t="s">
        <v>69</v>
      </c>
      <c r="J96" t="s">
        <v>701</v>
      </c>
      <c r="K96" t="s">
        <v>67</v>
      </c>
      <c r="L96" t="s">
        <v>702</v>
      </c>
      <c r="M96" t="s">
        <v>67</v>
      </c>
    </row>
    <row r="97" spans="1:13" x14ac:dyDescent="0.75">
      <c r="A97" t="s">
        <v>686</v>
      </c>
      <c r="B97" t="s">
        <v>703</v>
      </c>
      <c r="C97" t="s">
        <v>704</v>
      </c>
      <c r="D97" t="s">
        <v>705</v>
      </c>
      <c r="E97" t="s">
        <v>705</v>
      </c>
      <c r="F97" t="s">
        <v>67</v>
      </c>
      <c r="G97" t="s">
        <v>227</v>
      </c>
      <c r="H97" t="s">
        <v>67</v>
      </c>
      <c r="I97" t="s">
        <v>69</v>
      </c>
      <c r="J97" t="s">
        <v>706</v>
      </c>
      <c r="K97" t="s">
        <v>707</v>
      </c>
      <c r="L97" t="s">
        <v>708</v>
      </c>
      <c r="M97" t="s">
        <v>67</v>
      </c>
    </row>
    <row r="98" spans="1:13" x14ac:dyDescent="0.75">
      <c r="A98" t="s">
        <v>686</v>
      </c>
      <c r="B98" t="s">
        <v>709</v>
      </c>
      <c r="C98" t="s">
        <v>710</v>
      </c>
      <c r="D98" t="s">
        <v>711</v>
      </c>
      <c r="E98" t="s">
        <v>711</v>
      </c>
      <c r="F98" t="s">
        <v>636</v>
      </c>
      <c r="G98" t="s">
        <v>68</v>
      </c>
      <c r="H98" t="s">
        <v>67</v>
      </c>
      <c r="I98" t="s">
        <v>69</v>
      </c>
      <c r="J98" t="s">
        <v>712</v>
      </c>
      <c r="K98" t="s">
        <v>67</v>
      </c>
      <c r="L98" t="s">
        <v>713</v>
      </c>
      <c r="M98" t="s">
        <v>67</v>
      </c>
    </row>
    <row r="99" spans="1:13" x14ac:dyDescent="0.75">
      <c r="A99" t="s">
        <v>686</v>
      </c>
      <c r="B99" t="s">
        <v>714</v>
      </c>
      <c r="C99" t="s">
        <v>715</v>
      </c>
      <c r="D99" t="s">
        <v>716</v>
      </c>
      <c r="E99" t="s">
        <v>716</v>
      </c>
      <c r="F99" t="s">
        <v>151</v>
      </c>
      <c r="G99" t="s">
        <v>68</v>
      </c>
      <c r="H99" t="s">
        <v>67</v>
      </c>
      <c r="I99" t="s">
        <v>84</v>
      </c>
      <c r="J99" t="s">
        <v>717</v>
      </c>
      <c r="K99" t="s">
        <v>718</v>
      </c>
      <c r="L99" t="s">
        <v>719</v>
      </c>
      <c r="M99" t="s">
        <v>67</v>
      </c>
    </row>
    <row r="100" spans="1:13" x14ac:dyDescent="0.75">
      <c r="A100" t="s">
        <v>686</v>
      </c>
      <c r="B100" t="s">
        <v>720</v>
      </c>
      <c r="C100" t="s">
        <v>721</v>
      </c>
      <c r="D100" t="s">
        <v>722</v>
      </c>
      <c r="E100" t="s">
        <v>722</v>
      </c>
      <c r="F100" t="s">
        <v>67</v>
      </c>
      <c r="G100" t="s">
        <v>227</v>
      </c>
      <c r="H100" t="s">
        <v>67</v>
      </c>
      <c r="I100" t="s">
        <v>69</v>
      </c>
      <c r="J100" t="s">
        <v>723</v>
      </c>
      <c r="K100" t="s">
        <v>724</v>
      </c>
      <c r="L100" t="s">
        <v>725</v>
      </c>
      <c r="M100" t="s">
        <v>67</v>
      </c>
    </row>
    <row r="101" spans="1:13" x14ac:dyDescent="0.75">
      <c r="A101" t="s">
        <v>686</v>
      </c>
      <c r="B101" t="s">
        <v>726</v>
      </c>
      <c r="C101" t="s">
        <v>727</v>
      </c>
      <c r="D101" t="s">
        <v>728</v>
      </c>
      <c r="E101" t="s">
        <v>728</v>
      </c>
      <c r="F101" t="s">
        <v>67</v>
      </c>
      <c r="G101" t="s">
        <v>227</v>
      </c>
      <c r="H101" t="s">
        <v>67</v>
      </c>
      <c r="I101" t="s">
        <v>84</v>
      </c>
      <c r="J101" t="s">
        <v>729</v>
      </c>
      <c r="K101" t="s">
        <v>730</v>
      </c>
      <c r="L101" t="s">
        <v>731</v>
      </c>
      <c r="M101" t="s">
        <v>67</v>
      </c>
    </row>
    <row r="102" spans="1:13" x14ac:dyDescent="0.75">
      <c r="A102" t="s">
        <v>732</v>
      </c>
      <c r="B102" t="s">
        <v>733</v>
      </c>
      <c r="C102" t="s">
        <v>734</v>
      </c>
      <c r="D102" t="s">
        <v>735</v>
      </c>
      <c r="E102" t="s">
        <v>735</v>
      </c>
      <c r="F102" t="s">
        <v>67</v>
      </c>
      <c r="G102" t="s">
        <v>736</v>
      </c>
      <c r="H102" t="s">
        <v>67</v>
      </c>
      <c r="I102" t="s">
        <v>69</v>
      </c>
      <c r="J102" t="s">
        <v>737</v>
      </c>
      <c r="K102" t="s">
        <v>738</v>
      </c>
      <c r="L102" t="s">
        <v>739</v>
      </c>
      <c r="M102" t="s">
        <v>67</v>
      </c>
    </row>
    <row r="103" spans="1:13" x14ac:dyDescent="0.75">
      <c r="A103" t="s">
        <v>732</v>
      </c>
      <c r="B103" t="s">
        <v>740</v>
      </c>
      <c r="C103" t="s">
        <v>741</v>
      </c>
      <c r="D103" t="s">
        <v>742</v>
      </c>
      <c r="E103" t="s">
        <v>742</v>
      </c>
      <c r="F103" t="s">
        <v>743</v>
      </c>
      <c r="G103" t="s">
        <v>68</v>
      </c>
      <c r="H103" t="s">
        <v>67</v>
      </c>
      <c r="I103" t="s">
        <v>69</v>
      </c>
      <c r="J103" t="s">
        <v>744</v>
      </c>
      <c r="K103" t="s">
        <v>745</v>
      </c>
      <c r="L103" t="s">
        <v>746</v>
      </c>
      <c r="M103" t="s">
        <v>67</v>
      </c>
    </row>
    <row r="104" spans="1:13" x14ac:dyDescent="0.75">
      <c r="A104" t="s">
        <v>732</v>
      </c>
      <c r="B104" t="s">
        <v>747</v>
      </c>
      <c r="C104" t="s">
        <v>748</v>
      </c>
      <c r="D104" t="s">
        <v>749</v>
      </c>
      <c r="E104" t="s">
        <v>749</v>
      </c>
      <c r="F104" t="s">
        <v>67</v>
      </c>
      <c r="G104" t="s">
        <v>227</v>
      </c>
      <c r="H104" t="s">
        <v>67</v>
      </c>
      <c r="I104" t="s">
        <v>84</v>
      </c>
      <c r="J104" t="s">
        <v>750</v>
      </c>
      <c r="K104" t="s">
        <v>751</v>
      </c>
      <c r="L104" t="s">
        <v>752</v>
      </c>
      <c r="M104" t="s">
        <v>67</v>
      </c>
    </row>
    <row r="105" spans="1:13" x14ac:dyDescent="0.75">
      <c r="A105" t="s">
        <v>732</v>
      </c>
      <c r="B105" t="s">
        <v>753</v>
      </c>
      <c r="C105" t="s">
        <v>754</v>
      </c>
      <c r="D105" t="s">
        <v>753</v>
      </c>
      <c r="E105" t="s">
        <v>753</v>
      </c>
      <c r="F105" t="s">
        <v>151</v>
      </c>
      <c r="G105" t="s">
        <v>68</v>
      </c>
      <c r="H105" t="s">
        <v>67</v>
      </c>
      <c r="I105" t="s">
        <v>84</v>
      </c>
      <c r="J105" t="s">
        <v>755</v>
      </c>
      <c r="K105" t="s">
        <v>756</v>
      </c>
      <c r="L105" t="s">
        <v>757</v>
      </c>
      <c r="M105" t="s">
        <v>67</v>
      </c>
    </row>
    <row r="106" spans="1:13" x14ac:dyDescent="0.75">
      <c r="A106" t="s">
        <v>732</v>
      </c>
      <c r="B106" t="s">
        <v>758</v>
      </c>
      <c r="C106" t="s">
        <v>759</v>
      </c>
      <c r="D106" t="s">
        <v>758</v>
      </c>
      <c r="E106" t="s">
        <v>760</v>
      </c>
      <c r="F106" t="s">
        <v>67</v>
      </c>
      <c r="G106" t="s">
        <v>227</v>
      </c>
      <c r="H106" t="s">
        <v>67</v>
      </c>
      <c r="I106" t="s">
        <v>84</v>
      </c>
      <c r="J106" t="s">
        <v>761</v>
      </c>
      <c r="K106" t="s">
        <v>67</v>
      </c>
      <c r="L106" t="s">
        <v>67</v>
      </c>
      <c r="M106" t="s">
        <v>67</v>
      </c>
    </row>
    <row r="107" spans="1:13" x14ac:dyDescent="0.75">
      <c r="A107" t="s">
        <v>762</v>
      </c>
      <c r="B107" t="s">
        <v>763</v>
      </c>
      <c r="C107" t="s">
        <v>764</v>
      </c>
      <c r="D107" t="s">
        <v>765</v>
      </c>
      <c r="E107" t="s">
        <v>765</v>
      </c>
      <c r="F107" t="s">
        <v>67</v>
      </c>
      <c r="G107" t="s">
        <v>68</v>
      </c>
      <c r="H107" t="s">
        <v>67</v>
      </c>
      <c r="I107" t="s">
        <v>69</v>
      </c>
      <c r="J107" t="s">
        <v>766</v>
      </c>
      <c r="K107" t="s">
        <v>767</v>
      </c>
      <c r="L107" t="s">
        <v>768</v>
      </c>
      <c r="M107" t="s">
        <v>67</v>
      </c>
    </row>
    <row r="108" spans="1:13" x14ac:dyDescent="0.75">
      <c r="A108" t="s">
        <v>762</v>
      </c>
      <c r="B108" t="s">
        <v>769</v>
      </c>
      <c r="C108" t="s">
        <v>770</v>
      </c>
      <c r="D108" t="s">
        <v>771</v>
      </c>
      <c r="E108" t="s">
        <v>771</v>
      </c>
      <c r="F108" t="s">
        <v>67</v>
      </c>
      <c r="G108" t="s">
        <v>68</v>
      </c>
      <c r="H108" t="s">
        <v>67</v>
      </c>
      <c r="I108" t="s">
        <v>69</v>
      </c>
      <c r="J108" t="s">
        <v>772</v>
      </c>
      <c r="K108" t="s">
        <v>773</v>
      </c>
      <c r="L108" t="s">
        <v>774</v>
      </c>
      <c r="M108" t="s">
        <v>67</v>
      </c>
    </row>
    <row r="109" spans="1:13" x14ac:dyDescent="0.75">
      <c r="A109" t="s">
        <v>762</v>
      </c>
      <c r="B109" t="s">
        <v>775</v>
      </c>
      <c r="C109" t="s">
        <v>776</v>
      </c>
      <c r="D109" t="s">
        <v>777</v>
      </c>
      <c r="E109" t="s">
        <v>777</v>
      </c>
      <c r="F109" t="s">
        <v>778</v>
      </c>
      <c r="G109" t="s">
        <v>68</v>
      </c>
      <c r="H109" t="s">
        <v>67</v>
      </c>
      <c r="I109" t="s">
        <v>69</v>
      </c>
      <c r="J109" t="s">
        <v>779</v>
      </c>
      <c r="K109" t="s">
        <v>780</v>
      </c>
      <c r="L109" t="s">
        <v>781</v>
      </c>
      <c r="M109" t="s">
        <v>67</v>
      </c>
    </row>
    <row r="110" spans="1:13" x14ac:dyDescent="0.75">
      <c r="A110" t="s">
        <v>782</v>
      </c>
      <c r="B110" t="s">
        <v>783</v>
      </c>
      <c r="C110" t="s">
        <v>784</v>
      </c>
      <c r="D110" t="s">
        <v>785</v>
      </c>
      <c r="E110" t="s">
        <v>785</v>
      </c>
      <c r="F110" t="s">
        <v>786</v>
      </c>
      <c r="G110" t="s">
        <v>68</v>
      </c>
      <c r="H110" t="s">
        <v>67</v>
      </c>
      <c r="I110" t="s">
        <v>787</v>
      </c>
      <c r="J110" t="s">
        <v>67</v>
      </c>
      <c r="K110" t="s">
        <v>67</v>
      </c>
      <c r="L110" t="s">
        <v>788</v>
      </c>
      <c r="M110" t="s">
        <v>67</v>
      </c>
    </row>
    <row r="111" spans="1:13" x14ac:dyDescent="0.75">
      <c r="A111" t="s">
        <v>782</v>
      </c>
      <c r="B111" t="s">
        <v>789</v>
      </c>
      <c r="C111" t="s">
        <v>790</v>
      </c>
      <c r="D111" t="s">
        <v>791</v>
      </c>
      <c r="E111" t="s">
        <v>791</v>
      </c>
      <c r="F111" t="s">
        <v>792</v>
      </c>
      <c r="G111" t="s">
        <v>68</v>
      </c>
      <c r="H111" t="s">
        <v>67</v>
      </c>
      <c r="I111" t="s">
        <v>787</v>
      </c>
      <c r="J111" t="s">
        <v>67</v>
      </c>
      <c r="K111" t="s">
        <v>67</v>
      </c>
      <c r="L111" t="s">
        <v>793</v>
      </c>
      <c r="M111" t="s">
        <v>67</v>
      </c>
    </row>
    <row r="112" spans="1:13" x14ac:dyDescent="0.75">
      <c r="A112" t="s">
        <v>782</v>
      </c>
      <c r="B112" t="s">
        <v>794</v>
      </c>
      <c r="C112" t="s">
        <v>795</v>
      </c>
      <c r="D112" t="s">
        <v>796</v>
      </c>
      <c r="E112" t="s">
        <v>796</v>
      </c>
      <c r="F112" t="s">
        <v>67</v>
      </c>
      <c r="G112" t="s">
        <v>68</v>
      </c>
      <c r="H112" t="s">
        <v>67</v>
      </c>
      <c r="I112" t="s">
        <v>84</v>
      </c>
      <c r="J112" t="s">
        <v>67</v>
      </c>
      <c r="K112" t="s">
        <v>67</v>
      </c>
      <c r="L112" t="s">
        <v>797</v>
      </c>
      <c r="M112" t="s">
        <v>67</v>
      </c>
    </row>
    <row r="113" spans="1:13" x14ac:dyDescent="0.75">
      <c r="A113" t="s">
        <v>782</v>
      </c>
      <c r="B113" t="s">
        <v>798</v>
      </c>
      <c r="C113" t="s">
        <v>799</v>
      </c>
      <c r="D113" t="s">
        <v>800</v>
      </c>
      <c r="E113" t="s">
        <v>800</v>
      </c>
      <c r="F113" t="s">
        <v>801</v>
      </c>
      <c r="G113" t="s">
        <v>68</v>
      </c>
      <c r="H113" t="s">
        <v>67</v>
      </c>
      <c r="I113" t="s">
        <v>84</v>
      </c>
      <c r="J113" t="s">
        <v>802</v>
      </c>
      <c r="K113" t="s">
        <v>803</v>
      </c>
      <c r="L113" t="s">
        <v>804</v>
      </c>
      <c r="M113" t="s">
        <v>67</v>
      </c>
    </row>
    <row r="114" spans="1:13" x14ac:dyDescent="0.75">
      <c r="A114" t="s">
        <v>782</v>
      </c>
      <c r="B114" t="s">
        <v>805</v>
      </c>
      <c r="C114" t="s">
        <v>806</v>
      </c>
      <c r="D114" t="s">
        <v>807</v>
      </c>
      <c r="E114" t="s">
        <v>807</v>
      </c>
      <c r="F114" t="s">
        <v>67</v>
      </c>
      <c r="G114" t="s">
        <v>68</v>
      </c>
      <c r="H114" t="s">
        <v>67</v>
      </c>
      <c r="I114" t="s">
        <v>84</v>
      </c>
      <c r="J114" t="s">
        <v>808</v>
      </c>
      <c r="K114" t="s">
        <v>809</v>
      </c>
      <c r="L114" t="s">
        <v>810</v>
      </c>
      <c r="M114" t="s">
        <v>67</v>
      </c>
    </row>
    <row r="115" spans="1:13" x14ac:dyDescent="0.75">
      <c r="A115" t="s">
        <v>782</v>
      </c>
      <c r="B115" t="s">
        <v>811</v>
      </c>
      <c r="C115" t="s">
        <v>812</v>
      </c>
      <c r="D115" t="s">
        <v>813</v>
      </c>
      <c r="E115" t="s">
        <v>813</v>
      </c>
      <c r="F115" t="s">
        <v>67</v>
      </c>
      <c r="G115" t="s">
        <v>736</v>
      </c>
      <c r="H115" t="s">
        <v>67</v>
      </c>
      <c r="I115" t="s">
        <v>84</v>
      </c>
      <c r="J115" t="s">
        <v>814</v>
      </c>
      <c r="K115" t="s">
        <v>815</v>
      </c>
      <c r="L115" t="s">
        <v>816</v>
      </c>
      <c r="M115" t="s">
        <v>67</v>
      </c>
    </row>
    <row r="116" spans="1:13" x14ac:dyDescent="0.75">
      <c r="A116" t="s">
        <v>782</v>
      </c>
      <c r="B116" t="s">
        <v>817</v>
      </c>
      <c r="C116" t="s">
        <v>818</v>
      </c>
      <c r="D116" t="s">
        <v>819</v>
      </c>
      <c r="E116" t="s">
        <v>819</v>
      </c>
      <c r="F116" t="s">
        <v>67</v>
      </c>
      <c r="G116" t="s">
        <v>68</v>
      </c>
      <c r="H116" t="s">
        <v>67</v>
      </c>
      <c r="I116" t="s">
        <v>84</v>
      </c>
      <c r="J116" t="s">
        <v>820</v>
      </c>
      <c r="K116" t="s">
        <v>821</v>
      </c>
      <c r="L116" t="s">
        <v>822</v>
      </c>
      <c r="M116" t="s">
        <v>67</v>
      </c>
    </row>
    <row r="117" spans="1:13" x14ac:dyDescent="0.75">
      <c r="A117" t="s">
        <v>782</v>
      </c>
      <c r="B117" t="s">
        <v>823</v>
      </c>
      <c r="C117" t="s">
        <v>824</v>
      </c>
      <c r="D117" t="s">
        <v>825</v>
      </c>
      <c r="E117" t="s">
        <v>825</v>
      </c>
      <c r="F117" t="s">
        <v>67</v>
      </c>
      <c r="G117" t="s">
        <v>68</v>
      </c>
      <c r="H117" t="s">
        <v>67</v>
      </c>
      <c r="I117" t="s">
        <v>84</v>
      </c>
      <c r="J117" t="s">
        <v>826</v>
      </c>
      <c r="K117" t="s">
        <v>827</v>
      </c>
      <c r="L117" t="s">
        <v>828</v>
      </c>
      <c r="M117" t="s">
        <v>67</v>
      </c>
    </row>
    <row r="118" spans="1:13" x14ac:dyDescent="0.75">
      <c r="A118" t="s">
        <v>782</v>
      </c>
      <c r="B118" t="s">
        <v>829</v>
      </c>
      <c r="C118" t="s">
        <v>830</v>
      </c>
      <c r="D118" t="s">
        <v>831</v>
      </c>
      <c r="E118" t="s">
        <v>831</v>
      </c>
      <c r="F118" t="s">
        <v>67</v>
      </c>
      <c r="G118" t="s">
        <v>68</v>
      </c>
      <c r="H118" t="s">
        <v>67</v>
      </c>
      <c r="I118" t="s">
        <v>84</v>
      </c>
      <c r="J118" t="s">
        <v>832</v>
      </c>
      <c r="K118" t="s">
        <v>833</v>
      </c>
      <c r="L118" t="s">
        <v>834</v>
      </c>
      <c r="M118" t="s">
        <v>67</v>
      </c>
    </row>
    <row r="119" spans="1:13" x14ac:dyDescent="0.75">
      <c r="A119" t="s">
        <v>782</v>
      </c>
      <c r="B119" t="s">
        <v>835</v>
      </c>
      <c r="C119" t="s">
        <v>836</v>
      </c>
      <c r="D119" t="s">
        <v>837</v>
      </c>
      <c r="E119" t="s">
        <v>837</v>
      </c>
      <c r="F119" t="s">
        <v>67</v>
      </c>
      <c r="G119" t="s">
        <v>68</v>
      </c>
      <c r="H119" t="s">
        <v>67</v>
      </c>
      <c r="I119" t="s">
        <v>69</v>
      </c>
      <c r="J119" t="s">
        <v>838</v>
      </c>
      <c r="K119" t="s">
        <v>839</v>
      </c>
      <c r="L119" t="s">
        <v>840</v>
      </c>
      <c r="M119" t="s">
        <v>841</v>
      </c>
    </row>
    <row r="120" spans="1:13" x14ac:dyDescent="0.75">
      <c r="A120" t="s">
        <v>782</v>
      </c>
      <c r="B120" t="s">
        <v>842</v>
      </c>
      <c r="C120" t="s">
        <v>843</v>
      </c>
      <c r="D120" t="s">
        <v>844</v>
      </c>
      <c r="E120" t="s">
        <v>844</v>
      </c>
      <c r="F120" t="s">
        <v>67</v>
      </c>
      <c r="G120" t="s">
        <v>68</v>
      </c>
      <c r="H120" t="s">
        <v>67</v>
      </c>
      <c r="I120" t="s">
        <v>84</v>
      </c>
      <c r="J120" t="s">
        <v>845</v>
      </c>
      <c r="K120" t="s">
        <v>846</v>
      </c>
      <c r="L120" t="s">
        <v>847</v>
      </c>
      <c r="M120" t="s">
        <v>848</v>
      </c>
    </row>
    <row r="121" spans="1:13" x14ac:dyDescent="0.75">
      <c r="A121" t="s">
        <v>782</v>
      </c>
      <c r="B121" t="s">
        <v>849</v>
      </c>
      <c r="C121" t="s">
        <v>850</v>
      </c>
      <c r="D121" t="s">
        <v>851</v>
      </c>
      <c r="E121" t="s">
        <v>851</v>
      </c>
      <c r="F121" t="s">
        <v>67</v>
      </c>
      <c r="G121" t="s">
        <v>68</v>
      </c>
      <c r="H121" t="s">
        <v>67</v>
      </c>
      <c r="I121" t="s">
        <v>84</v>
      </c>
      <c r="J121" t="s">
        <v>852</v>
      </c>
      <c r="K121" t="s">
        <v>853</v>
      </c>
      <c r="L121" t="s">
        <v>854</v>
      </c>
      <c r="M121" t="s">
        <v>855</v>
      </c>
    </row>
    <row r="122" spans="1:13" x14ac:dyDescent="0.75">
      <c r="A122" t="s">
        <v>782</v>
      </c>
      <c r="B122" t="s">
        <v>856</v>
      </c>
      <c r="C122" t="s">
        <v>857</v>
      </c>
      <c r="D122" t="s">
        <v>858</v>
      </c>
      <c r="E122" t="s">
        <v>858</v>
      </c>
      <c r="F122" t="s">
        <v>67</v>
      </c>
      <c r="G122" t="s">
        <v>68</v>
      </c>
      <c r="H122" t="s">
        <v>67</v>
      </c>
      <c r="I122" t="s">
        <v>84</v>
      </c>
      <c r="J122" t="s">
        <v>859</v>
      </c>
      <c r="K122" t="s">
        <v>860</v>
      </c>
      <c r="L122" t="s">
        <v>861</v>
      </c>
      <c r="M122" t="s">
        <v>862</v>
      </c>
    </row>
    <row r="123" spans="1:13" x14ac:dyDescent="0.75">
      <c r="A123" t="s">
        <v>782</v>
      </c>
      <c r="B123" t="s">
        <v>863</v>
      </c>
      <c r="C123" t="s">
        <v>864</v>
      </c>
      <c r="D123" t="s">
        <v>865</v>
      </c>
      <c r="E123" t="s">
        <v>865</v>
      </c>
      <c r="F123" t="s">
        <v>866</v>
      </c>
      <c r="G123" t="s">
        <v>68</v>
      </c>
      <c r="H123" t="s">
        <v>67</v>
      </c>
      <c r="I123" t="s">
        <v>84</v>
      </c>
      <c r="J123" t="s">
        <v>867</v>
      </c>
      <c r="K123" t="s">
        <v>868</v>
      </c>
      <c r="L123" t="s">
        <v>869</v>
      </c>
      <c r="M123" t="s">
        <v>67</v>
      </c>
    </row>
    <row r="124" spans="1:13" x14ac:dyDescent="0.75">
      <c r="A124" t="s">
        <v>782</v>
      </c>
      <c r="B124" t="s">
        <v>870</v>
      </c>
      <c r="C124" t="s">
        <v>871</v>
      </c>
      <c r="D124" t="s">
        <v>872</v>
      </c>
      <c r="E124" t="s">
        <v>872</v>
      </c>
      <c r="F124" t="s">
        <v>873</v>
      </c>
      <c r="G124" t="s">
        <v>68</v>
      </c>
      <c r="H124" t="s">
        <v>67</v>
      </c>
      <c r="I124" t="s">
        <v>84</v>
      </c>
      <c r="J124" t="s">
        <v>874</v>
      </c>
      <c r="K124" t="s">
        <v>875</v>
      </c>
      <c r="L124" t="s">
        <v>876</v>
      </c>
      <c r="M124" t="s">
        <v>877</v>
      </c>
    </row>
    <row r="125" spans="1:13" x14ac:dyDescent="0.75">
      <c r="A125" t="s">
        <v>782</v>
      </c>
      <c r="B125" t="s">
        <v>878</v>
      </c>
      <c r="C125" t="s">
        <v>879</v>
      </c>
      <c r="D125" t="s">
        <v>878</v>
      </c>
      <c r="E125" t="s">
        <v>878</v>
      </c>
      <c r="F125" t="s">
        <v>880</v>
      </c>
      <c r="G125" t="s">
        <v>68</v>
      </c>
      <c r="H125" t="s">
        <v>67</v>
      </c>
      <c r="I125" t="s">
        <v>84</v>
      </c>
      <c r="J125" t="s">
        <v>881</v>
      </c>
      <c r="K125" t="s">
        <v>878</v>
      </c>
      <c r="L125" t="s">
        <v>882</v>
      </c>
      <c r="M125" t="s">
        <v>883</v>
      </c>
    </row>
    <row r="126" spans="1:13" x14ac:dyDescent="0.75">
      <c r="A126" t="s">
        <v>782</v>
      </c>
      <c r="B126" t="s">
        <v>884</v>
      </c>
      <c r="C126" t="s">
        <v>885</v>
      </c>
      <c r="D126" t="s">
        <v>884</v>
      </c>
      <c r="E126" t="s">
        <v>886</v>
      </c>
      <c r="F126" t="s">
        <v>151</v>
      </c>
      <c r="G126" t="s">
        <v>68</v>
      </c>
      <c r="H126" t="s">
        <v>67</v>
      </c>
      <c r="I126" t="s">
        <v>84</v>
      </c>
      <c r="J126" t="s">
        <v>887</v>
      </c>
      <c r="K126" t="s">
        <v>888</v>
      </c>
      <c r="L126" t="s">
        <v>889</v>
      </c>
      <c r="M126" t="s">
        <v>67</v>
      </c>
    </row>
    <row r="127" spans="1:13" x14ac:dyDescent="0.75">
      <c r="A127" t="s">
        <v>890</v>
      </c>
      <c r="B127" t="s">
        <v>891</v>
      </c>
      <c r="C127" t="s">
        <v>892</v>
      </c>
      <c r="D127" t="s">
        <v>893</v>
      </c>
      <c r="E127" t="s">
        <v>893</v>
      </c>
      <c r="F127" t="s">
        <v>67</v>
      </c>
      <c r="G127" t="s">
        <v>227</v>
      </c>
      <c r="H127" t="s">
        <v>67</v>
      </c>
      <c r="I127" t="s">
        <v>69</v>
      </c>
      <c r="J127" t="s">
        <v>894</v>
      </c>
      <c r="K127" t="s">
        <v>895</v>
      </c>
      <c r="L127" t="s">
        <v>896</v>
      </c>
      <c r="M127" t="s">
        <v>67</v>
      </c>
    </row>
    <row r="128" spans="1:13" x14ac:dyDescent="0.75">
      <c r="A128" t="s">
        <v>890</v>
      </c>
      <c r="B128" t="s">
        <v>897</v>
      </c>
      <c r="C128" t="s">
        <v>898</v>
      </c>
      <c r="D128" t="s">
        <v>899</v>
      </c>
      <c r="E128" t="s">
        <v>899</v>
      </c>
      <c r="F128" t="s">
        <v>67</v>
      </c>
      <c r="G128" t="s">
        <v>227</v>
      </c>
      <c r="H128" t="s">
        <v>67</v>
      </c>
      <c r="I128" t="s">
        <v>69</v>
      </c>
      <c r="J128" t="s">
        <v>900</v>
      </c>
      <c r="K128" t="s">
        <v>901</v>
      </c>
      <c r="L128" t="s">
        <v>902</v>
      </c>
      <c r="M128" t="s">
        <v>67</v>
      </c>
    </row>
    <row r="129" spans="1:13" x14ac:dyDescent="0.75">
      <c r="A129" t="s">
        <v>890</v>
      </c>
      <c r="B129" t="s">
        <v>903</v>
      </c>
      <c r="C129" t="s">
        <v>904</v>
      </c>
      <c r="D129" t="s">
        <v>905</v>
      </c>
      <c r="E129" t="s">
        <v>905</v>
      </c>
      <c r="F129" t="s">
        <v>151</v>
      </c>
      <c r="G129" t="s">
        <v>68</v>
      </c>
      <c r="H129" t="s">
        <v>67</v>
      </c>
      <c r="I129" t="s">
        <v>84</v>
      </c>
      <c r="J129" t="s">
        <v>906</v>
      </c>
      <c r="K129" t="s">
        <v>907</v>
      </c>
      <c r="L129" t="s">
        <v>908</v>
      </c>
      <c r="M129" t="s">
        <v>67</v>
      </c>
    </row>
    <row r="130" spans="1:13" x14ac:dyDescent="0.75">
      <c r="A130" t="s">
        <v>890</v>
      </c>
      <c r="B130" t="s">
        <v>909</v>
      </c>
      <c r="C130" t="s">
        <v>910</v>
      </c>
      <c r="D130" t="s">
        <v>911</v>
      </c>
      <c r="E130" t="s">
        <v>911</v>
      </c>
      <c r="F130" t="s">
        <v>912</v>
      </c>
      <c r="G130" t="s">
        <v>68</v>
      </c>
      <c r="H130" t="s">
        <v>67</v>
      </c>
      <c r="I130" t="s">
        <v>69</v>
      </c>
      <c r="J130" t="s">
        <v>913</v>
      </c>
      <c r="K130" t="s">
        <v>914</v>
      </c>
      <c r="L130" t="s">
        <v>915</v>
      </c>
      <c r="M130" t="s">
        <v>916</v>
      </c>
    </row>
    <row r="131" spans="1:13" x14ac:dyDescent="0.75">
      <c r="A131" t="s">
        <v>890</v>
      </c>
      <c r="B131" t="s">
        <v>917</v>
      </c>
      <c r="C131" t="s">
        <v>918</v>
      </c>
      <c r="D131" t="s">
        <v>919</v>
      </c>
      <c r="E131" t="s">
        <v>919</v>
      </c>
      <c r="F131" t="s">
        <v>920</v>
      </c>
      <c r="G131" t="s">
        <v>68</v>
      </c>
      <c r="H131" t="s">
        <v>67</v>
      </c>
      <c r="I131" t="s">
        <v>84</v>
      </c>
      <c r="J131" t="s">
        <v>921</v>
      </c>
      <c r="K131" t="s">
        <v>922</v>
      </c>
      <c r="L131" t="s">
        <v>923</v>
      </c>
      <c r="M131" t="s">
        <v>67</v>
      </c>
    </row>
    <row r="132" spans="1:13" x14ac:dyDescent="0.75">
      <c r="A132" t="s">
        <v>924</v>
      </c>
      <c r="B132" t="s">
        <v>925</v>
      </c>
      <c r="C132" t="s">
        <v>926</v>
      </c>
      <c r="D132" t="s">
        <v>927</v>
      </c>
      <c r="E132" t="s">
        <v>927</v>
      </c>
      <c r="F132" t="s">
        <v>928</v>
      </c>
      <c r="G132" t="s">
        <v>68</v>
      </c>
      <c r="H132" t="s">
        <v>67</v>
      </c>
      <c r="I132" t="s">
        <v>69</v>
      </c>
      <c r="J132" t="s">
        <v>929</v>
      </c>
      <c r="K132" t="s">
        <v>930</v>
      </c>
      <c r="L132" t="s">
        <v>931</v>
      </c>
      <c r="M132" t="s">
        <v>67</v>
      </c>
    </row>
    <row r="133" spans="1:13" x14ac:dyDescent="0.75">
      <c r="A133" t="s">
        <v>924</v>
      </c>
      <c r="B133" t="s">
        <v>359</v>
      </c>
      <c r="C133" t="s">
        <v>932</v>
      </c>
      <c r="D133" t="s">
        <v>359</v>
      </c>
      <c r="E133" t="s">
        <v>359</v>
      </c>
      <c r="F133" t="s">
        <v>67</v>
      </c>
      <c r="G133" t="s">
        <v>736</v>
      </c>
      <c r="H133" t="s">
        <v>67</v>
      </c>
      <c r="I133" t="s">
        <v>69</v>
      </c>
      <c r="J133" t="s">
        <v>933</v>
      </c>
      <c r="K133" t="s">
        <v>934</v>
      </c>
      <c r="L133" t="s">
        <v>935</v>
      </c>
      <c r="M133" t="s">
        <v>67</v>
      </c>
    </row>
    <row r="134" spans="1:13" x14ac:dyDescent="0.75">
      <c r="A134" t="s">
        <v>936</v>
      </c>
      <c r="B134" t="s">
        <v>937</v>
      </c>
      <c r="C134" t="s">
        <v>938</v>
      </c>
      <c r="D134" t="s">
        <v>939</v>
      </c>
      <c r="E134" t="s">
        <v>67</v>
      </c>
      <c r="F134" t="s">
        <v>940</v>
      </c>
      <c r="G134" t="s">
        <v>67</v>
      </c>
      <c r="H134" t="s">
        <v>941</v>
      </c>
      <c r="I134" t="s">
        <v>67</v>
      </c>
      <c r="J134" t="s">
        <v>67</v>
      </c>
      <c r="K134" t="s">
        <v>67</v>
      </c>
      <c r="L134" t="s">
        <v>942</v>
      </c>
      <c r="M134" t="s">
        <v>67</v>
      </c>
    </row>
    <row r="135" spans="1:13" x14ac:dyDescent="0.75">
      <c r="A135" t="s">
        <v>936</v>
      </c>
      <c r="B135" t="s">
        <v>943</v>
      </c>
      <c r="C135" t="s">
        <v>944</v>
      </c>
      <c r="D135" t="s">
        <v>945</v>
      </c>
      <c r="E135" t="s">
        <v>67</v>
      </c>
      <c r="F135" t="s">
        <v>940</v>
      </c>
      <c r="G135" t="s">
        <v>67</v>
      </c>
      <c r="H135" t="s">
        <v>946</v>
      </c>
      <c r="I135" t="s">
        <v>67</v>
      </c>
      <c r="J135" t="s">
        <v>67</v>
      </c>
      <c r="K135" t="s">
        <v>67</v>
      </c>
      <c r="L135" t="s">
        <v>947</v>
      </c>
      <c r="M135" t="s">
        <v>67</v>
      </c>
    </row>
    <row r="136" spans="1:13" x14ac:dyDescent="0.75">
      <c r="A136" t="s">
        <v>948</v>
      </c>
      <c r="B136" t="s">
        <v>949</v>
      </c>
      <c r="C136" t="s">
        <v>950</v>
      </c>
      <c r="D136" t="s">
        <v>951</v>
      </c>
      <c r="E136" t="s">
        <v>67</v>
      </c>
      <c r="F136" t="s">
        <v>940</v>
      </c>
      <c r="G136" t="s">
        <v>67</v>
      </c>
      <c r="H136" t="s">
        <v>952</v>
      </c>
      <c r="I136" t="s">
        <v>67</v>
      </c>
      <c r="J136" t="s">
        <v>67</v>
      </c>
      <c r="K136" t="s">
        <v>67</v>
      </c>
      <c r="L136" t="s">
        <v>953</v>
      </c>
      <c r="M136" t="s">
        <v>67</v>
      </c>
    </row>
    <row r="137" spans="1:13" x14ac:dyDescent="0.75">
      <c r="A137" t="s">
        <v>948</v>
      </c>
      <c r="B137" t="s">
        <v>954</v>
      </c>
      <c r="C137" t="s">
        <v>955</v>
      </c>
      <c r="D137" t="s">
        <v>956</v>
      </c>
      <c r="E137" t="s">
        <v>67</v>
      </c>
      <c r="F137" t="s">
        <v>940</v>
      </c>
      <c r="G137" t="s">
        <v>67</v>
      </c>
      <c r="H137" t="s">
        <v>957</v>
      </c>
      <c r="I137" t="s">
        <v>67</v>
      </c>
      <c r="J137" t="s">
        <v>67</v>
      </c>
      <c r="K137" t="s">
        <v>67</v>
      </c>
      <c r="L137" t="s">
        <v>958</v>
      </c>
      <c r="M137" t="s">
        <v>67</v>
      </c>
    </row>
    <row r="138" spans="1:13" x14ac:dyDescent="0.75">
      <c r="A138" t="s">
        <v>948</v>
      </c>
      <c r="B138" t="s">
        <v>959</v>
      </c>
      <c r="C138" t="s">
        <v>960</v>
      </c>
      <c r="D138" t="s">
        <v>961</v>
      </c>
      <c r="E138" t="s">
        <v>67</v>
      </c>
      <c r="F138" t="s">
        <v>940</v>
      </c>
      <c r="G138" t="s">
        <v>67</v>
      </c>
      <c r="H138" t="s">
        <v>962</v>
      </c>
      <c r="I138" t="s">
        <v>67</v>
      </c>
      <c r="J138" t="s">
        <v>67</v>
      </c>
      <c r="K138" t="s">
        <v>67</v>
      </c>
      <c r="L138" t="s">
        <v>963</v>
      </c>
      <c r="M138" t="s">
        <v>67</v>
      </c>
    </row>
    <row r="139" spans="1:13" x14ac:dyDescent="0.75">
      <c r="A139" t="s">
        <v>948</v>
      </c>
      <c r="B139" t="s">
        <v>964</v>
      </c>
      <c r="C139" t="s">
        <v>965</v>
      </c>
      <c r="D139" t="s">
        <v>964</v>
      </c>
      <c r="E139" t="s">
        <v>67</v>
      </c>
      <c r="F139" t="s">
        <v>67</v>
      </c>
      <c r="G139" t="s">
        <v>67</v>
      </c>
      <c r="H139" t="s">
        <v>966</v>
      </c>
      <c r="I139" t="s">
        <v>67</v>
      </c>
      <c r="J139" t="s">
        <v>67</v>
      </c>
      <c r="K139" t="s">
        <v>67</v>
      </c>
      <c r="L139" t="s">
        <v>967</v>
      </c>
      <c r="M139" t="s">
        <v>67</v>
      </c>
    </row>
    <row r="140" spans="1:13" x14ac:dyDescent="0.75">
      <c r="A140" t="s">
        <v>948</v>
      </c>
      <c r="B140" t="s">
        <v>968</v>
      </c>
      <c r="C140" t="s">
        <v>969</v>
      </c>
      <c r="D140" t="s">
        <v>970</v>
      </c>
      <c r="E140" t="s">
        <v>67</v>
      </c>
      <c r="F140" t="s">
        <v>940</v>
      </c>
      <c r="G140" t="s">
        <v>67</v>
      </c>
      <c r="H140" t="s">
        <v>971</v>
      </c>
      <c r="I140" t="s">
        <v>67</v>
      </c>
      <c r="J140" t="s">
        <v>67</v>
      </c>
      <c r="K140" t="s">
        <v>67</v>
      </c>
      <c r="L140" t="s">
        <v>972</v>
      </c>
      <c r="M140" t="s">
        <v>67</v>
      </c>
    </row>
    <row r="141" spans="1:13" x14ac:dyDescent="0.75">
      <c r="A141" t="s">
        <v>948</v>
      </c>
      <c r="B141" t="s">
        <v>973</v>
      </c>
      <c r="C141" t="s">
        <v>974</v>
      </c>
      <c r="D141" t="s">
        <v>975</v>
      </c>
      <c r="E141" t="s">
        <v>67</v>
      </c>
      <c r="F141" t="s">
        <v>940</v>
      </c>
      <c r="G141" t="s">
        <v>67</v>
      </c>
      <c r="H141" t="s">
        <v>976</v>
      </c>
      <c r="I141" t="s">
        <v>67</v>
      </c>
      <c r="J141" t="s">
        <v>67</v>
      </c>
      <c r="K141" t="s">
        <v>67</v>
      </c>
      <c r="L141" t="s">
        <v>977</v>
      </c>
      <c r="M141" t="s">
        <v>67</v>
      </c>
    </row>
    <row r="142" spans="1:13" x14ac:dyDescent="0.75">
      <c r="A142" t="s">
        <v>948</v>
      </c>
      <c r="B142" t="s">
        <v>978</v>
      </c>
      <c r="C142" t="s">
        <v>979</v>
      </c>
      <c r="D142" t="s">
        <v>980</v>
      </c>
      <c r="E142" t="s">
        <v>67</v>
      </c>
      <c r="F142" t="s">
        <v>940</v>
      </c>
      <c r="G142" t="s">
        <v>67</v>
      </c>
      <c r="H142" t="s">
        <v>981</v>
      </c>
      <c r="I142" t="s">
        <v>67</v>
      </c>
      <c r="J142" t="s">
        <v>67</v>
      </c>
      <c r="K142" t="s">
        <v>67</v>
      </c>
      <c r="L142" t="s">
        <v>982</v>
      </c>
      <c r="M142" t="s">
        <v>67</v>
      </c>
    </row>
    <row r="143" spans="1:13" x14ac:dyDescent="0.75">
      <c r="A143" t="s">
        <v>983</v>
      </c>
      <c r="B143" t="s">
        <v>984</v>
      </c>
      <c r="C143" t="s">
        <v>985</v>
      </c>
      <c r="D143" t="s">
        <v>986</v>
      </c>
      <c r="E143" t="s">
        <v>67</v>
      </c>
      <c r="F143" t="s">
        <v>940</v>
      </c>
      <c r="G143" t="s">
        <v>67</v>
      </c>
      <c r="H143" t="s">
        <v>987</v>
      </c>
      <c r="I143" t="s">
        <v>67</v>
      </c>
      <c r="J143" t="s">
        <v>67</v>
      </c>
      <c r="K143" t="s">
        <v>67</v>
      </c>
      <c r="L143" t="s">
        <v>988</v>
      </c>
      <c r="M143" t="s">
        <v>67</v>
      </c>
    </row>
    <row r="144" spans="1:13" x14ac:dyDescent="0.75">
      <c r="A144" t="s">
        <v>983</v>
      </c>
      <c r="B144" t="s">
        <v>989</v>
      </c>
      <c r="C144" t="s">
        <v>990</v>
      </c>
      <c r="D144" t="s">
        <v>991</v>
      </c>
      <c r="E144" t="s">
        <v>67</v>
      </c>
      <c r="F144" t="s">
        <v>940</v>
      </c>
      <c r="G144" t="s">
        <v>67</v>
      </c>
      <c r="H144" t="s">
        <v>992</v>
      </c>
      <c r="I144" t="s">
        <v>67</v>
      </c>
      <c r="J144" t="s">
        <v>67</v>
      </c>
      <c r="K144" t="s">
        <v>67</v>
      </c>
      <c r="L144" t="s">
        <v>993</v>
      </c>
      <c r="M144" t="s">
        <v>67</v>
      </c>
    </row>
    <row r="145" spans="1:13" x14ac:dyDescent="0.75">
      <c r="A145" t="s">
        <v>983</v>
      </c>
      <c r="B145" t="s">
        <v>994</v>
      </c>
      <c r="C145" t="s">
        <v>995</v>
      </c>
      <c r="D145" t="s">
        <v>994</v>
      </c>
      <c r="E145" t="s">
        <v>67</v>
      </c>
      <c r="F145" t="s">
        <v>940</v>
      </c>
      <c r="G145" t="s">
        <v>67</v>
      </c>
      <c r="H145" t="s">
        <v>996</v>
      </c>
      <c r="I145" t="s">
        <v>67</v>
      </c>
      <c r="J145" t="s">
        <v>67</v>
      </c>
      <c r="K145" t="s">
        <v>67</v>
      </c>
      <c r="L145" t="s">
        <v>997</v>
      </c>
      <c r="M145" t="s">
        <v>67</v>
      </c>
    </row>
    <row r="146" spans="1:13" x14ac:dyDescent="0.75">
      <c r="A146" t="s">
        <v>983</v>
      </c>
      <c r="B146" t="s">
        <v>2</v>
      </c>
      <c r="C146" t="s">
        <v>998</v>
      </c>
      <c r="D146" t="s">
        <v>2</v>
      </c>
      <c r="E146" t="s">
        <v>67</v>
      </c>
      <c r="F146" t="s">
        <v>940</v>
      </c>
      <c r="G146" t="s">
        <v>67</v>
      </c>
      <c r="H146" t="s">
        <v>999</v>
      </c>
      <c r="I146" t="s">
        <v>67</v>
      </c>
      <c r="J146" t="s">
        <v>67</v>
      </c>
      <c r="K146" t="s">
        <v>67</v>
      </c>
      <c r="L146" t="s">
        <v>1000</v>
      </c>
      <c r="M146" t="s">
        <v>67</v>
      </c>
    </row>
    <row r="147" spans="1:13" x14ac:dyDescent="0.75">
      <c r="A147" t="s">
        <v>983</v>
      </c>
      <c r="B147" t="s">
        <v>1001</v>
      </c>
      <c r="C147" t="s">
        <v>1002</v>
      </c>
      <c r="D147" t="s">
        <v>1003</v>
      </c>
      <c r="E147" t="s">
        <v>67</v>
      </c>
      <c r="F147" t="s">
        <v>940</v>
      </c>
      <c r="G147" t="s">
        <v>67</v>
      </c>
      <c r="H147" t="s">
        <v>1004</v>
      </c>
      <c r="I147" t="s">
        <v>67</v>
      </c>
      <c r="J147" t="s">
        <v>67</v>
      </c>
      <c r="K147" t="s">
        <v>67</v>
      </c>
      <c r="L147" t="s">
        <v>1005</v>
      </c>
      <c r="M147" t="s">
        <v>67</v>
      </c>
    </row>
    <row r="148" spans="1:13" x14ac:dyDescent="0.75">
      <c r="A148" t="s">
        <v>983</v>
      </c>
      <c r="B148" t="s">
        <v>1006</v>
      </c>
      <c r="C148" t="s">
        <v>1007</v>
      </c>
      <c r="D148" t="s">
        <v>1008</v>
      </c>
      <c r="E148" t="s">
        <v>67</v>
      </c>
      <c r="F148" t="s">
        <v>940</v>
      </c>
      <c r="G148" t="s">
        <v>67</v>
      </c>
      <c r="H148" t="s">
        <v>1009</v>
      </c>
      <c r="I148" t="s">
        <v>67</v>
      </c>
      <c r="J148" t="s">
        <v>67</v>
      </c>
      <c r="K148" t="s">
        <v>67</v>
      </c>
      <c r="L148" t="s">
        <v>1010</v>
      </c>
      <c r="M148" t="s">
        <v>67</v>
      </c>
    </row>
    <row r="149" spans="1:13" x14ac:dyDescent="0.75">
      <c r="A149" t="s">
        <v>983</v>
      </c>
      <c r="B149" t="s">
        <v>1011</v>
      </c>
      <c r="C149" t="s">
        <v>1012</v>
      </c>
      <c r="D149" t="s">
        <v>1013</v>
      </c>
      <c r="E149" t="s">
        <v>67</v>
      </c>
      <c r="F149" t="s">
        <v>940</v>
      </c>
      <c r="G149" t="s">
        <v>67</v>
      </c>
      <c r="H149" t="s">
        <v>1014</v>
      </c>
      <c r="I149" t="s">
        <v>67</v>
      </c>
      <c r="J149" t="s">
        <v>67</v>
      </c>
      <c r="K149" t="s">
        <v>67</v>
      </c>
      <c r="L149" t="s">
        <v>1015</v>
      </c>
      <c r="M149" t="s">
        <v>67</v>
      </c>
    </row>
    <row r="150" spans="1:13" x14ac:dyDescent="0.75">
      <c r="A150" t="s">
        <v>1016</v>
      </c>
      <c r="B150" t="s">
        <v>1017</v>
      </c>
      <c r="C150" t="s">
        <v>1018</v>
      </c>
      <c r="D150" t="s">
        <v>1017</v>
      </c>
      <c r="E150" t="s">
        <v>67</v>
      </c>
      <c r="F150" t="s">
        <v>940</v>
      </c>
      <c r="G150" t="s">
        <v>67</v>
      </c>
      <c r="H150" t="s">
        <v>1019</v>
      </c>
      <c r="I150" t="s">
        <v>67</v>
      </c>
      <c r="J150" t="s">
        <v>67</v>
      </c>
      <c r="K150" t="s">
        <v>67</v>
      </c>
      <c r="L150" t="s">
        <v>1020</v>
      </c>
      <c r="M150" t="s">
        <v>67</v>
      </c>
    </row>
    <row r="151" spans="1:13" x14ac:dyDescent="0.75">
      <c r="A151" t="s">
        <v>1016</v>
      </c>
      <c r="B151" t="s">
        <v>1021</v>
      </c>
      <c r="C151" t="s">
        <v>1022</v>
      </c>
      <c r="D151" t="s">
        <v>1023</v>
      </c>
      <c r="E151" t="s">
        <v>67</v>
      </c>
      <c r="F151" t="s">
        <v>940</v>
      </c>
      <c r="G151" t="s">
        <v>67</v>
      </c>
      <c r="H151" t="s">
        <v>1024</v>
      </c>
      <c r="I151" t="s">
        <v>67</v>
      </c>
      <c r="J151" t="s">
        <v>67</v>
      </c>
      <c r="K151" t="s">
        <v>67</v>
      </c>
      <c r="L151" t="s">
        <v>1025</v>
      </c>
      <c r="M151" t="s">
        <v>67</v>
      </c>
    </row>
    <row r="152" spans="1:13" x14ac:dyDescent="0.75">
      <c r="A152" t="s">
        <v>1016</v>
      </c>
      <c r="B152" t="s">
        <v>1026</v>
      </c>
      <c r="C152" t="s">
        <v>1027</v>
      </c>
      <c r="D152" t="s">
        <v>1028</v>
      </c>
      <c r="E152" t="s">
        <v>67</v>
      </c>
      <c r="F152" t="s">
        <v>940</v>
      </c>
      <c r="G152" t="s">
        <v>67</v>
      </c>
      <c r="H152" t="s">
        <v>1029</v>
      </c>
      <c r="I152" t="s">
        <v>67</v>
      </c>
      <c r="J152" t="s">
        <v>67</v>
      </c>
      <c r="K152" t="s">
        <v>67</v>
      </c>
      <c r="L152" t="s">
        <v>1030</v>
      </c>
      <c r="M152" t="s">
        <v>67</v>
      </c>
    </row>
    <row r="153" spans="1:13" x14ac:dyDescent="0.75">
      <c r="A153" t="s">
        <v>1016</v>
      </c>
      <c r="B153" t="s">
        <v>1031</v>
      </c>
      <c r="C153" t="s">
        <v>1032</v>
      </c>
      <c r="D153" t="s">
        <v>1033</v>
      </c>
      <c r="E153" t="s">
        <v>67</v>
      </c>
      <c r="F153" t="s">
        <v>940</v>
      </c>
      <c r="G153" t="s">
        <v>67</v>
      </c>
      <c r="H153" t="s">
        <v>1034</v>
      </c>
      <c r="I153" t="s">
        <v>67</v>
      </c>
      <c r="J153" t="s">
        <v>67</v>
      </c>
      <c r="K153" t="s">
        <v>67</v>
      </c>
      <c r="L153" t="s">
        <v>1035</v>
      </c>
      <c r="M153" t="s">
        <v>67</v>
      </c>
    </row>
    <row r="154" spans="1:13" x14ac:dyDescent="0.75">
      <c r="A154" t="s">
        <v>1016</v>
      </c>
      <c r="B154" t="s">
        <v>1036</v>
      </c>
      <c r="C154" t="s">
        <v>1037</v>
      </c>
      <c r="D154" t="s">
        <v>1038</v>
      </c>
      <c r="E154" t="s">
        <v>67</v>
      </c>
      <c r="F154" t="s">
        <v>940</v>
      </c>
      <c r="G154" t="s">
        <v>67</v>
      </c>
      <c r="H154" t="s">
        <v>1039</v>
      </c>
      <c r="I154" t="s">
        <v>67</v>
      </c>
      <c r="J154" t="s">
        <v>67</v>
      </c>
      <c r="K154" t="s">
        <v>67</v>
      </c>
      <c r="L154" t="s">
        <v>1040</v>
      </c>
      <c r="M154" t="s">
        <v>67</v>
      </c>
    </row>
    <row r="155" spans="1:13" x14ac:dyDescent="0.75">
      <c r="A155" t="s">
        <v>1016</v>
      </c>
      <c r="B155" t="s">
        <v>1041</v>
      </c>
      <c r="C155" t="s">
        <v>1042</v>
      </c>
      <c r="D155" t="s">
        <v>1043</v>
      </c>
      <c r="E155" t="s">
        <v>67</v>
      </c>
      <c r="F155" t="s">
        <v>940</v>
      </c>
      <c r="G155" t="s">
        <v>67</v>
      </c>
      <c r="H155" t="s">
        <v>1044</v>
      </c>
      <c r="I155" t="s">
        <v>67</v>
      </c>
      <c r="J155" t="s">
        <v>67</v>
      </c>
      <c r="K155" t="s">
        <v>67</v>
      </c>
      <c r="L155" t="s">
        <v>1045</v>
      </c>
      <c r="M155" t="s">
        <v>67</v>
      </c>
    </row>
    <row r="156" spans="1:13" x14ac:dyDescent="0.75">
      <c r="A156" t="s">
        <v>1046</v>
      </c>
      <c r="B156" t="s">
        <v>1047</v>
      </c>
      <c r="C156" t="s">
        <v>1048</v>
      </c>
      <c r="D156" t="s">
        <v>1049</v>
      </c>
      <c r="E156" t="s">
        <v>67</v>
      </c>
      <c r="F156" t="s">
        <v>940</v>
      </c>
      <c r="G156" t="s">
        <v>67</v>
      </c>
      <c r="H156" t="s">
        <v>1050</v>
      </c>
      <c r="I156" t="s">
        <v>67</v>
      </c>
      <c r="J156" t="s">
        <v>67</v>
      </c>
      <c r="K156" t="s">
        <v>67</v>
      </c>
      <c r="L156" t="s">
        <v>1051</v>
      </c>
      <c r="M156" t="s">
        <v>67</v>
      </c>
    </row>
    <row r="157" spans="1:13" x14ac:dyDescent="0.75">
      <c r="A157" t="s">
        <v>1046</v>
      </c>
      <c r="B157" t="s">
        <v>1052</v>
      </c>
      <c r="C157" t="s">
        <v>1053</v>
      </c>
      <c r="D157" t="s">
        <v>1054</v>
      </c>
      <c r="E157" t="s">
        <v>67</v>
      </c>
      <c r="F157" t="s">
        <v>940</v>
      </c>
      <c r="G157" t="s">
        <v>67</v>
      </c>
      <c r="H157" t="s">
        <v>1055</v>
      </c>
      <c r="I157" t="s">
        <v>67</v>
      </c>
      <c r="J157" t="s">
        <v>67</v>
      </c>
      <c r="K157" t="s">
        <v>67</v>
      </c>
      <c r="L157" t="s">
        <v>1056</v>
      </c>
      <c r="M157" t="s">
        <v>67</v>
      </c>
    </row>
    <row r="158" spans="1:13" x14ac:dyDescent="0.75">
      <c r="A158" t="s">
        <v>1046</v>
      </c>
      <c r="B158" t="s">
        <v>1057</v>
      </c>
      <c r="C158" t="s">
        <v>1058</v>
      </c>
      <c r="D158" t="s">
        <v>1059</v>
      </c>
      <c r="E158" t="s">
        <v>67</v>
      </c>
      <c r="F158" t="s">
        <v>940</v>
      </c>
      <c r="G158" t="s">
        <v>67</v>
      </c>
      <c r="H158" t="s">
        <v>1060</v>
      </c>
      <c r="I158" t="s">
        <v>67</v>
      </c>
      <c r="J158" t="s">
        <v>67</v>
      </c>
      <c r="K158" t="s">
        <v>67</v>
      </c>
      <c r="L158" t="s">
        <v>1061</v>
      </c>
      <c r="M158" t="s">
        <v>67</v>
      </c>
    </row>
    <row r="159" spans="1:13" x14ac:dyDescent="0.75">
      <c r="A159" t="s">
        <v>1046</v>
      </c>
      <c r="B159" t="s">
        <v>1062</v>
      </c>
      <c r="C159" t="s">
        <v>1063</v>
      </c>
      <c r="D159" t="s">
        <v>1064</v>
      </c>
      <c r="E159" t="s">
        <v>67</v>
      </c>
      <c r="F159" t="s">
        <v>67</v>
      </c>
      <c r="G159" t="s">
        <v>67</v>
      </c>
      <c r="H159" t="s">
        <v>67</v>
      </c>
      <c r="I159" t="s">
        <v>67</v>
      </c>
      <c r="J159" t="s">
        <v>67</v>
      </c>
      <c r="K159" t="s">
        <v>67</v>
      </c>
      <c r="L159" t="s">
        <v>1065</v>
      </c>
      <c r="M159" t="s">
        <v>67</v>
      </c>
    </row>
    <row r="160" spans="1:13" x14ac:dyDescent="0.75">
      <c r="A160" t="s">
        <v>1046</v>
      </c>
      <c r="B160" t="s">
        <v>1066</v>
      </c>
      <c r="C160" t="s">
        <v>1067</v>
      </c>
      <c r="D160" t="s">
        <v>1068</v>
      </c>
      <c r="E160" t="s">
        <v>67</v>
      </c>
      <c r="F160" t="s">
        <v>940</v>
      </c>
      <c r="G160" t="s">
        <v>67</v>
      </c>
      <c r="H160" t="s">
        <v>1069</v>
      </c>
      <c r="I160" t="s">
        <v>67</v>
      </c>
      <c r="J160" t="s">
        <v>67</v>
      </c>
      <c r="K160" t="s">
        <v>67</v>
      </c>
      <c r="L160" t="s">
        <v>1070</v>
      </c>
      <c r="M160" t="s">
        <v>67</v>
      </c>
    </row>
    <row r="161" spans="1:13" x14ac:dyDescent="0.75">
      <c r="A161" t="s">
        <v>1046</v>
      </c>
      <c r="B161" t="s">
        <v>1071</v>
      </c>
      <c r="C161" t="s">
        <v>1072</v>
      </c>
      <c r="D161" t="s">
        <v>1073</v>
      </c>
      <c r="E161" t="s">
        <v>67</v>
      </c>
      <c r="F161" t="s">
        <v>940</v>
      </c>
      <c r="G161" t="s">
        <v>67</v>
      </c>
      <c r="H161" t="s">
        <v>1074</v>
      </c>
      <c r="I161" t="s">
        <v>67</v>
      </c>
      <c r="J161" t="s">
        <v>67</v>
      </c>
      <c r="K161" t="s">
        <v>67</v>
      </c>
      <c r="L161" t="s">
        <v>1075</v>
      </c>
      <c r="M161" t="s">
        <v>67</v>
      </c>
    </row>
    <row r="162" spans="1:13" x14ac:dyDescent="0.75">
      <c r="A162" t="s">
        <v>1076</v>
      </c>
      <c r="B162" t="s">
        <v>1077</v>
      </c>
      <c r="C162" t="s">
        <v>1078</v>
      </c>
      <c r="D162" t="s">
        <v>1079</v>
      </c>
      <c r="E162" t="s">
        <v>67</v>
      </c>
      <c r="F162" t="s">
        <v>940</v>
      </c>
      <c r="G162" t="s">
        <v>67</v>
      </c>
      <c r="H162" t="s">
        <v>1080</v>
      </c>
      <c r="I162" t="s">
        <v>67</v>
      </c>
      <c r="J162" t="s">
        <v>67</v>
      </c>
      <c r="K162" t="s">
        <v>67</v>
      </c>
      <c r="L162" t="s">
        <v>1081</v>
      </c>
      <c r="M162" t="s">
        <v>67</v>
      </c>
    </row>
    <row r="163" spans="1:13" x14ac:dyDescent="0.75">
      <c r="A163" t="s">
        <v>1076</v>
      </c>
      <c r="B163" t="s">
        <v>1082</v>
      </c>
      <c r="C163" t="s">
        <v>1083</v>
      </c>
      <c r="D163" t="s">
        <v>1084</v>
      </c>
      <c r="E163" t="s">
        <v>67</v>
      </c>
      <c r="F163" t="s">
        <v>940</v>
      </c>
      <c r="G163" t="s">
        <v>67</v>
      </c>
      <c r="H163" t="s">
        <v>1085</v>
      </c>
      <c r="I163" t="s">
        <v>67</v>
      </c>
      <c r="J163" t="s">
        <v>67</v>
      </c>
      <c r="K163" t="s">
        <v>67</v>
      </c>
      <c r="L163" t="s">
        <v>1086</v>
      </c>
      <c r="M163" t="s">
        <v>67</v>
      </c>
    </row>
    <row r="164" spans="1:13" x14ac:dyDescent="0.75">
      <c r="A164" t="s">
        <v>1076</v>
      </c>
      <c r="B164" t="s">
        <v>1087</v>
      </c>
      <c r="C164" t="s">
        <v>1088</v>
      </c>
      <c r="D164" t="s">
        <v>1089</v>
      </c>
      <c r="E164" t="s">
        <v>67</v>
      </c>
      <c r="F164" t="s">
        <v>940</v>
      </c>
      <c r="G164" t="s">
        <v>67</v>
      </c>
      <c r="H164" t="s">
        <v>1090</v>
      </c>
      <c r="I164" t="s">
        <v>67</v>
      </c>
      <c r="J164" t="s">
        <v>67</v>
      </c>
      <c r="K164" t="s">
        <v>67</v>
      </c>
      <c r="L164" t="s">
        <v>1091</v>
      </c>
      <c r="M164" t="s">
        <v>67</v>
      </c>
    </row>
    <row r="165" spans="1:13" x14ac:dyDescent="0.75">
      <c r="A165" t="s">
        <v>1076</v>
      </c>
      <c r="B165" t="s">
        <v>1092</v>
      </c>
      <c r="C165" t="s">
        <v>1093</v>
      </c>
      <c r="D165" t="s">
        <v>1094</v>
      </c>
      <c r="E165" t="s">
        <v>67</v>
      </c>
      <c r="F165" t="s">
        <v>940</v>
      </c>
      <c r="G165" t="s">
        <v>67</v>
      </c>
      <c r="H165" t="s">
        <v>1095</v>
      </c>
      <c r="I165" t="s">
        <v>67</v>
      </c>
      <c r="J165" t="s">
        <v>67</v>
      </c>
      <c r="K165" t="s">
        <v>67</v>
      </c>
      <c r="L165" t="s">
        <v>1096</v>
      </c>
      <c r="M165" t="s">
        <v>67</v>
      </c>
    </row>
    <row r="166" spans="1:13" x14ac:dyDescent="0.75">
      <c r="A166" t="s">
        <v>1076</v>
      </c>
      <c r="B166" t="s">
        <v>1097</v>
      </c>
      <c r="C166" t="s">
        <v>1098</v>
      </c>
      <c r="D166" t="s">
        <v>1097</v>
      </c>
      <c r="E166" t="s">
        <v>67</v>
      </c>
      <c r="F166" t="s">
        <v>940</v>
      </c>
      <c r="G166" t="s">
        <v>67</v>
      </c>
      <c r="H166" t="s">
        <v>1099</v>
      </c>
      <c r="I166" t="s">
        <v>67</v>
      </c>
      <c r="J166" t="s">
        <v>67</v>
      </c>
      <c r="K166" t="s">
        <v>67</v>
      </c>
      <c r="L166" t="s">
        <v>1100</v>
      </c>
      <c r="M166" t="s">
        <v>67</v>
      </c>
    </row>
    <row r="167" spans="1:13" x14ac:dyDescent="0.75">
      <c r="A167" t="s">
        <v>1076</v>
      </c>
      <c r="B167" t="s">
        <v>1101</v>
      </c>
      <c r="C167" t="s">
        <v>1102</v>
      </c>
      <c r="D167" t="s">
        <v>1101</v>
      </c>
      <c r="E167" t="s">
        <v>67</v>
      </c>
      <c r="F167" t="s">
        <v>940</v>
      </c>
      <c r="G167" t="s">
        <v>67</v>
      </c>
      <c r="H167" t="s">
        <v>1103</v>
      </c>
      <c r="I167" t="s">
        <v>67</v>
      </c>
      <c r="J167" t="s">
        <v>67</v>
      </c>
      <c r="K167" t="s">
        <v>67</v>
      </c>
      <c r="L167" t="s">
        <v>1104</v>
      </c>
      <c r="M167" t="s">
        <v>67</v>
      </c>
    </row>
    <row r="168" spans="1:13" x14ac:dyDescent="0.75">
      <c r="A168" t="s">
        <v>1076</v>
      </c>
      <c r="B168" t="s">
        <v>1105</v>
      </c>
      <c r="C168" t="s">
        <v>1106</v>
      </c>
      <c r="D168" t="s">
        <v>1105</v>
      </c>
      <c r="E168" t="s">
        <v>67</v>
      </c>
      <c r="F168" t="s">
        <v>940</v>
      </c>
      <c r="G168" t="s">
        <v>67</v>
      </c>
      <c r="H168" t="s">
        <v>1080</v>
      </c>
      <c r="I168" t="s">
        <v>67</v>
      </c>
      <c r="J168" t="s">
        <v>67</v>
      </c>
      <c r="K168" t="s">
        <v>67</v>
      </c>
      <c r="L168" t="s">
        <v>1107</v>
      </c>
      <c r="M168" t="s">
        <v>67</v>
      </c>
    </row>
    <row r="169" spans="1:13" x14ac:dyDescent="0.75">
      <c r="A169" t="s">
        <v>1076</v>
      </c>
      <c r="B169" t="s">
        <v>1108</v>
      </c>
      <c r="C169" t="s">
        <v>1109</v>
      </c>
      <c r="D169" t="s">
        <v>1108</v>
      </c>
      <c r="E169" t="s">
        <v>67</v>
      </c>
      <c r="F169" t="s">
        <v>940</v>
      </c>
      <c r="G169" t="s">
        <v>67</v>
      </c>
      <c r="H169" t="s">
        <v>1110</v>
      </c>
      <c r="I169" t="s">
        <v>67</v>
      </c>
      <c r="J169" t="s">
        <v>67</v>
      </c>
      <c r="K169" t="s">
        <v>67</v>
      </c>
      <c r="L169" t="s">
        <v>1111</v>
      </c>
      <c r="M169" t="s">
        <v>67</v>
      </c>
    </row>
    <row r="170" spans="1:13" x14ac:dyDescent="0.75">
      <c r="A170" t="s">
        <v>1076</v>
      </c>
      <c r="B170" t="s">
        <v>1112</v>
      </c>
      <c r="C170" t="s">
        <v>1113</v>
      </c>
      <c r="D170" t="s">
        <v>1112</v>
      </c>
      <c r="E170" t="s">
        <v>67</v>
      </c>
      <c r="F170" t="s">
        <v>940</v>
      </c>
      <c r="G170" t="s">
        <v>67</v>
      </c>
      <c r="H170" t="s">
        <v>1114</v>
      </c>
      <c r="I170" t="s">
        <v>67</v>
      </c>
      <c r="J170" t="s">
        <v>67</v>
      </c>
      <c r="K170" t="s">
        <v>67</v>
      </c>
      <c r="L170" t="s">
        <v>1115</v>
      </c>
      <c r="M170" t="s">
        <v>67</v>
      </c>
    </row>
    <row r="171" spans="1:13" x14ac:dyDescent="0.75">
      <c r="A171" t="s">
        <v>1116</v>
      </c>
      <c r="B171" t="s">
        <v>1117</v>
      </c>
      <c r="C171" t="s">
        <v>1118</v>
      </c>
      <c r="D171" t="s">
        <v>1117</v>
      </c>
      <c r="E171" t="s">
        <v>67</v>
      </c>
      <c r="F171" t="s">
        <v>940</v>
      </c>
      <c r="G171" t="s">
        <v>67</v>
      </c>
      <c r="H171" t="s">
        <v>1119</v>
      </c>
      <c r="I171" t="s">
        <v>67</v>
      </c>
      <c r="J171" t="s">
        <v>67</v>
      </c>
      <c r="K171" t="s">
        <v>67</v>
      </c>
      <c r="L171" t="s">
        <v>1120</v>
      </c>
      <c r="M171" t="s">
        <v>67</v>
      </c>
    </row>
    <row r="172" spans="1:13" x14ac:dyDescent="0.75">
      <c r="A172" t="s">
        <v>1116</v>
      </c>
      <c r="B172" t="s">
        <v>1121</v>
      </c>
      <c r="C172" t="s">
        <v>1122</v>
      </c>
      <c r="D172" t="s">
        <v>1121</v>
      </c>
      <c r="E172" t="s">
        <v>67</v>
      </c>
      <c r="F172" t="s">
        <v>940</v>
      </c>
      <c r="G172" t="s">
        <v>67</v>
      </c>
      <c r="H172" t="s">
        <v>1123</v>
      </c>
      <c r="I172" t="s">
        <v>67</v>
      </c>
      <c r="J172" t="s">
        <v>67</v>
      </c>
      <c r="K172" t="s">
        <v>67</v>
      </c>
      <c r="L172" t="s">
        <v>1124</v>
      </c>
      <c r="M172" t="s">
        <v>67</v>
      </c>
    </row>
    <row r="173" spans="1:13" x14ac:dyDescent="0.75">
      <c r="A173" t="s">
        <v>1116</v>
      </c>
      <c r="B173" t="s">
        <v>1125</v>
      </c>
      <c r="C173" t="s">
        <v>1126</v>
      </c>
      <c r="D173" t="s">
        <v>1125</v>
      </c>
      <c r="E173" t="s">
        <v>67</v>
      </c>
      <c r="F173" t="s">
        <v>940</v>
      </c>
      <c r="G173" t="s">
        <v>67</v>
      </c>
      <c r="H173" t="s">
        <v>1127</v>
      </c>
      <c r="I173" t="s">
        <v>67</v>
      </c>
      <c r="J173" t="s">
        <v>67</v>
      </c>
      <c r="K173" t="s">
        <v>67</v>
      </c>
      <c r="L173" t="s">
        <v>1128</v>
      </c>
      <c r="M173" t="s">
        <v>67</v>
      </c>
    </row>
    <row r="174" spans="1:13" x14ac:dyDescent="0.75">
      <c r="A174" t="s">
        <v>1116</v>
      </c>
      <c r="B174" t="s">
        <v>1129</v>
      </c>
      <c r="C174" t="s">
        <v>1130</v>
      </c>
      <c r="D174" t="s">
        <v>1129</v>
      </c>
      <c r="E174" t="s">
        <v>67</v>
      </c>
      <c r="F174" t="s">
        <v>940</v>
      </c>
      <c r="G174" t="s">
        <v>67</v>
      </c>
      <c r="H174" t="s">
        <v>1131</v>
      </c>
      <c r="I174" t="s">
        <v>67</v>
      </c>
      <c r="J174" t="s">
        <v>67</v>
      </c>
      <c r="K174" t="s">
        <v>67</v>
      </c>
      <c r="L174" t="s">
        <v>1132</v>
      </c>
      <c r="M174" t="s">
        <v>67</v>
      </c>
    </row>
    <row r="175" spans="1:13" x14ac:dyDescent="0.75">
      <c r="A175" t="s">
        <v>1116</v>
      </c>
      <c r="B175" t="s">
        <v>1133</v>
      </c>
      <c r="C175" t="s">
        <v>1134</v>
      </c>
      <c r="D175" t="s">
        <v>1133</v>
      </c>
      <c r="E175" t="s">
        <v>67</v>
      </c>
      <c r="F175" t="s">
        <v>940</v>
      </c>
      <c r="G175" t="s">
        <v>67</v>
      </c>
      <c r="H175" t="s">
        <v>1135</v>
      </c>
      <c r="I175" t="s">
        <v>67</v>
      </c>
      <c r="J175" t="s">
        <v>67</v>
      </c>
      <c r="K175" t="s">
        <v>67</v>
      </c>
      <c r="L175" t="s">
        <v>1136</v>
      </c>
      <c r="M175" t="s">
        <v>67</v>
      </c>
    </row>
    <row r="176" spans="1:13" x14ac:dyDescent="0.75">
      <c r="A176" t="s">
        <v>1116</v>
      </c>
      <c r="B176" t="s">
        <v>1137</v>
      </c>
      <c r="C176" t="s">
        <v>1138</v>
      </c>
      <c r="D176" t="s">
        <v>1137</v>
      </c>
      <c r="E176" t="s">
        <v>67</v>
      </c>
      <c r="F176" t="s">
        <v>940</v>
      </c>
      <c r="G176" t="s">
        <v>67</v>
      </c>
      <c r="H176" t="s">
        <v>1139</v>
      </c>
      <c r="I176" t="s">
        <v>67</v>
      </c>
      <c r="J176" t="s">
        <v>67</v>
      </c>
      <c r="K176" t="s">
        <v>67</v>
      </c>
      <c r="L176" t="s">
        <v>1140</v>
      </c>
      <c r="M176" t="s">
        <v>67</v>
      </c>
    </row>
    <row r="177" spans="1:13" x14ac:dyDescent="0.75">
      <c r="A177" t="s">
        <v>1141</v>
      </c>
      <c r="B177" t="s">
        <v>1142</v>
      </c>
      <c r="C177" t="s">
        <v>1143</v>
      </c>
      <c r="D177" t="s">
        <v>1142</v>
      </c>
      <c r="E177" t="s">
        <v>67</v>
      </c>
      <c r="F177" t="s">
        <v>940</v>
      </c>
      <c r="G177" t="s">
        <v>67</v>
      </c>
      <c r="H177" t="s">
        <v>1144</v>
      </c>
      <c r="I177" t="s">
        <v>67</v>
      </c>
      <c r="J177" t="s">
        <v>67</v>
      </c>
      <c r="K177" t="s">
        <v>67</v>
      </c>
      <c r="L177" t="s">
        <v>1145</v>
      </c>
      <c r="M177" t="s">
        <v>67</v>
      </c>
    </row>
    <row r="178" spans="1:13" x14ac:dyDescent="0.75">
      <c r="A178" t="s">
        <v>1141</v>
      </c>
      <c r="B178" t="s">
        <v>1146</v>
      </c>
      <c r="C178" t="s">
        <v>1147</v>
      </c>
      <c r="D178" t="s">
        <v>1146</v>
      </c>
      <c r="E178" t="s">
        <v>67</v>
      </c>
      <c r="F178" t="s">
        <v>940</v>
      </c>
      <c r="G178" t="s">
        <v>67</v>
      </c>
      <c r="H178" t="s">
        <v>1148</v>
      </c>
      <c r="I178" t="s">
        <v>67</v>
      </c>
      <c r="J178" t="s">
        <v>67</v>
      </c>
      <c r="K178" t="s">
        <v>67</v>
      </c>
      <c r="L178" t="s">
        <v>1149</v>
      </c>
      <c r="M178" t="s">
        <v>67</v>
      </c>
    </row>
    <row r="179" spans="1:13" x14ac:dyDescent="0.75">
      <c r="A179" t="s">
        <v>1141</v>
      </c>
      <c r="B179" t="s">
        <v>1150</v>
      </c>
      <c r="C179" t="s">
        <v>1151</v>
      </c>
      <c r="D179" t="s">
        <v>1150</v>
      </c>
      <c r="E179" t="s">
        <v>67</v>
      </c>
      <c r="F179" t="s">
        <v>940</v>
      </c>
      <c r="G179" t="s">
        <v>67</v>
      </c>
      <c r="H179" t="s">
        <v>1152</v>
      </c>
      <c r="I179" t="s">
        <v>67</v>
      </c>
      <c r="J179" t="s">
        <v>67</v>
      </c>
      <c r="K179" t="s">
        <v>67</v>
      </c>
      <c r="L179" t="s">
        <v>1153</v>
      </c>
      <c r="M179" t="s">
        <v>67</v>
      </c>
    </row>
    <row r="180" spans="1:13" x14ac:dyDescent="0.75">
      <c r="A180" t="s">
        <v>1154</v>
      </c>
      <c r="B180" t="s">
        <v>1142</v>
      </c>
      <c r="C180" t="s">
        <v>1155</v>
      </c>
      <c r="D180" t="s">
        <v>1142</v>
      </c>
      <c r="E180" t="s">
        <v>67</v>
      </c>
      <c r="F180" t="s">
        <v>940</v>
      </c>
      <c r="G180" t="s">
        <v>67</v>
      </c>
      <c r="H180" t="s">
        <v>1144</v>
      </c>
      <c r="I180" t="s">
        <v>67</v>
      </c>
      <c r="J180" t="s">
        <v>67</v>
      </c>
      <c r="K180" t="s">
        <v>67</v>
      </c>
      <c r="L180" t="s">
        <v>1156</v>
      </c>
      <c r="M180" t="s">
        <v>67</v>
      </c>
    </row>
    <row r="181" spans="1:13" x14ac:dyDescent="0.75">
      <c r="A181" t="s">
        <v>1154</v>
      </c>
      <c r="B181" t="s">
        <v>1146</v>
      </c>
      <c r="C181" t="s">
        <v>1157</v>
      </c>
      <c r="D181" t="s">
        <v>1146</v>
      </c>
      <c r="E181" t="s">
        <v>67</v>
      </c>
      <c r="F181" t="s">
        <v>940</v>
      </c>
      <c r="G181" t="s">
        <v>67</v>
      </c>
      <c r="H181" t="s">
        <v>1148</v>
      </c>
      <c r="I181" t="s">
        <v>67</v>
      </c>
      <c r="J181" t="s">
        <v>67</v>
      </c>
      <c r="K181" t="s">
        <v>67</v>
      </c>
      <c r="L181" t="s">
        <v>1158</v>
      </c>
      <c r="M181" t="s">
        <v>67</v>
      </c>
    </row>
    <row r="182" spans="1:13" x14ac:dyDescent="0.75">
      <c r="A182" t="s">
        <v>1154</v>
      </c>
      <c r="B182" t="s">
        <v>1150</v>
      </c>
      <c r="C182" t="s">
        <v>1159</v>
      </c>
      <c r="D182" t="s">
        <v>1150</v>
      </c>
      <c r="E182" t="s">
        <v>67</v>
      </c>
      <c r="F182" t="s">
        <v>940</v>
      </c>
      <c r="G182" t="s">
        <v>67</v>
      </c>
      <c r="H182" t="s">
        <v>1152</v>
      </c>
      <c r="I182" t="s">
        <v>67</v>
      </c>
      <c r="J182" t="s">
        <v>67</v>
      </c>
      <c r="K182" t="s">
        <v>67</v>
      </c>
      <c r="L182" t="s">
        <v>1160</v>
      </c>
      <c r="M182" t="s">
        <v>67</v>
      </c>
    </row>
    <row r="183" spans="1:13" x14ac:dyDescent="0.75">
      <c r="A183" t="s">
        <v>1161</v>
      </c>
      <c r="B183" t="s">
        <v>1162</v>
      </c>
      <c r="C183" t="s">
        <v>1163</v>
      </c>
      <c r="D183" t="s">
        <v>1162</v>
      </c>
      <c r="E183" t="s">
        <v>67</v>
      </c>
      <c r="F183" t="s">
        <v>940</v>
      </c>
      <c r="G183" t="s">
        <v>67</v>
      </c>
      <c r="H183" t="s">
        <v>1164</v>
      </c>
      <c r="I183" t="s">
        <v>67</v>
      </c>
      <c r="J183" t="s">
        <v>67</v>
      </c>
      <c r="K183" t="s">
        <v>67</v>
      </c>
      <c r="L183" t="s">
        <v>1165</v>
      </c>
      <c r="M183" t="s">
        <v>67</v>
      </c>
    </row>
    <row r="184" spans="1:13" x14ac:dyDescent="0.75">
      <c r="A184" t="s">
        <v>1161</v>
      </c>
      <c r="B184" t="s">
        <v>1166</v>
      </c>
      <c r="C184" t="s">
        <v>1167</v>
      </c>
      <c r="D184" t="s">
        <v>1166</v>
      </c>
      <c r="E184" t="s">
        <v>67</v>
      </c>
      <c r="F184" t="s">
        <v>940</v>
      </c>
      <c r="G184" t="s">
        <v>67</v>
      </c>
      <c r="H184" t="s">
        <v>1168</v>
      </c>
      <c r="I184" t="s">
        <v>67</v>
      </c>
      <c r="J184" t="s">
        <v>67</v>
      </c>
      <c r="K184" t="s">
        <v>67</v>
      </c>
      <c r="L184" t="s">
        <v>1169</v>
      </c>
      <c r="M184" t="s">
        <v>67</v>
      </c>
    </row>
    <row r="185" spans="1:13" x14ac:dyDescent="0.75">
      <c r="A185" t="s">
        <v>1161</v>
      </c>
      <c r="B185" t="s">
        <v>1170</v>
      </c>
      <c r="C185" t="s">
        <v>1171</v>
      </c>
      <c r="D185" t="s">
        <v>1170</v>
      </c>
      <c r="E185" t="s">
        <v>67</v>
      </c>
      <c r="F185" t="s">
        <v>940</v>
      </c>
      <c r="G185" t="s">
        <v>67</v>
      </c>
      <c r="H185" t="s">
        <v>1172</v>
      </c>
      <c r="I185" t="s">
        <v>67</v>
      </c>
      <c r="J185" t="s">
        <v>67</v>
      </c>
      <c r="K185" t="s">
        <v>67</v>
      </c>
      <c r="L185" t="s">
        <v>1173</v>
      </c>
      <c r="M185" t="s">
        <v>67</v>
      </c>
    </row>
    <row r="186" spans="1:13" x14ac:dyDescent="0.75">
      <c r="A186" t="s">
        <v>1161</v>
      </c>
      <c r="B186" t="s">
        <v>1174</v>
      </c>
      <c r="C186" s="58" t="s">
        <v>1344</v>
      </c>
      <c r="D186" t="s">
        <v>1174</v>
      </c>
      <c r="E186" t="s">
        <v>67</v>
      </c>
      <c r="F186" t="s">
        <v>940</v>
      </c>
      <c r="G186" t="s">
        <v>67</v>
      </c>
      <c r="H186" t="s">
        <v>1175</v>
      </c>
      <c r="I186" t="s">
        <v>67</v>
      </c>
      <c r="J186" t="s">
        <v>67</v>
      </c>
      <c r="K186" t="s">
        <v>67</v>
      </c>
      <c r="L186" t="s">
        <v>1176</v>
      </c>
      <c r="M186" t="s">
        <v>67</v>
      </c>
    </row>
    <row r="187" spans="1:13" x14ac:dyDescent="0.75">
      <c r="A187" t="s">
        <v>1161</v>
      </c>
      <c r="B187" t="s">
        <v>1177</v>
      </c>
      <c r="C187" t="s">
        <v>1178</v>
      </c>
      <c r="D187" t="s">
        <v>1177</v>
      </c>
      <c r="E187" t="s">
        <v>67</v>
      </c>
      <c r="F187" t="s">
        <v>940</v>
      </c>
      <c r="G187" t="s">
        <v>67</v>
      </c>
      <c r="H187" t="s">
        <v>1179</v>
      </c>
      <c r="I187" t="s">
        <v>67</v>
      </c>
      <c r="J187" t="s">
        <v>67</v>
      </c>
      <c r="K187" t="s">
        <v>67</v>
      </c>
      <c r="L187" t="s">
        <v>1180</v>
      </c>
      <c r="M187" t="s">
        <v>67</v>
      </c>
    </row>
    <row r="188" spans="1:13" x14ac:dyDescent="0.75">
      <c r="A188" t="s">
        <v>1161</v>
      </c>
      <c r="B188" t="s">
        <v>1181</v>
      </c>
      <c r="C188" t="s">
        <v>1182</v>
      </c>
      <c r="D188" t="s">
        <v>1181</v>
      </c>
      <c r="E188" t="s">
        <v>67</v>
      </c>
      <c r="F188" t="s">
        <v>940</v>
      </c>
      <c r="G188" t="s">
        <v>67</v>
      </c>
      <c r="H188" t="s">
        <v>1183</v>
      </c>
      <c r="I188" t="s">
        <v>67</v>
      </c>
      <c r="J188" t="s">
        <v>67</v>
      </c>
      <c r="K188" t="s">
        <v>67</v>
      </c>
      <c r="L188" t="s">
        <v>1184</v>
      </c>
      <c r="M188" t="s">
        <v>67</v>
      </c>
    </row>
    <row r="189" spans="1:13" x14ac:dyDescent="0.75">
      <c r="A189" t="s">
        <v>1161</v>
      </c>
      <c r="B189" t="s">
        <v>1125</v>
      </c>
      <c r="C189" t="s">
        <v>1185</v>
      </c>
      <c r="D189" t="s">
        <v>1125</v>
      </c>
      <c r="E189" t="s">
        <v>67</v>
      </c>
      <c r="F189" t="s">
        <v>940</v>
      </c>
      <c r="G189" t="s">
        <v>67</v>
      </c>
      <c r="H189" t="s">
        <v>1127</v>
      </c>
      <c r="I189" t="s">
        <v>67</v>
      </c>
      <c r="J189" t="s">
        <v>67</v>
      </c>
      <c r="K189" t="s">
        <v>67</v>
      </c>
      <c r="L189" t="s">
        <v>1186</v>
      </c>
      <c r="M189" t="s">
        <v>67</v>
      </c>
    </row>
    <row r="190" spans="1:13" x14ac:dyDescent="0.75">
      <c r="A190" t="s">
        <v>1161</v>
      </c>
      <c r="B190" t="s">
        <v>1021</v>
      </c>
      <c r="C190" t="s">
        <v>1187</v>
      </c>
      <c r="D190" t="s">
        <v>1021</v>
      </c>
      <c r="E190" t="s">
        <v>67</v>
      </c>
      <c r="F190" t="s">
        <v>940</v>
      </c>
      <c r="G190" t="s">
        <v>67</v>
      </c>
      <c r="H190" t="s">
        <v>1188</v>
      </c>
      <c r="I190" t="s">
        <v>67</v>
      </c>
      <c r="J190" t="s">
        <v>67</v>
      </c>
      <c r="K190" t="s">
        <v>67</v>
      </c>
      <c r="L190" t="s">
        <v>1189</v>
      </c>
      <c r="M190" t="s">
        <v>67</v>
      </c>
    </row>
    <row r="191" spans="1:13" x14ac:dyDescent="0.75">
      <c r="A191" t="s">
        <v>1190</v>
      </c>
      <c r="B191" t="s">
        <v>1191</v>
      </c>
      <c r="C191" t="s">
        <v>1192</v>
      </c>
      <c r="D191" t="s">
        <v>1191</v>
      </c>
      <c r="E191" t="s">
        <v>67</v>
      </c>
      <c r="F191" t="s">
        <v>940</v>
      </c>
      <c r="G191" t="s">
        <v>67</v>
      </c>
      <c r="H191" t="s">
        <v>1193</v>
      </c>
      <c r="I191" t="s">
        <v>67</v>
      </c>
      <c r="J191" t="s">
        <v>67</v>
      </c>
      <c r="K191" t="s">
        <v>67</v>
      </c>
      <c r="L191" t="s">
        <v>1194</v>
      </c>
      <c r="M191" t="s">
        <v>67</v>
      </c>
    </row>
    <row r="192" spans="1:13" x14ac:dyDescent="0.75">
      <c r="A192" t="s">
        <v>1190</v>
      </c>
      <c r="B192" t="s">
        <v>1195</v>
      </c>
      <c r="C192" t="s">
        <v>1196</v>
      </c>
      <c r="D192" t="s">
        <v>1195</v>
      </c>
      <c r="E192" t="s">
        <v>67</v>
      </c>
      <c r="F192" t="s">
        <v>940</v>
      </c>
      <c r="G192" t="s">
        <v>67</v>
      </c>
      <c r="H192" t="s">
        <v>1197</v>
      </c>
      <c r="I192" t="s">
        <v>67</v>
      </c>
      <c r="J192" t="s">
        <v>67</v>
      </c>
      <c r="K192" t="s">
        <v>67</v>
      </c>
      <c r="L192" t="s">
        <v>1198</v>
      </c>
      <c r="M192" t="s">
        <v>67</v>
      </c>
    </row>
    <row r="193" spans="1:13" x14ac:dyDescent="0.75">
      <c r="A193" t="s">
        <v>1190</v>
      </c>
      <c r="B193" t="s">
        <v>1199</v>
      </c>
      <c r="C193" t="s">
        <v>1200</v>
      </c>
      <c r="D193" t="s">
        <v>1199</v>
      </c>
      <c r="E193" t="s">
        <v>67</v>
      </c>
      <c r="F193" t="s">
        <v>940</v>
      </c>
      <c r="G193" t="s">
        <v>67</v>
      </c>
      <c r="H193" t="s">
        <v>1201</v>
      </c>
      <c r="I193" t="s">
        <v>67</v>
      </c>
      <c r="J193" t="s">
        <v>67</v>
      </c>
      <c r="K193" t="s">
        <v>67</v>
      </c>
      <c r="L193" t="s">
        <v>1202</v>
      </c>
      <c r="M193" t="s">
        <v>67</v>
      </c>
    </row>
    <row r="194" spans="1:13" x14ac:dyDescent="0.75">
      <c r="A194" t="s">
        <v>1190</v>
      </c>
      <c r="B194" t="s">
        <v>1203</v>
      </c>
      <c r="C194" t="s">
        <v>1204</v>
      </c>
      <c r="D194" t="s">
        <v>1203</v>
      </c>
      <c r="E194" t="s">
        <v>67</v>
      </c>
      <c r="F194" t="s">
        <v>940</v>
      </c>
      <c r="G194" t="s">
        <v>67</v>
      </c>
      <c r="H194" t="s">
        <v>1205</v>
      </c>
      <c r="I194" t="s">
        <v>67</v>
      </c>
      <c r="J194" t="s">
        <v>67</v>
      </c>
      <c r="K194" t="s">
        <v>67</v>
      </c>
      <c r="L194" t="s">
        <v>1206</v>
      </c>
      <c r="M194" t="s">
        <v>67</v>
      </c>
    </row>
    <row r="195" spans="1:13" x14ac:dyDescent="0.75">
      <c r="A195" t="s">
        <v>1190</v>
      </c>
      <c r="B195" t="s">
        <v>1207</v>
      </c>
      <c r="C195" t="s">
        <v>1208</v>
      </c>
      <c r="D195" t="s">
        <v>1207</v>
      </c>
      <c r="E195" t="s">
        <v>67</v>
      </c>
      <c r="F195" t="s">
        <v>67</v>
      </c>
      <c r="G195" t="s">
        <v>67</v>
      </c>
      <c r="H195" t="s">
        <v>67</v>
      </c>
      <c r="I195" t="s">
        <v>67</v>
      </c>
      <c r="J195" t="s">
        <v>67</v>
      </c>
      <c r="K195" t="s">
        <v>67</v>
      </c>
      <c r="L195" t="s">
        <v>1209</v>
      </c>
      <c r="M195" t="s">
        <v>67</v>
      </c>
    </row>
    <row r="196" spans="1:13" x14ac:dyDescent="0.75">
      <c r="A196" t="s">
        <v>1190</v>
      </c>
      <c r="B196" t="s">
        <v>1210</v>
      </c>
      <c r="C196" t="s">
        <v>1211</v>
      </c>
      <c r="D196" t="s">
        <v>1210</v>
      </c>
      <c r="E196" t="s">
        <v>67</v>
      </c>
      <c r="F196" t="s">
        <v>67</v>
      </c>
      <c r="G196" t="s">
        <v>67</v>
      </c>
      <c r="H196" t="s">
        <v>67</v>
      </c>
      <c r="I196" t="s">
        <v>67</v>
      </c>
      <c r="J196" t="s">
        <v>67</v>
      </c>
      <c r="K196" t="s">
        <v>67</v>
      </c>
      <c r="L196" t="s">
        <v>1212</v>
      </c>
      <c r="M196" t="s">
        <v>67</v>
      </c>
    </row>
    <row r="197" spans="1:13" x14ac:dyDescent="0.75">
      <c r="A197" t="s">
        <v>1213</v>
      </c>
      <c r="B197" t="s">
        <v>1214</v>
      </c>
      <c r="C197" t="s">
        <v>1215</v>
      </c>
      <c r="D197" t="s">
        <v>1214</v>
      </c>
      <c r="E197" t="s">
        <v>67</v>
      </c>
      <c r="F197" t="s">
        <v>1216</v>
      </c>
      <c r="G197" t="s">
        <v>67</v>
      </c>
      <c r="H197" t="s">
        <v>67</v>
      </c>
      <c r="I197" t="s">
        <v>67</v>
      </c>
      <c r="J197" t="s">
        <v>67</v>
      </c>
      <c r="K197" t="s">
        <v>67</v>
      </c>
      <c r="L197" t="s">
        <v>1217</v>
      </c>
      <c r="M197" t="s">
        <v>67</v>
      </c>
    </row>
    <row r="198" spans="1:13" x14ac:dyDescent="0.75">
      <c r="A198" t="s">
        <v>1213</v>
      </c>
      <c r="B198" t="s">
        <v>1011</v>
      </c>
      <c r="C198" t="s">
        <v>1218</v>
      </c>
      <c r="D198" t="s">
        <v>1011</v>
      </c>
      <c r="E198" t="s">
        <v>67</v>
      </c>
      <c r="F198" t="s">
        <v>1216</v>
      </c>
      <c r="G198" t="s">
        <v>67</v>
      </c>
      <c r="H198" t="s">
        <v>67</v>
      </c>
      <c r="I198" t="s">
        <v>67</v>
      </c>
      <c r="J198" t="s">
        <v>67</v>
      </c>
      <c r="K198" t="s">
        <v>67</v>
      </c>
      <c r="L198" t="s">
        <v>1219</v>
      </c>
      <c r="M198" t="s">
        <v>67</v>
      </c>
    </row>
    <row r="199" spans="1:13" x14ac:dyDescent="0.75">
      <c r="A199" t="s">
        <v>1213</v>
      </c>
      <c r="B199" t="s">
        <v>622</v>
      </c>
      <c r="C199" t="s">
        <v>1220</v>
      </c>
      <c r="D199" t="s">
        <v>622</v>
      </c>
      <c r="E199" t="s">
        <v>67</v>
      </c>
      <c r="F199" t="s">
        <v>1216</v>
      </c>
      <c r="G199" t="s">
        <v>67</v>
      </c>
      <c r="H199" t="s">
        <v>67</v>
      </c>
      <c r="I199" t="s">
        <v>67</v>
      </c>
      <c r="J199" t="s">
        <v>67</v>
      </c>
      <c r="K199" t="s">
        <v>67</v>
      </c>
      <c r="L199" t="s">
        <v>1221</v>
      </c>
      <c r="M199" t="s">
        <v>67</v>
      </c>
    </row>
    <row r="200" spans="1:13" x14ac:dyDescent="0.75">
      <c r="A200" t="s">
        <v>1213</v>
      </c>
      <c r="B200" t="s">
        <v>1222</v>
      </c>
      <c r="C200" t="s">
        <v>1223</v>
      </c>
      <c r="D200" t="s">
        <v>1222</v>
      </c>
      <c r="E200" t="s">
        <v>67</v>
      </c>
      <c r="F200" t="s">
        <v>1216</v>
      </c>
      <c r="G200" t="s">
        <v>67</v>
      </c>
      <c r="H200" t="s">
        <v>67</v>
      </c>
      <c r="I200" t="s">
        <v>67</v>
      </c>
      <c r="J200" t="s">
        <v>67</v>
      </c>
      <c r="K200" t="s">
        <v>67</v>
      </c>
      <c r="L200" t="s">
        <v>1224</v>
      </c>
      <c r="M200" t="s">
        <v>67</v>
      </c>
    </row>
    <row r="201" spans="1:13" x14ac:dyDescent="0.75">
      <c r="A201" t="s">
        <v>1213</v>
      </c>
      <c r="B201" t="s">
        <v>1225</v>
      </c>
      <c r="C201" t="s">
        <v>1226</v>
      </c>
      <c r="D201" t="s">
        <v>1225</v>
      </c>
      <c r="E201" t="s">
        <v>67</v>
      </c>
      <c r="F201" t="s">
        <v>1216</v>
      </c>
      <c r="G201" t="s">
        <v>67</v>
      </c>
      <c r="H201" t="s">
        <v>67</v>
      </c>
      <c r="I201" t="s">
        <v>67</v>
      </c>
      <c r="J201" t="s">
        <v>67</v>
      </c>
      <c r="K201" t="s">
        <v>67</v>
      </c>
      <c r="L201" t="s">
        <v>1227</v>
      </c>
      <c r="M201" t="s">
        <v>67</v>
      </c>
    </row>
    <row r="202" spans="1:13" x14ac:dyDescent="0.75">
      <c r="A202" t="s">
        <v>1213</v>
      </c>
      <c r="B202" t="s">
        <v>1228</v>
      </c>
      <c r="C202" t="s">
        <v>1229</v>
      </c>
      <c r="D202" t="s">
        <v>1228</v>
      </c>
      <c r="E202" t="s">
        <v>67</v>
      </c>
      <c r="F202" t="s">
        <v>1216</v>
      </c>
      <c r="G202" t="s">
        <v>67</v>
      </c>
      <c r="H202" t="s">
        <v>67</v>
      </c>
      <c r="I202" t="s">
        <v>67</v>
      </c>
      <c r="J202" t="s">
        <v>67</v>
      </c>
      <c r="K202" t="s">
        <v>67</v>
      </c>
      <c r="L202" t="s">
        <v>1230</v>
      </c>
      <c r="M202" t="s">
        <v>67</v>
      </c>
    </row>
    <row r="203" spans="1:13" x14ac:dyDescent="0.75">
      <c r="A203" t="s">
        <v>1213</v>
      </c>
      <c r="B203" t="s">
        <v>1231</v>
      </c>
      <c r="C203" t="s">
        <v>1232</v>
      </c>
      <c r="D203" t="s">
        <v>1231</v>
      </c>
      <c r="E203" t="s">
        <v>67</v>
      </c>
      <c r="F203" t="s">
        <v>1216</v>
      </c>
      <c r="G203" t="s">
        <v>67</v>
      </c>
      <c r="H203" t="s">
        <v>67</v>
      </c>
      <c r="I203" t="s">
        <v>67</v>
      </c>
      <c r="J203" t="s">
        <v>67</v>
      </c>
      <c r="K203" t="s">
        <v>67</v>
      </c>
      <c r="L203" t="s">
        <v>1233</v>
      </c>
      <c r="M203" t="s">
        <v>67</v>
      </c>
    </row>
    <row r="204" spans="1:13" x14ac:dyDescent="0.75">
      <c r="A204" t="s">
        <v>1213</v>
      </c>
      <c r="B204" t="s">
        <v>1234</v>
      </c>
      <c r="C204" t="s">
        <v>1235</v>
      </c>
      <c r="D204" t="s">
        <v>1234</v>
      </c>
      <c r="E204" t="s">
        <v>67</v>
      </c>
      <c r="F204" t="s">
        <v>1216</v>
      </c>
      <c r="G204" t="s">
        <v>67</v>
      </c>
      <c r="H204" t="s">
        <v>67</v>
      </c>
      <c r="I204" t="s">
        <v>67</v>
      </c>
      <c r="J204" t="s">
        <v>67</v>
      </c>
      <c r="K204" t="s">
        <v>67</v>
      </c>
      <c r="L204" t="s">
        <v>1236</v>
      </c>
      <c r="M204" t="s">
        <v>67</v>
      </c>
    </row>
    <row r="205" spans="1:13" x14ac:dyDescent="0.75">
      <c r="A205" t="s">
        <v>1213</v>
      </c>
      <c r="B205" t="s">
        <v>1237</v>
      </c>
      <c r="C205" t="s">
        <v>1238</v>
      </c>
      <c r="D205" t="s">
        <v>1237</v>
      </c>
      <c r="E205" t="s">
        <v>67</v>
      </c>
      <c r="F205" t="s">
        <v>1216</v>
      </c>
      <c r="G205" t="s">
        <v>67</v>
      </c>
      <c r="H205" t="s">
        <v>67</v>
      </c>
      <c r="I205" t="s">
        <v>67</v>
      </c>
      <c r="J205" t="s">
        <v>67</v>
      </c>
      <c r="K205" t="s">
        <v>67</v>
      </c>
      <c r="L205" t="s">
        <v>1239</v>
      </c>
      <c r="M205" t="s">
        <v>67</v>
      </c>
    </row>
    <row r="206" spans="1:13" x14ac:dyDescent="0.75">
      <c r="A206" t="s">
        <v>1213</v>
      </c>
      <c r="B206" t="s">
        <v>1240</v>
      </c>
      <c r="C206" t="s">
        <v>1241</v>
      </c>
      <c r="D206" t="s">
        <v>1240</v>
      </c>
      <c r="E206" t="s">
        <v>67</v>
      </c>
      <c r="F206" t="s">
        <v>1216</v>
      </c>
      <c r="G206" t="s">
        <v>67</v>
      </c>
      <c r="H206" t="s">
        <v>67</v>
      </c>
      <c r="I206" t="s">
        <v>67</v>
      </c>
      <c r="J206" t="s">
        <v>67</v>
      </c>
      <c r="K206" t="s">
        <v>67</v>
      </c>
      <c r="L206" t="s">
        <v>1242</v>
      </c>
      <c r="M206" t="s">
        <v>1243</v>
      </c>
    </row>
    <row r="207" spans="1:13" x14ac:dyDescent="0.75">
      <c r="A207" t="s">
        <v>1213</v>
      </c>
      <c r="B207" t="s">
        <v>1244</v>
      </c>
      <c r="C207" t="s">
        <v>1245</v>
      </c>
      <c r="D207" t="s">
        <v>1244</v>
      </c>
      <c r="E207" t="s">
        <v>67</v>
      </c>
      <c r="F207" t="s">
        <v>1216</v>
      </c>
      <c r="G207" t="s">
        <v>67</v>
      </c>
      <c r="H207" t="s">
        <v>67</v>
      </c>
      <c r="I207" t="s">
        <v>67</v>
      </c>
      <c r="J207" t="s">
        <v>67</v>
      </c>
      <c r="K207" t="s">
        <v>67</v>
      </c>
      <c r="L207" t="s">
        <v>1246</v>
      </c>
      <c r="M207" t="s">
        <v>67</v>
      </c>
    </row>
    <row r="208" spans="1:13" x14ac:dyDescent="0.75">
      <c r="A208" t="s">
        <v>1213</v>
      </c>
      <c r="B208" t="s">
        <v>1247</v>
      </c>
      <c r="C208" t="s">
        <v>1248</v>
      </c>
      <c r="D208" t="s">
        <v>1247</v>
      </c>
      <c r="E208" t="s">
        <v>67</v>
      </c>
      <c r="F208" t="s">
        <v>1216</v>
      </c>
      <c r="G208" t="s">
        <v>67</v>
      </c>
      <c r="H208" t="s">
        <v>67</v>
      </c>
      <c r="I208" t="s">
        <v>67</v>
      </c>
      <c r="J208" t="s">
        <v>67</v>
      </c>
      <c r="K208" t="s">
        <v>67</v>
      </c>
      <c r="L208" t="s">
        <v>1249</v>
      </c>
      <c r="M208" t="s">
        <v>67</v>
      </c>
    </row>
    <row r="209" spans="1:13" x14ac:dyDescent="0.75">
      <c r="A209" t="s">
        <v>1213</v>
      </c>
      <c r="B209" t="s">
        <v>1250</v>
      </c>
      <c r="C209" t="s">
        <v>1251</v>
      </c>
      <c r="D209" t="s">
        <v>1250</v>
      </c>
      <c r="E209" t="s">
        <v>67</v>
      </c>
      <c r="F209" t="s">
        <v>1216</v>
      </c>
      <c r="G209" t="s">
        <v>67</v>
      </c>
      <c r="H209" t="s">
        <v>67</v>
      </c>
      <c r="I209" t="s">
        <v>67</v>
      </c>
      <c r="J209" t="s">
        <v>67</v>
      </c>
      <c r="K209" t="s">
        <v>67</v>
      </c>
      <c r="L209" t="s">
        <v>1252</v>
      </c>
      <c r="M209" t="s">
        <v>67</v>
      </c>
    </row>
    <row r="210" spans="1:13" x14ac:dyDescent="0.75">
      <c r="A210" t="s">
        <v>1253</v>
      </c>
      <c r="B210" t="s">
        <v>1214</v>
      </c>
      <c r="C210" t="s">
        <v>1254</v>
      </c>
      <c r="D210" t="s">
        <v>1214</v>
      </c>
      <c r="E210" t="s">
        <v>67</v>
      </c>
      <c r="F210" t="s">
        <v>1216</v>
      </c>
      <c r="G210" t="s">
        <v>67</v>
      </c>
      <c r="H210" t="s">
        <v>67</v>
      </c>
      <c r="I210" t="s">
        <v>67</v>
      </c>
      <c r="J210" t="s">
        <v>67</v>
      </c>
      <c r="K210" t="s">
        <v>67</v>
      </c>
      <c r="L210" t="s">
        <v>1255</v>
      </c>
      <c r="M210" t="s">
        <v>67</v>
      </c>
    </row>
    <row r="211" spans="1:13" x14ac:dyDescent="0.75">
      <c r="A211" t="s">
        <v>1253</v>
      </c>
      <c r="B211" t="s">
        <v>1011</v>
      </c>
      <c r="C211" t="s">
        <v>1256</v>
      </c>
      <c r="D211" t="s">
        <v>1011</v>
      </c>
      <c r="E211" t="s">
        <v>67</v>
      </c>
      <c r="F211" t="s">
        <v>1216</v>
      </c>
      <c r="G211" t="s">
        <v>67</v>
      </c>
      <c r="H211" t="s">
        <v>67</v>
      </c>
      <c r="I211" t="s">
        <v>67</v>
      </c>
      <c r="J211" t="s">
        <v>67</v>
      </c>
      <c r="K211" t="s">
        <v>67</v>
      </c>
      <c r="L211" t="s">
        <v>1257</v>
      </c>
      <c r="M211" t="s">
        <v>67</v>
      </c>
    </row>
    <row r="212" spans="1:13" x14ac:dyDescent="0.75">
      <c r="A212" t="s">
        <v>1253</v>
      </c>
      <c r="B212" t="s">
        <v>1258</v>
      </c>
      <c r="C212" t="s">
        <v>1259</v>
      </c>
      <c r="D212" t="s">
        <v>1258</v>
      </c>
      <c r="E212" t="s">
        <v>67</v>
      </c>
      <c r="F212" t="s">
        <v>1216</v>
      </c>
      <c r="G212" t="s">
        <v>67</v>
      </c>
      <c r="H212" t="s">
        <v>67</v>
      </c>
      <c r="I212" t="s">
        <v>67</v>
      </c>
      <c r="J212" t="s">
        <v>67</v>
      </c>
      <c r="K212" t="s">
        <v>67</v>
      </c>
      <c r="L212" t="s">
        <v>1260</v>
      </c>
      <c r="M212" t="s">
        <v>67</v>
      </c>
    </row>
    <row r="213" spans="1:13" x14ac:dyDescent="0.75">
      <c r="A213" t="s">
        <v>1253</v>
      </c>
      <c r="B213" t="s">
        <v>1133</v>
      </c>
      <c r="C213" t="s">
        <v>1261</v>
      </c>
      <c r="D213" t="s">
        <v>1133</v>
      </c>
      <c r="E213" t="s">
        <v>67</v>
      </c>
      <c r="F213" t="s">
        <v>1216</v>
      </c>
      <c r="G213" t="s">
        <v>67</v>
      </c>
      <c r="H213" t="s">
        <v>67</v>
      </c>
      <c r="I213" t="s">
        <v>67</v>
      </c>
      <c r="J213" t="s">
        <v>67</v>
      </c>
      <c r="K213" t="s">
        <v>67</v>
      </c>
      <c r="L213" t="s">
        <v>1262</v>
      </c>
      <c r="M213" t="s">
        <v>67</v>
      </c>
    </row>
    <row r="214" spans="1:13" x14ac:dyDescent="0.75">
      <c r="A214" t="s">
        <v>1253</v>
      </c>
      <c r="B214" t="s">
        <v>1263</v>
      </c>
      <c r="C214" t="s">
        <v>1264</v>
      </c>
      <c r="D214" t="s">
        <v>1263</v>
      </c>
      <c r="E214" t="s">
        <v>67</v>
      </c>
      <c r="F214" t="s">
        <v>1216</v>
      </c>
      <c r="G214" t="s">
        <v>67</v>
      </c>
      <c r="H214" t="s">
        <v>67</v>
      </c>
      <c r="I214" t="s">
        <v>67</v>
      </c>
      <c r="J214" t="s">
        <v>67</v>
      </c>
      <c r="K214" t="s">
        <v>67</v>
      </c>
      <c r="L214" t="s">
        <v>1265</v>
      </c>
      <c r="M214" t="s">
        <v>67</v>
      </c>
    </row>
    <row r="215" spans="1:13" x14ac:dyDescent="0.75">
      <c r="A215" t="s">
        <v>1253</v>
      </c>
      <c r="B215" t="s">
        <v>1266</v>
      </c>
      <c r="C215" t="s">
        <v>1267</v>
      </c>
      <c r="D215" t="s">
        <v>1266</v>
      </c>
      <c r="E215" t="s">
        <v>67</v>
      </c>
      <c r="F215" t="s">
        <v>1216</v>
      </c>
      <c r="G215" t="s">
        <v>67</v>
      </c>
      <c r="H215" t="s">
        <v>67</v>
      </c>
      <c r="I215" t="s">
        <v>67</v>
      </c>
      <c r="J215" t="s">
        <v>67</v>
      </c>
      <c r="K215" t="s">
        <v>67</v>
      </c>
      <c r="L215" t="s">
        <v>1268</v>
      </c>
      <c r="M215" t="s">
        <v>67</v>
      </c>
    </row>
    <row r="216" spans="1:13" x14ac:dyDescent="0.75">
      <c r="A216" t="s">
        <v>1253</v>
      </c>
      <c r="B216" t="s">
        <v>1269</v>
      </c>
      <c r="C216" t="s">
        <v>1270</v>
      </c>
      <c r="D216" t="s">
        <v>1269</v>
      </c>
      <c r="E216" t="s">
        <v>67</v>
      </c>
      <c r="F216" t="s">
        <v>1216</v>
      </c>
      <c r="G216" t="s">
        <v>67</v>
      </c>
      <c r="H216" t="s">
        <v>67</v>
      </c>
      <c r="I216" t="s">
        <v>67</v>
      </c>
      <c r="J216" t="s">
        <v>67</v>
      </c>
      <c r="K216" t="s">
        <v>67</v>
      </c>
      <c r="L216" t="s">
        <v>1271</v>
      </c>
      <c r="M216" t="s">
        <v>67</v>
      </c>
    </row>
    <row r="217" spans="1:13" x14ac:dyDescent="0.75">
      <c r="A217" t="s">
        <v>1272</v>
      </c>
      <c r="B217" t="s">
        <v>16</v>
      </c>
      <c r="C217" t="s">
        <v>1273</v>
      </c>
      <c r="D217" t="s">
        <v>16</v>
      </c>
      <c r="E217" t="s">
        <v>67</v>
      </c>
      <c r="F217" t="s">
        <v>1216</v>
      </c>
      <c r="G217" t="s">
        <v>67</v>
      </c>
      <c r="H217" t="s">
        <v>67</v>
      </c>
      <c r="I217" t="s">
        <v>67</v>
      </c>
      <c r="J217" t="s">
        <v>67</v>
      </c>
      <c r="K217" t="s">
        <v>67</v>
      </c>
      <c r="L217" t="s">
        <v>1274</v>
      </c>
      <c r="M217" t="s">
        <v>67</v>
      </c>
    </row>
    <row r="218" spans="1:13" x14ac:dyDescent="0.75">
      <c r="A218" t="s">
        <v>1272</v>
      </c>
      <c r="B218" t="s">
        <v>11</v>
      </c>
      <c r="C218" t="s">
        <v>1275</v>
      </c>
      <c r="D218" t="s">
        <v>11</v>
      </c>
      <c r="E218" t="s">
        <v>67</v>
      </c>
      <c r="F218" t="s">
        <v>1216</v>
      </c>
      <c r="G218" t="s">
        <v>67</v>
      </c>
      <c r="H218" t="s">
        <v>67</v>
      </c>
      <c r="I218" t="s">
        <v>67</v>
      </c>
      <c r="J218" t="s">
        <v>67</v>
      </c>
      <c r="K218" t="s">
        <v>67</v>
      </c>
      <c r="L218" t="s">
        <v>1276</v>
      </c>
      <c r="M218" t="s">
        <v>67</v>
      </c>
    </row>
    <row r="219" spans="1:13" x14ac:dyDescent="0.75">
      <c r="A219" t="s">
        <v>1272</v>
      </c>
      <c r="B219" t="s">
        <v>359</v>
      </c>
      <c r="C219" t="s">
        <v>1277</v>
      </c>
      <c r="D219" t="s">
        <v>359</v>
      </c>
      <c r="E219" t="s">
        <v>67</v>
      </c>
      <c r="F219" t="s">
        <v>1216</v>
      </c>
      <c r="G219" t="s">
        <v>67</v>
      </c>
      <c r="H219" t="s">
        <v>67</v>
      </c>
      <c r="I219" t="s">
        <v>67</v>
      </c>
      <c r="J219" t="s">
        <v>67</v>
      </c>
      <c r="K219" t="s">
        <v>67</v>
      </c>
      <c r="L219" t="s">
        <v>1278</v>
      </c>
      <c r="M219" t="s">
        <v>67</v>
      </c>
    </row>
    <row r="220" spans="1:13" x14ac:dyDescent="0.75">
      <c r="A220" t="s">
        <v>67</v>
      </c>
      <c r="B220" t="s">
        <v>67</v>
      </c>
      <c r="C220" t="s">
        <v>67</v>
      </c>
      <c r="D220" t="s">
        <v>67</v>
      </c>
      <c r="E220" t="s">
        <v>67</v>
      </c>
      <c r="F220" t="s">
        <v>67</v>
      </c>
      <c r="G220" t="s">
        <v>67</v>
      </c>
      <c r="H220" t="s">
        <v>67</v>
      </c>
      <c r="I220" t="s">
        <v>67</v>
      </c>
      <c r="J220" t="s">
        <v>67</v>
      </c>
      <c r="K220" t="s">
        <v>67</v>
      </c>
      <c r="L220" t="s">
        <v>67</v>
      </c>
      <c r="M220" t="s">
        <v>67</v>
      </c>
    </row>
    <row r="221" spans="1:13" x14ac:dyDescent="0.75">
      <c r="A221" t="s">
        <v>67</v>
      </c>
      <c r="B221" t="s">
        <v>67</v>
      </c>
      <c r="C221" t="s">
        <v>67</v>
      </c>
      <c r="D221" t="s">
        <v>67</v>
      </c>
      <c r="E221" t="s">
        <v>67</v>
      </c>
      <c r="F221" t="s">
        <v>67</v>
      </c>
      <c r="G221" t="s">
        <v>67</v>
      </c>
      <c r="H221" t="s">
        <v>67</v>
      </c>
      <c r="I221" t="s">
        <v>67</v>
      </c>
      <c r="J221" t="s">
        <v>67</v>
      </c>
      <c r="K221" t="s">
        <v>67</v>
      </c>
      <c r="L221" t="s">
        <v>67</v>
      </c>
      <c r="M221" t="s">
        <v>67</v>
      </c>
    </row>
    <row r="222" spans="1:13" x14ac:dyDescent="0.75">
      <c r="A222" t="s">
        <v>67</v>
      </c>
      <c r="B222" t="s">
        <v>67</v>
      </c>
      <c r="C222" t="s">
        <v>67</v>
      </c>
      <c r="D222" t="s">
        <v>67</v>
      </c>
      <c r="E222" t="s">
        <v>67</v>
      </c>
      <c r="F222" t="s">
        <v>67</v>
      </c>
      <c r="G222" t="s">
        <v>67</v>
      </c>
      <c r="H222" t="s">
        <v>67</v>
      </c>
      <c r="I222" t="s">
        <v>67</v>
      </c>
      <c r="J222" t="s">
        <v>67</v>
      </c>
      <c r="K222" t="s">
        <v>67</v>
      </c>
      <c r="L222" t="s">
        <v>67</v>
      </c>
      <c r="M222" t="s">
        <v>67</v>
      </c>
    </row>
    <row r="223" spans="1:13" x14ac:dyDescent="0.75">
      <c r="A223" t="s">
        <v>67</v>
      </c>
      <c r="B223" t="s">
        <v>67</v>
      </c>
      <c r="C223" t="s">
        <v>67</v>
      </c>
      <c r="D223" t="s">
        <v>67</v>
      </c>
      <c r="E223" t="s">
        <v>67</v>
      </c>
      <c r="F223" t="s">
        <v>67</v>
      </c>
      <c r="G223" t="s">
        <v>67</v>
      </c>
      <c r="H223" t="s">
        <v>67</v>
      </c>
      <c r="I223" t="s">
        <v>67</v>
      </c>
      <c r="J223" t="s">
        <v>67</v>
      </c>
      <c r="K223" t="s">
        <v>67</v>
      </c>
      <c r="L223" t="s">
        <v>67</v>
      </c>
      <c r="M223" t="s">
        <v>67</v>
      </c>
    </row>
    <row r="224" spans="1:13" x14ac:dyDescent="0.75">
      <c r="A224" t="s">
        <v>67</v>
      </c>
      <c r="B224" t="s">
        <v>67</v>
      </c>
      <c r="C224" t="s">
        <v>67</v>
      </c>
      <c r="D224" t="s">
        <v>67</v>
      </c>
      <c r="E224" t="s">
        <v>67</v>
      </c>
      <c r="F224" t="s">
        <v>67</v>
      </c>
      <c r="G224" t="s">
        <v>67</v>
      </c>
      <c r="H224" t="s">
        <v>67</v>
      </c>
      <c r="I224" t="s">
        <v>67</v>
      </c>
      <c r="J224" t="s">
        <v>67</v>
      </c>
      <c r="K224" t="s">
        <v>67</v>
      </c>
      <c r="L224" t="s">
        <v>67</v>
      </c>
      <c r="M224" t="s">
        <v>67</v>
      </c>
    </row>
    <row r="225" spans="1:13" x14ac:dyDescent="0.75">
      <c r="A225" t="s">
        <v>67</v>
      </c>
      <c r="B225" t="s">
        <v>67</v>
      </c>
      <c r="C225" t="s">
        <v>67</v>
      </c>
      <c r="D225" t="s">
        <v>67</v>
      </c>
      <c r="E225" t="s">
        <v>67</v>
      </c>
      <c r="F225" t="s">
        <v>67</v>
      </c>
      <c r="G225" t="s">
        <v>67</v>
      </c>
      <c r="H225" t="s">
        <v>67</v>
      </c>
      <c r="I225" t="s">
        <v>67</v>
      </c>
      <c r="J225" t="s">
        <v>67</v>
      </c>
      <c r="K225" t="s">
        <v>67</v>
      </c>
      <c r="L225" t="s">
        <v>67</v>
      </c>
      <c r="M225" t="s">
        <v>67</v>
      </c>
    </row>
    <row r="226" spans="1:13" x14ac:dyDescent="0.75">
      <c r="A226" t="s">
        <v>67</v>
      </c>
      <c r="B226" t="s">
        <v>67</v>
      </c>
      <c r="C226" t="s">
        <v>67</v>
      </c>
      <c r="D226" t="s">
        <v>67</v>
      </c>
      <c r="E226" t="s">
        <v>67</v>
      </c>
      <c r="F226" t="s">
        <v>67</v>
      </c>
      <c r="G226" t="s">
        <v>67</v>
      </c>
      <c r="H226" t="s">
        <v>67</v>
      </c>
      <c r="I226" t="s">
        <v>67</v>
      </c>
      <c r="J226" t="s">
        <v>67</v>
      </c>
      <c r="K226" t="s">
        <v>67</v>
      </c>
      <c r="L226" t="s">
        <v>67</v>
      </c>
      <c r="M226" t="s">
        <v>67</v>
      </c>
    </row>
    <row r="227" spans="1:13" x14ac:dyDescent="0.75">
      <c r="A227" t="s">
        <v>67</v>
      </c>
      <c r="B227" t="s">
        <v>67</v>
      </c>
      <c r="C227" t="s">
        <v>67</v>
      </c>
      <c r="D227" t="s">
        <v>67</v>
      </c>
      <c r="E227" t="s">
        <v>67</v>
      </c>
      <c r="F227" t="s">
        <v>67</v>
      </c>
      <c r="G227" t="s">
        <v>67</v>
      </c>
      <c r="H227" t="s">
        <v>67</v>
      </c>
      <c r="I227" t="s">
        <v>67</v>
      </c>
      <c r="J227" t="s">
        <v>67</v>
      </c>
      <c r="K227" t="s">
        <v>67</v>
      </c>
      <c r="L227" t="s">
        <v>67</v>
      </c>
      <c r="M227" t="s">
        <v>67</v>
      </c>
    </row>
    <row r="228" spans="1:13" x14ac:dyDescent="0.75">
      <c r="A228" t="s">
        <v>67</v>
      </c>
      <c r="B228" t="s">
        <v>67</v>
      </c>
      <c r="C228" t="s">
        <v>67</v>
      </c>
      <c r="D228" t="s">
        <v>67</v>
      </c>
      <c r="E228" t="s">
        <v>67</v>
      </c>
      <c r="F228" t="s">
        <v>67</v>
      </c>
      <c r="G228" t="s">
        <v>67</v>
      </c>
      <c r="H228" t="s">
        <v>67</v>
      </c>
      <c r="I228" t="s">
        <v>67</v>
      </c>
      <c r="J228" t="s">
        <v>67</v>
      </c>
      <c r="K228" t="s">
        <v>67</v>
      </c>
      <c r="L228" t="s">
        <v>67</v>
      </c>
      <c r="M228" t="s">
        <v>67</v>
      </c>
    </row>
    <row r="229" spans="1:13" x14ac:dyDescent="0.75">
      <c r="A229" t="s">
        <v>67</v>
      </c>
      <c r="B229" t="s">
        <v>67</v>
      </c>
      <c r="C229" t="s">
        <v>67</v>
      </c>
      <c r="D229" t="s">
        <v>67</v>
      </c>
      <c r="E229" t="s">
        <v>67</v>
      </c>
      <c r="F229" t="s">
        <v>67</v>
      </c>
      <c r="G229" t="s">
        <v>67</v>
      </c>
      <c r="H229" t="s">
        <v>67</v>
      </c>
      <c r="I229" t="s">
        <v>67</v>
      </c>
      <c r="J229" t="s">
        <v>67</v>
      </c>
      <c r="K229" t="s">
        <v>67</v>
      </c>
      <c r="L229" t="s">
        <v>67</v>
      </c>
      <c r="M229" t="s">
        <v>67</v>
      </c>
    </row>
    <row r="230" spans="1:13" x14ac:dyDescent="0.75">
      <c r="A230" t="s">
        <v>67</v>
      </c>
      <c r="B230" t="s">
        <v>67</v>
      </c>
      <c r="C230" t="s">
        <v>67</v>
      </c>
      <c r="D230" t="s">
        <v>67</v>
      </c>
      <c r="E230" t="s">
        <v>67</v>
      </c>
      <c r="F230" t="s">
        <v>67</v>
      </c>
      <c r="G230" t="s">
        <v>67</v>
      </c>
      <c r="H230" t="s">
        <v>67</v>
      </c>
      <c r="I230" t="s">
        <v>67</v>
      </c>
      <c r="J230" t="s">
        <v>67</v>
      </c>
      <c r="K230" t="s">
        <v>67</v>
      </c>
      <c r="L230" t="s">
        <v>67</v>
      </c>
      <c r="M230" t="s">
        <v>67</v>
      </c>
    </row>
    <row r="231" spans="1:13" x14ac:dyDescent="0.75">
      <c r="A231" t="s">
        <v>67</v>
      </c>
      <c r="B231" t="s">
        <v>67</v>
      </c>
      <c r="C231" t="s">
        <v>67</v>
      </c>
      <c r="D231" t="s">
        <v>67</v>
      </c>
      <c r="E231" t="s">
        <v>67</v>
      </c>
      <c r="F231" t="s">
        <v>67</v>
      </c>
      <c r="G231" t="s">
        <v>67</v>
      </c>
      <c r="H231" t="s">
        <v>67</v>
      </c>
      <c r="I231" t="s">
        <v>67</v>
      </c>
      <c r="J231" t="s">
        <v>67</v>
      </c>
      <c r="K231" t="s">
        <v>67</v>
      </c>
      <c r="L231" t="s">
        <v>67</v>
      </c>
      <c r="M231" t="s">
        <v>67</v>
      </c>
    </row>
    <row r="232" spans="1:13" x14ac:dyDescent="0.75">
      <c r="A232" t="s">
        <v>67</v>
      </c>
      <c r="B232" t="s">
        <v>67</v>
      </c>
      <c r="C232" t="s">
        <v>67</v>
      </c>
      <c r="D232" t="s">
        <v>67</v>
      </c>
      <c r="E232" t="s">
        <v>67</v>
      </c>
      <c r="F232" t="s">
        <v>67</v>
      </c>
      <c r="G232" t="s">
        <v>67</v>
      </c>
      <c r="H232" t="s">
        <v>67</v>
      </c>
      <c r="I232" t="s">
        <v>67</v>
      </c>
      <c r="J232" t="s">
        <v>67</v>
      </c>
      <c r="K232" t="s">
        <v>67</v>
      </c>
      <c r="L232" t="s">
        <v>67</v>
      </c>
      <c r="M232" t="s">
        <v>67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59"/>
  <sheetViews>
    <sheetView topLeftCell="J32" zoomScale="70" zoomScaleNormal="70" workbookViewId="0">
      <selection activeCell="O38" sqref="O38"/>
    </sheetView>
  </sheetViews>
  <sheetFormatPr defaultRowHeight="14.75"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46.6328125" style="2" customWidth="1"/>
    <col min="10" max="10" width="35.08984375" style="2" customWidth="1"/>
    <col min="11" max="11" width="30.453125" customWidth="1"/>
    <col min="12" max="12" width="67.1796875" style="2" customWidth="1"/>
    <col min="13" max="13" width="19.26953125" customWidth="1"/>
    <col min="14" max="14" width="55.7265625" customWidth="1"/>
    <col min="15" max="15" width="10.726562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L2" s="24" t="s">
        <v>19</v>
      </c>
      <c r="N2" s="24" t="s">
        <v>1381</v>
      </c>
      <c r="P2" s="24" t="s">
        <v>2045</v>
      </c>
      <c r="R2" s="24" t="s">
        <v>2046</v>
      </c>
    </row>
    <row r="3" spans="1:18" ht="15.5" thickBot="1" x14ac:dyDescent="0.9">
      <c r="L3" s="24" t="str">
        <f>L1</f>
        <v>//===================================================</v>
      </c>
      <c r="N3" s="24" t="str">
        <f>N1</f>
        <v>// -------------------------------------------------------------------------------</v>
      </c>
      <c r="P3" s="24" t="str">
        <f>P1</f>
        <v>// -------------------------------------------------------------------------------</v>
      </c>
      <c r="R3" s="24" t="str">
        <f>R1</f>
        <v>// -------------------------------------------------------------------------------</v>
      </c>
    </row>
    <row r="4" spans="1:18" x14ac:dyDescent="0.75">
      <c r="A4" s="5" t="s">
        <v>11</v>
      </c>
      <c r="B4" s="30" t="s">
        <v>36</v>
      </c>
      <c r="L4" s="16" t="str">
        <f>CONCATENATE("Logical: ",B4)</f>
        <v>Logical: SubjectI4rc</v>
      </c>
    </row>
    <row r="5" spans="1:18" x14ac:dyDescent="0.75">
      <c r="A5" s="14" t="s">
        <v>16</v>
      </c>
      <c r="B5" s="31" t="s">
        <v>9</v>
      </c>
      <c r="L5" s="16" t="str">
        <f>CONCATENATE("Id: ",B5)</f>
        <v>Id: Subject</v>
      </c>
    </row>
    <row r="6" spans="1:18" x14ac:dyDescent="0.75">
      <c r="A6" s="14" t="s">
        <v>10</v>
      </c>
      <c r="B6" s="32" t="s">
        <v>37</v>
      </c>
      <c r="L6" s="17" t="str">
        <f>CONCATENATE("Title: ##34#",B6,"##34#")</f>
        <v>Title: ##34#Subject of care##34#</v>
      </c>
    </row>
    <row r="7" spans="1:18" ht="29.5" x14ac:dyDescent="0.75">
      <c r="A7" s="26" t="s">
        <v>2</v>
      </c>
      <c r="B7" s="65" t="s">
        <v>38</v>
      </c>
      <c r="C7" s="9" t="s">
        <v>3</v>
      </c>
      <c r="D7" s="156" t="s">
        <v>4</v>
      </c>
      <c r="E7" s="3" t="s">
        <v>5</v>
      </c>
      <c r="F7" s="3" t="s">
        <v>6</v>
      </c>
      <c r="G7" s="3" t="s">
        <v>7</v>
      </c>
      <c r="H7" s="64" t="s">
        <v>1380</v>
      </c>
      <c r="I7" s="118" t="s">
        <v>2043</v>
      </c>
      <c r="J7" s="118" t="s">
        <v>2044</v>
      </c>
      <c r="L7" s="17" t="str">
        <f>CONCATENATE("Description: "," ##334#",B7,"##334#",)</f>
        <v>Description:  ##334#Subject of care 
Maturity Level: 0 Draft##334#</v>
      </c>
    </row>
    <row r="8" spans="1:18" ht="59" x14ac:dyDescent="0.75">
      <c r="A8" s="101">
        <v>0</v>
      </c>
      <c r="B8" s="3" t="s">
        <v>1510</v>
      </c>
      <c r="C8" s="2" t="s">
        <v>74</v>
      </c>
      <c r="D8" t="s">
        <v>23</v>
      </c>
      <c r="E8" s="3">
        <v>1</v>
      </c>
      <c r="F8" s="3">
        <v>1</v>
      </c>
      <c r="G8" s="102" t="s">
        <v>1461</v>
      </c>
      <c r="H8" s="2" t="s">
        <v>1450</v>
      </c>
      <c r="I8" s="12" t="b">
        <v>1</v>
      </c>
      <c r="J8" s="12" t="b">
        <v>1</v>
      </c>
      <c r="K8" s="25"/>
      <c r="L8" s="12" t="str">
        <f t="shared" ref="L8"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 t="shared" ref="P8" si="1">IF(I8,IF(L8="*  ..  ##34###34# ##334###334#",L8,CONCATENATE("* ",B8," insert ObligationActorAndCode($actor-headneck, #SHALL:handle)")),IF(L8="*  ..  ##34###34# ##334###334#",L8,""))</f>
        <v>* sex insert ObligationActorAndCode($actor-headneck, #SHALL:handle)</v>
      </c>
      <c r="R8" s="12" t="str">
        <f t="shared" ref="R8" si="2">IF(J8,IF(L8="*  ..  ##34###34# ##334###334#",L8,CONCATENATE("* ",B8," insert ObligationActorAndCode($actor-sarcoma-i4rc, #SHALL:handle)")),IF(L8="*  ..  ##34###34# ##334###334#",L8,""))</f>
        <v>* sex insert ObligationActorAndCode($actor-sarcoma-i4rc, #SHALL:handle)</v>
      </c>
    </row>
    <row r="9" spans="1:18" ht="103.25" x14ac:dyDescent="0.75">
      <c r="A9" s="11">
        <v>1</v>
      </c>
      <c r="B9" s="11" t="s">
        <v>1511</v>
      </c>
      <c r="C9" s="12" t="s">
        <v>24</v>
      </c>
      <c r="D9" s="11" t="s">
        <v>25</v>
      </c>
      <c r="E9" s="11">
        <v>1</v>
      </c>
      <c r="F9" s="11">
        <v>1</v>
      </c>
      <c r="G9" s="67" t="s">
        <v>1461</v>
      </c>
      <c r="H9" s="119" t="s">
        <v>1451</v>
      </c>
      <c r="I9" s="12" t="b">
        <v>1</v>
      </c>
      <c r="J9" s="12" t="b">
        <v>0</v>
      </c>
      <c r="K9" s="25"/>
      <c r="L9" s="12" t="str">
        <f t="shared" ref="L9:L11" si="3">CONCATENATE("* ",B9, " ",E9,"..",F9," ",G9," ##34#",C9,"##34# ##334#",D9,"##334#")</f>
        <v>* race 1..1 CodeableConcept ##34#Race##34# ##334#Describes race as recorded in  the hospital record, the one declared by the patient,, otherwise, the onerecognized by the observer##334#</v>
      </c>
      <c r="N9" s="12" t="str">
        <f t="shared" ref="N9:N12" si="4">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12" si="5">IF(I9,IF(L9="*  ..  ##34###34# ##334###334#",L9,CONCATENATE("* ",B9," insert ObligationActorAndCode($actor-headneck, #SHALL:handle)")),IF(L9="*  ..  ##34###34# ##334###334#",L9,""))</f>
        <v>* race insert ObligationActorAndCode($actor-headneck, #SHALL:handle)</v>
      </c>
      <c r="R9" s="12" t="str">
        <f t="shared" ref="R9:R12" si="6">IF(J9,IF(L9="*  ..  ##34###34# ##334###334#",L9,CONCATENATE("* ",B9," insert ObligationActorAndCode($actor-sarcoma-i4rc, #SHALL:handle)")),IF(L9="*  ..  ##34###34# ##334###334#",L9,""))</f>
        <v/>
      </c>
    </row>
    <row r="10" spans="1:18" ht="29.5" x14ac:dyDescent="0.75">
      <c r="A10" s="152">
        <v>2</v>
      </c>
      <c r="B10" s="11" t="s">
        <v>2382</v>
      </c>
      <c r="C10" s="12" t="s">
        <v>2380</v>
      </c>
      <c r="D10" s="11" t="s">
        <v>2381</v>
      </c>
      <c r="E10" s="12">
        <v>0</v>
      </c>
      <c r="F10" s="11">
        <v>1</v>
      </c>
      <c r="G10" s="67" t="s">
        <v>1379</v>
      </c>
      <c r="H10" s="119"/>
      <c r="I10" s="12" t="b">
        <v>1</v>
      </c>
      <c r="J10" s="12" t="b">
        <v>1</v>
      </c>
      <c r="K10" s="25"/>
      <c r="L10" s="12" t="str">
        <f t="shared" si="3"/>
        <v>* birthYear 0..1 integer ##34#Birth year##34# ##334#Year of birth of the patient.##334#</v>
      </c>
      <c r="N10" s="12" t="str">
        <f t="shared" si="4"/>
        <v/>
      </c>
      <c r="P10" s="12" t="str">
        <f t="shared" si="5"/>
        <v>* birthYear insert ObligationActorAndCode($actor-headneck, #SHALL:handle)</v>
      </c>
      <c r="R10" s="12" t="str">
        <f t="shared" si="6"/>
        <v>* birthYear insert ObligationActorAndCode($actor-sarcoma-i4rc, #SHALL:handle)</v>
      </c>
    </row>
    <row r="11" spans="1:18" ht="44.25" x14ac:dyDescent="0.75">
      <c r="A11" s="11">
        <v>3</v>
      </c>
      <c r="B11" s="11" t="s">
        <v>1512</v>
      </c>
      <c r="C11" s="12" t="s">
        <v>1432</v>
      </c>
      <c r="D11" s="11" t="s">
        <v>26</v>
      </c>
      <c r="E11" s="11">
        <v>1</v>
      </c>
      <c r="F11" s="11">
        <v>1</v>
      </c>
      <c r="G11" s="67" t="s">
        <v>1461</v>
      </c>
      <c r="H11" s="119" t="s">
        <v>1452</v>
      </c>
      <c r="I11" s="12" t="b">
        <v>1</v>
      </c>
      <c r="J11" s="12" t="b">
        <v>1</v>
      </c>
      <c r="K11" s="25"/>
      <c r="L11" s="12" t="str">
        <f t="shared" si="3"/>
        <v>* countryOfResidence 1..1 CodeableConcept ##34#Country of Residence##34# ##334#Country of residence at the time of diagnosis##334#</v>
      </c>
      <c r="N11" s="12" t="str">
        <f t="shared" si="4"/>
        <v>* countryOfResidence ^comment = ##334#Value from the code list of countries
Son in the hierarchy of countries##334#</v>
      </c>
      <c r="P11" s="12" t="str">
        <f t="shared" si="5"/>
        <v>* countryOfResidence insert ObligationActorAndCode($actor-headneck, #SHALL:handle)</v>
      </c>
      <c r="R11" s="12" t="str">
        <f t="shared" si="6"/>
        <v>* countryOfResidence insert ObligationActorAndCode($actor-sarcoma-i4rc, #SHALL:handle)</v>
      </c>
    </row>
    <row r="12" spans="1:18" ht="88.5" x14ac:dyDescent="0.75">
      <c r="A12" s="11">
        <v>4</v>
      </c>
      <c r="B12" s="11" t="s">
        <v>1513</v>
      </c>
      <c r="C12" s="12" t="s">
        <v>27</v>
      </c>
      <c r="D12" s="11" t="s">
        <v>28</v>
      </c>
      <c r="E12" s="11">
        <v>1</v>
      </c>
      <c r="F12" s="11">
        <v>1</v>
      </c>
      <c r="G12" s="67" t="s">
        <v>1461</v>
      </c>
      <c r="H12" s="119" t="s">
        <v>1954</v>
      </c>
      <c r="I12" s="12" t="b">
        <v>1</v>
      </c>
      <c r="J12" s="12" t="b">
        <v>0</v>
      </c>
      <c r="K12" s="25"/>
      <c r="L12" s="12" t="str">
        <f t="shared" ref="L12:L59" si="7">CONCATENATE("* ",B12, " ",E12,"..",F12," ",G12," ##34#",C12,"##34# ##334#",D12,"##334#")</f>
        <v>* smoking 1..1 CodeableConcept ##34#Smoking##34# ##334#Describes tobacco smoker habits within the options proposed##334#</v>
      </c>
      <c r="N12" s="12" t="str">
        <f t="shared" si="4"/>
        <v>* smoking ^comment = ##334#Current tobacco smoker; Former smoker (at least for 12 months); Never smoker; Unknown
Current smoker - 36309332
Former smoker - 45883458
Never smoker - 45879404
##334#</v>
      </c>
      <c r="P12" s="12" t="str">
        <f t="shared" si="5"/>
        <v>* smoking insert ObligationActorAndCode($actor-headneck, #SHALL:handle)</v>
      </c>
      <c r="R12" s="12" t="str">
        <f t="shared" si="6"/>
        <v/>
      </c>
    </row>
    <row r="13" spans="1:18" ht="44.25" x14ac:dyDescent="0.75">
      <c r="A13" s="11">
        <v>6</v>
      </c>
      <c r="B13" s="6" t="s">
        <v>2532</v>
      </c>
      <c r="C13" s="12" t="s">
        <v>2533</v>
      </c>
      <c r="D13" s="11" t="s">
        <v>2534</v>
      </c>
      <c r="E13" s="11">
        <v>0</v>
      </c>
      <c r="F13" s="11">
        <v>1</v>
      </c>
      <c r="G13" s="67" t="s">
        <v>1379</v>
      </c>
      <c r="H13" s="119"/>
      <c r="I13" s="12" t="b">
        <v>1</v>
      </c>
      <c r="J13" s="12" t="b">
        <v>0</v>
      </c>
      <c r="K13" s="25"/>
      <c r="L13" s="12" t="str">
        <f t="shared" si="7"/>
        <v>* cigarettesPackYearsSmokedDuringLife 0..1 integer ##34#Cigarettes pack years smoked during life##34# ##334#The amount of cigarette pack smoked during life##334#</v>
      </c>
      <c r="N13" s="12" t="str">
        <f t="shared" ref="N13:N59" si="8">IF(H13="",IF(L13="*  ..  ##34###34# ##334###334#",L13,""),IF(L13="*  ..  ##34###34# ##334###334#",L13,CONCATENATE("* ",B13," ^comment = ##334#",H13,"##334#")))</f>
        <v/>
      </c>
      <c r="P13" s="12" t="str">
        <f t="shared" ref="P13:P59" si="9">IF(I13,IF(L13="*  ..  ##34###34# ##334###334#",L13,CONCATENATE("* ",B13," insert ObligationActorAndCode($actor-headneck, #SHALL:handle)")),IF(L13="*  ..  ##34###34# ##334###334#",L13,""))</f>
        <v>* cigarettesPackYearsSmokedDuringLife insert ObligationActorAndCode($actor-headneck, #SHALL:handle)</v>
      </c>
      <c r="R13" s="12" t="str">
        <f t="shared" ref="R13:R59" si="10">IF(J13,IF(L13="*  ..  ##34###34# ##334###334#",L13,CONCATENATE("* ",B13," insert ObligationActorAndCode($actor-sarcoma-i4rc, #SHALL:handle)")),IF(L13="*  ..  ##34###34# ##334###334#",L13,""))</f>
        <v/>
      </c>
    </row>
    <row r="14" spans="1:18" ht="103.25" x14ac:dyDescent="0.75">
      <c r="A14" s="11">
        <v>8</v>
      </c>
      <c r="B14" s="11" t="s">
        <v>1514</v>
      </c>
      <c r="C14" s="11" t="s">
        <v>29</v>
      </c>
      <c r="D14" s="11" t="s">
        <v>30</v>
      </c>
      <c r="E14" s="11">
        <v>1</v>
      </c>
      <c r="F14" s="11">
        <v>1</v>
      </c>
      <c r="G14" s="67" t="s">
        <v>1461</v>
      </c>
      <c r="H14" s="119" t="s">
        <v>1955</v>
      </c>
      <c r="I14" s="12" t="b">
        <v>1</v>
      </c>
      <c r="J14" s="12" t="b">
        <v>0</v>
      </c>
      <c r="K14" s="25"/>
      <c r="L14" s="12" t="str">
        <f t="shared" si="7"/>
        <v>* alcohol 1..1 CodeableConcept ##34#Alcohol##34# ##334#Describes alcohol habits within the options proposed##334#</v>
      </c>
      <c r="N14" s="12" t="str">
        <f t="shared" si="8"/>
        <v>* alcohol ^comment = ##334#Current; Former (at least for 12 months); Never; History of alcohol dependence; Unknown
Current drinker - 4074035
Ex-drinker - 4220362
Lifetime non-drinker of alcohol - 37204556
Ex-problem drinker - 4117706
##334#</v>
      </c>
      <c r="P14" s="12" t="str">
        <f t="shared" si="9"/>
        <v>* alcohol insert ObligationActorAndCode($actor-headneck, #SHALL:handle)</v>
      </c>
      <c r="R14" s="12" t="str">
        <f t="shared" si="10"/>
        <v/>
      </c>
    </row>
    <row r="15" spans="1:18" ht="29.5" x14ac:dyDescent="0.75">
      <c r="A15" s="11">
        <v>9</v>
      </c>
      <c r="B15" s="11" t="s">
        <v>1908</v>
      </c>
      <c r="C15" s="11" t="s">
        <v>2523</v>
      </c>
      <c r="D15" s="11" t="s">
        <v>2537</v>
      </c>
      <c r="E15" s="11">
        <v>0</v>
      </c>
      <c r="F15" s="11">
        <v>1</v>
      </c>
      <c r="G15" s="67" t="s">
        <v>1959</v>
      </c>
      <c r="H15" s="119"/>
      <c r="I15" s="12" t="b">
        <v>0</v>
      </c>
      <c r="J15" s="12" t="b">
        <v>1</v>
      </c>
      <c r="K15" s="25"/>
      <c r="L15" s="12" t="str">
        <f t="shared" si="7"/>
        <v>* bMI 0..1 Quantity ##34#Height/weight (BMI)##34# ##334#Body Mass Index information if weight and height are included. it is calculated as BMI = kg/m2 where kg is a person's weight in kilograms and m2 is their height in metres squared.##334#</v>
      </c>
      <c r="N15" s="12" t="str">
        <f t="shared" si="8"/>
        <v/>
      </c>
      <c r="P15" s="12" t="str">
        <f t="shared" si="9"/>
        <v/>
      </c>
      <c r="R15" s="12" t="str">
        <f t="shared" si="10"/>
        <v>* bMI insert ObligationActorAndCode($actor-sarcoma-i4rc, #SHALL:handle)</v>
      </c>
    </row>
    <row r="16" spans="1:18" ht="59" x14ac:dyDescent="0.75">
      <c r="A16" s="11">
        <v>10</v>
      </c>
      <c r="B16" s="11" t="s">
        <v>1909</v>
      </c>
      <c r="C16" s="11" t="s">
        <v>1910</v>
      </c>
      <c r="D16" s="11" t="s">
        <v>1911</v>
      </c>
      <c r="E16" s="11">
        <v>0</v>
      </c>
      <c r="F16" s="11">
        <v>1</v>
      </c>
      <c r="G16" s="67" t="s">
        <v>1379</v>
      </c>
      <c r="H16" s="119"/>
      <c r="I16" s="12" t="b">
        <v>0</v>
      </c>
      <c r="J16" s="12" t="b">
        <v>1</v>
      </c>
      <c r="K16" s="25"/>
      <c r="L16" s="12" t="str">
        <f t="shared" si="7"/>
        <v>* charlsonComorbidityIndex 0..1 integer ##34#Charlson Comorbidity index##34# ##334#Provides the Charlson Comorbidity index for the patient##334#</v>
      </c>
      <c r="N16" s="12" t="str">
        <f t="shared" si="8"/>
        <v/>
      </c>
      <c r="P16" s="12" t="str">
        <f t="shared" si="9"/>
        <v/>
      </c>
      <c r="R16" s="12" t="str">
        <f t="shared" si="10"/>
        <v>* charlsonComorbidityIndex insert ObligationActorAndCode($actor-sarcoma-i4rc, #SHALL:handle)</v>
      </c>
    </row>
    <row r="17" spans="1:18" ht="59" x14ac:dyDescent="0.75">
      <c r="A17" s="11">
        <v>11</v>
      </c>
      <c r="B17" s="66" t="s">
        <v>1493</v>
      </c>
      <c r="C17" s="4" t="s">
        <v>31</v>
      </c>
      <c r="D17" s="6" t="s">
        <v>2049</v>
      </c>
      <c r="E17" s="6">
        <v>1</v>
      </c>
      <c r="F17" s="6">
        <v>1</v>
      </c>
      <c r="G17" s="4" t="s">
        <v>1</v>
      </c>
      <c r="H17" s="119" t="s">
        <v>1453</v>
      </c>
      <c r="I17" s="12" t="b">
        <v>1</v>
      </c>
      <c r="J17" s="12" t="b">
        <v>0</v>
      </c>
      <c r="K17" s="25"/>
      <c r="L17" s="12" t="str">
        <f t="shared" si="7"/>
        <v>* comorbidity 1..1 BackboneElement ##34#Comorbidity##34# ##334#Describes whether the patient was diagnosed before treatment of at least one of the comorbidities listed  next (or not) relevant for head and neck cancer.##334#</v>
      </c>
      <c r="N17" s="12" t="str">
        <f t="shared" si="8"/>
        <v>* comorbidity ^comment = ##334#Yes; No; Unknown
Yes - 4188539
No -  4188540
Unknown - 4129922##334#</v>
      </c>
      <c r="P17" s="12" t="str">
        <f t="shared" si="9"/>
        <v>* comorbidity insert ObligationActorAndCode($actor-headneck, #SHALL:handle)</v>
      </c>
      <c r="R17" s="12" t="str">
        <f t="shared" si="10"/>
        <v/>
      </c>
    </row>
    <row r="18" spans="1:18" ht="59" x14ac:dyDescent="0.75">
      <c r="A18" s="11">
        <v>12</v>
      </c>
      <c r="B18" s="11" t="s">
        <v>1498</v>
      </c>
      <c r="C18" s="12" t="s">
        <v>32</v>
      </c>
      <c r="D18" s="68" t="s">
        <v>33</v>
      </c>
      <c r="E18" s="11">
        <v>0</v>
      </c>
      <c r="F18" s="11">
        <v>1</v>
      </c>
      <c r="G18" s="67" t="s">
        <v>40</v>
      </c>
      <c r="H18" s="119"/>
      <c r="I18" s="12" t="b">
        <v>1</v>
      </c>
      <c r="J18" s="12" t="b">
        <v>0</v>
      </c>
      <c r="K18" s="25"/>
      <c r="L18" s="12" t="str">
        <f t="shared" si="7"/>
        <v>* comorbidity.myocardialInfarction 0..1 boolean ##34#Myocardial infarction##34# ##334#Describes comorbidities reported or assesed before treatment. More than one choice is allowed. Please do not include the current cancer in this calculation, only the previous cancer.##334#</v>
      </c>
      <c r="N18" s="12" t="str">
        <f t="shared" si="8"/>
        <v/>
      </c>
      <c r="P18" s="12" t="str">
        <f t="shared" si="9"/>
        <v>* comorbidity.myocardialInfarction insert ObligationActorAndCode($actor-headneck, #SHALL:handle)</v>
      </c>
      <c r="R18" s="12" t="str">
        <f t="shared" si="10"/>
        <v/>
      </c>
    </row>
    <row r="19" spans="1:18" ht="44.25" x14ac:dyDescent="0.75">
      <c r="A19" s="11">
        <v>13</v>
      </c>
      <c r="B19" s="11" t="s">
        <v>1503</v>
      </c>
      <c r="C19" s="12" t="s">
        <v>1433</v>
      </c>
      <c r="D19" s="66" t="s">
        <v>1914</v>
      </c>
      <c r="E19" s="11">
        <v>0</v>
      </c>
      <c r="F19" s="11">
        <v>1</v>
      </c>
      <c r="G19" s="67" t="s">
        <v>40</v>
      </c>
      <c r="H19" s="119"/>
      <c r="I19" s="12" t="b">
        <v>1</v>
      </c>
      <c r="J19" s="12" t="b">
        <v>0</v>
      </c>
      <c r="K19" s="25"/>
      <c r="L19" s="12" t="str">
        <f t="shared" si="7"/>
        <v>* comorbidity.congestiveHeartFailure 0..1 boolean ##34#Congestive heart failure##34# ##334#Previous cancer comorbidity related to Congestive heart failure##334#</v>
      </c>
      <c r="N19" s="12" t="str">
        <f t="shared" si="8"/>
        <v/>
      </c>
      <c r="P19" s="12" t="str">
        <f t="shared" si="9"/>
        <v>* comorbidity.congestiveHeartFailure insert ObligationActorAndCode($actor-headneck, #SHALL:handle)</v>
      </c>
      <c r="R19" s="12" t="str">
        <f t="shared" si="10"/>
        <v/>
      </c>
    </row>
    <row r="20" spans="1:18" ht="44.25" x14ac:dyDescent="0.75">
      <c r="A20" s="11">
        <v>14</v>
      </c>
      <c r="B20" s="11" t="s">
        <v>1508</v>
      </c>
      <c r="C20" s="12" t="s">
        <v>1434</v>
      </c>
      <c r="D20" s="66" t="s">
        <v>1915</v>
      </c>
      <c r="E20" s="11">
        <v>0</v>
      </c>
      <c r="F20" s="11">
        <v>1</v>
      </c>
      <c r="G20" s="67" t="s">
        <v>40</v>
      </c>
      <c r="H20" s="119"/>
      <c r="I20" s="12" t="b">
        <v>1</v>
      </c>
      <c r="J20" s="12" t="b">
        <v>0</v>
      </c>
      <c r="K20" s="25"/>
      <c r="L20" s="12" t="str">
        <f t="shared" si="7"/>
        <v>* comorbidity.peripheralVascularDisease 0..1 boolean ##34#Peripheral vascular disease##34# ##334#Previous cancer comorbidity related to Peripheral vascular disease##334#</v>
      </c>
      <c r="N20" s="12" t="str">
        <f t="shared" si="8"/>
        <v/>
      </c>
      <c r="P20" s="12" t="str">
        <f t="shared" si="9"/>
        <v>* comorbidity.peripheralVascularDisease insert ObligationActorAndCode($actor-headneck, #SHALL:handle)</v>
      </c>
      <c r="R20" s="12" t="str">
        <f t="shared" si="10"/>
        <v/>
      </c>
    </row>
    <row r="21" spans="1:18" ht="59" x14ac:dyDescent="0.75">
      <c r="A21" s="11">
        <v>15</v>
      </c>
      <c r="B21" s="68" t="s">
        <v>1504</v>
      </c>
      <c r="C21" s="12" t="s">
        <v>1435</v>
      </c>
      <c r="D21" s="66" t="s">
        <v>1916</v>
      </c>
      <c r="E21" s="11">
        <v>0</v>
      </c>
      <c r="F21" s="11">
        <v>1</v>
      </c>
      <c r="G21" s="67" t="s">
        <v>40</v>
      </c>
      <c r="H21" s="119"/>
      <c r="I21" s="12" t="b">
        <v>1</v>
      </c>
      <c r="J21" s="12" t="b">
        <v>0</v>
      </c>
      <c r="K21" s="25"/>
      <c r="L21" s="12" t="str">
        <f t="shared" si="7"/>
        <v>* comorbidity.cerebrovascularAccidentExceptHemiplegia 0..1 boolean ##34#Cerebrovascular accident  (except hemiplegia)##34# ##334#Previous cancer comorbidity related to Cerebrovascular accident  (except hemiplegia)##334#</v>
      </c>
      <c r="N21" s="12" t="str">
        <f t="shared" si="8"/>
        <v/>
      </c>
      <c r="P21" s="12" t="str">
        <f t="shared" si="9"/>
        <v>* comorbidity.cerebrovascularAccidentExceptHemiplegia insert ObligationActorAndCode($actor-headneck, #SHALL:handle)</v>
      </c>
      <c r="R21" s="12" t="str">
        <f t="shared" si="10"/>
        <v/>
      </c>
    </row>
    <row r="22" spans="1:18" ht="29.5" x14ac:dyDescent="0.75">
      <c r="A22" s="11">
        <v>16</v>
      </c>
      <c r="B22" s="11" t="s">
        <v>1496</v>
      </c>
      <c r="C22" s="12" t="s">
        <v>1436</v>
      </c>
      <c r="D22" s="66" t="s">
        <v>1917</v>
      </c>
      <c r="E22" s="11">
        <v>0</v>
      </c>
      <c r="F22" s="11">
        <v>1</v>
      </c>
      <c r="G22" s="67" t="s">
        <v>40</v>
      </c>
      <c r="H22" s="119"/>
      <c r="I22" s="12" t="b">
        <v>1</v>
      </c>
      <c r="J22" s="12" t="b">
        <v>0</v>
      </c>
      <c r="K22" s="25"/>
      <c r="L22" s="12" t="str">
        <f t="shared" si="7"/>
        <v>* comorbidity.dementia 0..1 boolean ##34#Dementia##34# ##334#Previous cancer comorbidity related to Dementia##334#</v>
      </c>
      <c r="N22" s="12" t="str">
        <f t="shared" si="8"/>
        <v/>
      </c>
      <c r="P22" s="12" t="str">
        <f t="shared" si="9"/>
        <v>* comorbidity.dementia insert ObligationActorAndCode($actor-headneck, #SHALL:handle)</v>
      </c>
      <c r="R22" s="12" t="str">
        <f t="shared" si="10"/>
        <v/>
      </c>
    </row>
    <row r="23" spans="1:18" ht="44.25" x14ac:dyDescent="0.75">
      <c r="A23" s="11">
        <v>17</v>
      </c>
      <c r="B23" s="11" t="s">
        <v>1505</v>
      </c>
      <c r="C23" s="12" t="s">
        <v>1437</v>
      </c>
      <c r="D23" s="66" t="s">
        <v>1918</v>
      </c>
      <c r="E23" s="11">
        <v>0</v>
      </c>
      <c r="F23" s="11">
        <v>1</v>
      </c>
      <c r="G23" s="67" t="s">
        <v>40</v>
      </c>
      <c r="H23" s="119"/>
      <c r="I23" s="12" t="b">
        <v>1</v>
      </c>
      <c r="J23" s="12" t="b">
        <v>0</v>
      </c>
      <c r="K23" s="25"/>
      <c r="L23" s="12" t="str">
        <f t="shared" si="7"/>
        <v>* comorbidity.chronicPulmonaryDisease 0..1 boolean ##34#Chronic pulmonary disease##34# ##334#Previous cancer comorbidity related to Chronic pulmonary disease##334#</v>
      </c>
      <c r="N23" s="12" t="str">
        <f t="shared" si="8"/>
        <v/>
      </c>
      <c r="P23" s="12" t="str">
        <f t="shared" si="9"/>
        <v>* comorbidity.chronicPulmonaryDisease insert ObligationActorAndCode($actor-headneck, #SHALL:handle)</v>
      </c>
      <c r="R23" s="12" t="str">
        <f t="shared" si="10"/>
        <v/>
      </c>
    </row>
    <row r="24" spans="1:18" ht="44.25" x14ac:dyDescent="0.75">
      <c r="A24" s="11">
        <v>18</v>
      </c>
      <c r="B24" s="11" t="s">
        <v>1506</v>
      </c>
      <c r="C24" s="12" t="s">
        <v>1438</v>
      </c>
      <c r="D24" s="66" t="s">
        <v>1919</v>
      </c>
      <c r="E24" s="11">
        <v>0</v>
      </c>
      <c r="F24" s="11">
        <v>1</v>
      </c>
      <c r="G24" s="67" t="s">
        <v>40</v>
      </c>
      <c r="H24" s="119"/>
      <c r="I24" s="12" t="b">
        <v>1</v>
      </c>
      <c r="J24" s="12" t="b">
        <v>0</v>
      </c>
      <c r="K24" s="25"/>
      <c r="L24" s="12" t="str">
        <f t="shared" si="7"/>
        <v>* comorbidity.connectiveTissueDisease 0..1 boolean ##34#Connective tissue disease##34# ##334#Previous cancer comorbidity related to Connective tissue disease##334#</v>
      </c>
      <c r="N24" s="12" t="str">
        <f t="shared" si="8"/>
        <v/>
      </c>
      <c r="P24" s="12" t="str">
        <f t="shared" si="9"/>
        <v>* comorbidity.connectiveTissueDisease insert ObligationActorAndCode($actor-headneck, #SHALL:handle)</v>
      </c>
      <c r="R24" s="12" t="str">
        <f t="shared" si="10"/>
        <v/>
      </c>
    </row>
    <row r="25" spans="1:18" ht="29.5" x14ac:dyDescent="0.75">
      <c r="A25" s="11">
        <v>19</v>
      </c>
      <c r="B25" s="11" t="s">
        <v>1507</v>
      </c>
      <c r="C25" s="12" t="s">
        <v>1439</v>
      </c>
      <c r="D25" s="66" t="s">
        <v>1920</v>
      </c>
      <c r="E25" s="11">
        <v>0</v>
      </c>
      <c r="F25" s="11">
        <v>1</v>
      </c>
      <c r="G25" s="67" t="s">
        <v>40</v>
      </c>
      <c r="H25" s="119"/>
      <c r="I25" s="12" t="b">
        <v>1</v>
      </c>
      <c r="J25" s="12" t="b">
        <v>0</v>
      </c>
      <c r="K25" s="25"/>
      <c r="L25" s="12" t="str">
        <f t="shared" si="7"/>
        <v>* comorbidity.ulcer 0..1 boolean ##34#Ulcer##34# ##334#Previous cancer comorbidity related to Ulcer##334#</v>
      </c>
      <c r="N25" s="12" t="str">
        <f t="shared" si="8"/>
        <v/>
      </c>
      <c r="P25" s="12" t="str">
        <f t="shared" si="9"/>
        <v>* comorbidity.ulcer insert ObligationActorAndCode($actor-headneck, #SHALL:handle)</v>
      </c>
      <c r="R25" s="12" t="str">
        <f t="shared" si="10"/>
        <v/>
      </c>
    </row>
    <row r="26" spans="1:18" ht="29.5" x14ac:dyDescent="0.75">
      <c r="A26" s="11">
        <v>20</v>
      </c>
      <c r="B26" s="11" t="s">
        <v>1499</v>
      </c>
      <c r="C26" s="12" t="s">
        <v>1440</v>
      </c>
      <c r="D26" s="66" t="s">
        <v>1921</v>
      </c>
      <c r="E26" s="11">
        <v>0</v>
      </c>
      <c r="F26" s="11">
        <v>1</v>
      </c>
      <c r="G26" s="67" t="s">
        <v>40</v>
      </c>
      <c r="H26" s="119"/>
      <c r="I26" s="12" t="b">
        <v>1</v>
      </c>
      <c r="J26" s="12" t="b">
        <v>0</v>
      </c>
      <c r="K26" s="25"/>
      <c r="L26" s="12" t="str">
        <f t="shared" si="7"/>
        <v>* comorbidity.mildLiverDisease 0..1 boolean ##34#Mild liver disease##34# ##334#Previous cancer comorbidity related to Mild liver disease##334#</v>
      </c>
      <c r="N26" s="12" t="str">
        <f t="shared" si="8"/>
        <v/>
      </c>
      <c r="P26" s="12" t="str">
        <f t="shared" si="9"/>
        <v>* comorbidity.mildLiverDisease insert ObligationActorAndCode($actor-headneck, #SHALL:handle)</v>
      </c>
      <c r="R26" s="12" t="str">
        <f t="shared" si="10"/>
        <v/>
      </c>
    </row>
    <row r="27" spans="1:18" ht="44.25" x14ac:dyDescent="0.75">
      <c r="A27" s="11">
        <v>21</v>
      </c>
      <c r="B27" s="11" t="s">
        <v>1500</v>
      </c>
      <c r="C27" s="12" t="s">
        <v>1441</v>
      </c>
      <c r="D27" s="66" t="s">
        <v>1922</v>
      </c>
      <c r="E27" s="11">
        <v>0</v>
      </c>
      <c r="F27" s="11">
        <v>1</v>
      </c>
      <c r="G27" s="67" t="s">
        <v>40</v>
      </c>
      <c r="H27" s="119"/>
      <c r="I27" s="12" t="b">
        <v>1</v>
      </c>
      <c r="J27" s="12" t="b">
        <v>0</v>
      </c>
      <c r="K27" s="25"/>
      <c r="L27" s="12" t="str">
        <f t="shared" si="7"/>
        <v>* comorbidity.moderateToSevereLiverDisease 0..1 boolean ##34#Moderate to severe liver disease##34# ##334#Previous cancer comorbidity related to Moderate to severe liver disease##334#</v>
      </c>
      <c r="N27" s="12" t="str">
        <f t="shared" si="8"/>
        <v/>
      </c>
      <c r="P27" s="12" t="str">
        <f t="shared" si="9"/>
        <v>* comorbidity.moderateToSevereLiverDisease insert ObligationActorAndCode($actor-headneck, #SHALL:handle)</v>
      </c>
      <c r="R27" s="12" t="str">
        <f t="shared" si="10"/>
        <v/>
      </c>
    </row>
    <row r="28" spans="1:18" ht="44.25" x14ac:dyDescent="0.75">
      <c r="A28" s="11">
        <v>22</v>
      </c>
      <c r="B28" s="11" t="s">
        <v>2539</v>
      </c>
      <c r="C28" s="12" t="s">
        <v>1442</v>
      </c>
      <c r="D28" s="66" t="s">
        <v>1923</v>
      </c>
      <c r="E28" s="11">
        <v>0</v>
      </c>
      <c r="F28" s="11">
        <v>1</v>
      </c>
      <c r="G28" s="67" t="s">
        <v>40</v>
      </c>
      <c r="H28" s="119"/>
      <c r="I28" s="12" t="b">
        <v>1</v>
      </c>
      <c r="J28" s="12" t="b">
        <v>0</v>
      </c>
      <c r="K28" s="25"/>
      <c r="L28" s="12" t="str">
        <f t="shared" si="7"/>
        <v>* comorbidity.diabetes 0..1 boolean ##34#Diabetes (without complications)##34# ##334#Previous cancer comorbidity related to Diabetes (without complications)##334#</v>
      </c>
      <c r="N28" s="12" t="str">
        <f t="shared" si="8"/>
        <v/>
      </c>
      <c r="P28" s="12" t="str">
        <f t="shared" si="9"/>
        <v>* comorbidity.diabetes insert ObligationActorAndCode($actor-headneck, #SHALL:handle)</v>
      </c>
      <c r="R28" s="12" t="str">
        <f t="shared" si="10"/>
        <v/>
      </c>
    </row>
    <row r="29" spans="1:18" ht="44.25" x14ac:dyDescent="0.75">
      <c r="A29" s="11">
        <v>23</v>
      </c>
      <c r="B29" s="11" t="s">
        <v>1497</v>
      </c>
      <c r="C29" s="12" t="s">
        <v>1443</v>
      </c>
      <c r="D29" s="66" t="s">
        <v>1924</v>
      </c>
      <c r="E29" s="11">
        <v>0</v>
      </c>
      <c r="F29" s="11">
        <v>1</v>
      </c>
      <c r="G29" s="67" t="s">
        <v>40</v>
      </c>
      <c r="H29" s="119"/>
      <c r="I29" s="12" t="b">
        <v>1</v>
      </c>
      <c r="J29" s="12" t="b">
        <v>0</v>
      </c>
      <c r="K29" s="25"/>
      <c r="L29" s="12" t="str">
        <f t="shared" si="7"/>
        <v>* comorbidity.diabetesWithEndOrganDamage 0..1 boolean ##34#Diabetes with end organ damage##34# ##334#Previous cancer comorbidity related to Diabetes with end organ damage##334#</v>
      </c>
      <c r="N29" s="12" t="str">
        <f t="shared" si="8"/>
        <v/>
      </c>
      <c r="P29" s="12" t="str">
        <f t="shared" si="9"/>
        <v>* comorbidity.diabetesWithEndOrganDamage insert ObligationActorAndCode($actor-headneck, #SHALL:handle)</v>
      </c>
      <c r="R29" s="12" t="str">
        <f t="shared" si="10"/>
        <v/>
      </c>
    </row>
    <row r="30" spans="1:18" ht="29.5" x14ac:dyDescent="0.75">
      <c r="A30" s="11">
        <v>24</v>
      </c>
      <c r="B30" s="11" t="s">
        <v>1494</v>
      </c>
      <c r="C30" s="12" t="s">
        <v>1444</v>
      </c>
      <c r="D30" s="66" t="s">
        <v>1925</v>
      </c>
      <c r="E30" s="11">
        <v>0</v>
      </c>
      <c r="F30" s="11">
        <v>1</v>
      </c>
      <c r="G30" s="67" t="s">
        <v>40</v>
      </c>
      <c r="H30" s="119"/>
      <c r="I30" s="12" t="b">
        <v>1</v>
      </c>
      <c r="J30" s="12" t="b">
        <v>0</v>
      </c>
      <c r="K30" s="25"/>
      <c r="L30" s="12" t="str">
        <f t="shared" si="7"/>
        <v>* comorbidity.hemiplegia 0..1 boolean ##34#Hemiplegia##34# ##334#Previous cancer comorbidity related to Hemiplegia##334#</v>
      </c>
      <c r="N30" s="12" t="str">
        <f t="shared" si="8"/>
        <v/>
      </c>
      <c r="P30" s="12" t="str">
        <f t="shared" si="9"/>
        <v>* comorbidity.hemiplegia insert ObligationActorAndCode($actor-headneck, #SHALL:handle)</v>
      </c>
      <c r="R30" s="12" t="str">
        <f t="shared" si="10"/>
        <v/>
      </c>
    </row>
    <row r="31" spans="1:18" ht="44.25" x14ac:dyDescent="0.75">
      <c r="A31" s="11">
        <v>25</v>
      </c>
      <c r="B31" s="11" t="s">
        <v>1501</v>
      </c>
      <c r="C31" s="12" t="s">
        <v>1445</v>
      </c>
      <c r="D31" s="66" t="s">
        <v>1926</v>
      </c>
      <c r="E31" s="11">
        <v>0</v>
      </c>
      <c r="F31" s="11">
        <v>1</v>
      </c>
      <c r="G31" s="67" t="s">
        <v>40</v>
      </c>
      <c r="H31" s="119"/>
      <c r="I31" s="12" t="b">
        <v>1</v>
      </c>
      <c r="J31" s="12" t="b">
        <v>0</v>
      </c>
      <c r="K31" s="25"/>
      <c r="L31" s="12" t="str">
        <f t="shared" si="7"/>
        <v>* comorbidity.moderateToSevereRenalDisease 0..1 boolean ##34#Moderate to severe renal disease##34# ##334#Previous cancer comorbidity related to Moderate to severe renal disease##334#</v>
      </c>
      <c r="N31" s="12" t="str">
        <f t="shared" si="8"/>
        <v/>
      </c>
      <c r="P31" s="12" t="str">
        <f t="shared" si="9"/>
        <v>* comorbidity.moderateToSevereRenalDisease insert ObligationActorAndCode($actor-headneck, #SHALL:handle)</v>
      </c>
      <c r="R31" s="12" t="str">
        <f t="shared" si="10"/>
        <v/>
      </c>
    </row>
    <row r="32" spans="1:18" ht="44.25" x14ac:dyDescent="0.75">
      <c r="A32" s="11">
        <v>26</v>
      </c>
      <c r="B32" s="68" t="s">
        <v>2540</v>
      </c>
      <c r="C32" s="12" t="s">
        <v>1446</v>
      </c>
      <c r="D32" s="66" t="s">
        <v>1927</v>
      </c>
      <c r="E32" s="11">
        <v>0</v>
      </c>
      <c r="F32" s="11">
        <v>1</v>
      </c>
      <c r="G32" s="67" t="s">
        <v>40</v>
      </c>
      <c r="H32" s="119"/>
      <c r="I32" s="12" t="b">
        <v>1</v>
      </c>
      <c r="J32" s="12" t="b">
        <v>0</v>
      </c>
      <c r="K32" s="25"/>
      <c r="L32" s="12" t="str">
        <f t="shared" si="7"/>
        <v>* comorbidity.solidTumor 0..1 boolean ##34#Solid tumor (non metastatic)##34# ##334#Previous cancer comorbidity related to Solid tumor (non metastatic)##334#</v>
      </c>
      <c r="N32" s="12" t="str">
        <f t="shared" si="8"/>
        <v/>
      </c>
      <c r="P32" s="12" t="str">
        <f t="shared" si="9"/>
        <v>* comorbidity.solidTumor insert ObligationActorAndCode($actor-headneck, #SHALL:handle)</v>
      </c>
      <c r="R32" s="12" t="str">
        <f t="shared" si="10"/>
        <v/>
      </c>
    </row>
    <row r="33" spans="1:18" ht="44.25" x14ac:dyDescent="0.75">
      <c r="A33" s="11">
        <v>27</v>
      </c>
      <c r="B33" s="11" t="s">
        <v>1502</v>
      </c>
      <c r="C33" s="12" t="s">
        <v>1447</v>
      </c>
      <c r="D33" s="66" t="s">
        <v>1928</v>
      </c>
      <c r="E33" s="11">
        <v>0</v>
      </c>
      <c r="F33" s="11">
        <v>1</v>
      </c>
      <c r="G33" s="67" t="s">
        <v>40</v>
      </c>
      <c r="H33" s="119"/>
      <c r="I33" s="12" t="b">
        <v>1</v>
      </c>
      <c r="J33" s="12" t="b">
        <v>0</v>
      </c>
      <c r="K33" s="25"/>
      <c r="L33" s="12" t="str">
        <f t="shared" si="7"/>
        <v>* comorbidity.metastaticSolidTumor 0..1 boolean ##34#Metastatic solid tumor##34# ##334#Previous cancer comorbidity related to Metastatic solid tumor##334#</v>
      </c>
      <c r="N33" s="12" t="str">
        <f t="shared" si="8"/>
        <v/>
      </c>
      <c r="P33" s="12" t="str">
        <f t="shared" si="9"/>
        <v>* comorbidity.metastaticSolidTumor insert ObligationActorAndCode($actor-headneck, #SHALL:handle)</v>
      </c>
      <c r="R33" s="12" t="str">
        <f t="shared" si="10"/>
        <v/>
      </c>
    </row>
    <row r="34" spans="1:18" ht="29.5" x14ac:dyDescent="0.75">
      <c r="A34" s="11">
        <v>28</v>
      </c>
      <c r="B34" s="11" t="s">
        <v>1495</v>
      </c>
      <c r="C34" s="12" t="s">
        <v>1448</v>
      </c>
      <c r="D34" s="66" t="s">
        <v>1929</v>
      </c>
      <c r="E34" s="11">
        <v>0</v>
      </c>
      <c r="F34" s="11">
        <v>1</v>
      </c>
      <c r="G34" s="67" t="s">
        <v>40</v>
      </c>
      <c r="H34" s="119"/>
      <c r="I34" s="12" t="b">
        <v>1</v>
      </c>
      <c r="J34" s="12" t="b">
        <v>0</v>
      </c>
      <c r="K34" s="25"/>
      <c r="L34" s="12" t="str">
        <f t="shared" si="7"/>
        <v>* comorbidity.leukemia 0..1 boolean ##34#Leukemia##34# ##334#Previous cancer comorbidity related to Leukemia##334#</v>
      </c>
      <c r="N34" s="12" t="str">
        <f t="shared" si="8"/>
        <v/>
      </c>
      <c r="P34" s="12" t="str">
        <f t="shared" si="9"/>
        <v>* comorbidity.leukemia insert ObligationActorAndCode($actor-headneck, #SHALL:handle)</v>
      </c>
      <c r="R34" s="12" t="str">
        <f t="shared" si="10"/>
        <v/>
      </c>
    </row>
    <row r="35" spans="1:18" ht="29.5" x14ac:dyDescent="0.75">
      <c r="A35" s="11">
        <v>29</v>
      </c>
      <c r="B35" s="68" t="s">
        <v>1912</v>
      </c>
      <c r="C35" s="12" t="s">
        <v>1930</v>
      </c>
      <c r="D35" s="66" t="s">
        <v>1931</v>
      </c>
      <c r="E35" s="11">
        <v>0</v>
      </c>
      <c r="F35" s="11">
        <v>1</v>
      </c>
      <c r="G35" s="67" t="s">
        <v>40</v>
      </c>
      <c r="H35" s="119"/>
      <c r="I35" s="12" t="b">
        <v>1</v>
      </c>
      <c r="J35" s="12" t="b">
        <v>0</v>
      </c>
      <c r="K35" s="25"/>
      <c r="L35" s="12" t="str">
        <f t="shared" si="7"/>
        <v>* comorbidity.lymphoma 0..1 boolean ##34#Lymphoma##34# ##334#Previous cancer comorbidity related to Lymphoma##334#</v>
      </c>
      <c r="N35" s="12" t="str">
        <f t="shared" si="8"/>
        <v/>
      </c>
      <c r="P35" s="12" t="str">
        <f t="shared" si="9"/>
        <v>* comorbidity.lymphoma insert ObligationActorAndCode($actor-headneck, #SHALL:handle)</v>
      </c>
      <c r="R35" s="12" t="str">
        <f t="shared" si="10"/>
        <v/>
      </c>
    </row>
    <row r="36" spans="1:18" ht="29.5" x14ac:dyDescent="0.75">
      <c r="A36" s="11">
        <v>30</v>
      </c>
      <c r="B36" s="68" t="s">
        <v>1913</v>
      </c>
      <c r="C36" s="12" t="s">
        <v>1932</v>
      </c>
      <c r="D36" s="66" t="s">
        <v>1933</v>
      </c>
      <c r="E36" s="11">
        <v>0</v>
      </c>
      <c r="F36" s="11">
        <v>1</v>
      </c>
      <c r="G36" s="67" t="s">
        <v>40</v>
      </c>
      <c r="H36" s="119"/>
      <c r="I36" s="12" t="b">
        <v>1</v>
      </c>
      <c r="J36" s="12" t="b">
        <v>0</v>
      </c>
      <c r="K36" s="25"/>
      <c r="L36" s="12" t="str">
        <f t="shared" si="7"/>
        <v>* comorbidity.multipleMyeloma 0..1 boolean ##34#Multiple myeloma##34# ##334#Previous cancer comorbidity related to Multiple myeloma##334#</v>
      </c>
      <c r="N36" s="12" t="str">
        <f t="shared" si="8"/>
        <v/>
      </c>
      <c r="P36" s="12" t="str">
        <f t="shared" si="9"/>
        <v>* comorbidity.multipleMyeloma insert ObligationActorAndCode($actor-headneck, #SHALL:handle)</v>
      </c>
      <c r="R36" s="12" t="str">
        <f t="shared" si="10"/>
        <v/>
      </c>
    </row>
    <row r="37" spans="1:18" ht="29.5" x14ac:dyDescent="0.75">
      <c r="A37" s="11">
        <v>31</v>
      </c>
      <c r="B37" s="11" t="s">
        <v>1509</v>
      </c>
      <c r="C37" s="12" t="s">
        <v>1449</v>
      </c>
      <c r="D37" s="66" t="s">
        <v>1934</v>
      </c>
      <c r="E37" s="11">
        <v>0</v>
      </c>
      <c r="F37" s="11">
        <v>1</v>
      </c>
      <c r="G37" s="67" t="s">
        <v>40</v>
      </c>
      <c r="H37" s="119"/>
      <c r="I37" s="12" t="b">
        <v>1</v>
      </c>
      <c r="J37" s="12" t="b">
        <v>0</v>
      </c>
      <c r="K37" s="25"/>
      <c r="L37" s="12" t="str">
        <f t="shared" si="7"/>
        <v>* comorbidity.aids 0..1 boolean ##34#AIDS##34# ##334#Previous cancer comorbidity related to AIDS##334#</v>
      </c>
      <c r="N37" s="12" t="str">
        <f t="shared" si="8"/>
        <v/>
      </c>
      <c r="P37" s="12" t="str">
        <f t="shared" si="9"/>
        <v>* comorbidity.aids insert ObligationActorAndCode($actor-headneck, #SHALL:handle)</v>
      </c>
      <c r="R37" s="12" t="str">
        <f t="shared" si="10"/>
        <v/>
      </c>
    </row>
    <row r="38" spans="1:18" ht="44.25" x14ac:dyDescent="0.75">
      <c r="A38" s="11">
        <v>32</v>
      </c>
      <c r="B38" s="68" t="s">
        <v>1515</v>
      </c>
      <c r="C38" s="12" t="s">
        <v>34</v>
      </c>
      <c r="D38" s="11" t="s">
        <v>34</v>
      </c>
      <c r="E38" s="11">
        <v>0</v>
      </c>
      <c r="F38" s="11">
        <v>1</v>
      </c>
      <c r="G38" s="67" t="s">
        <v>1379</v>
      </c>
      <c r="H38" s="119" t="s">
        <v>2388</v>
      </c>
      <c r="I38" s="12" t="b">
        <v>1</v>
      </c>
      <c r="J38" s="12" t="b">
        <v>0</v>
      </c>
      <c r="K38" s="25"/>
      <c r="L38" s="12" t="str">
        <f t="shared" si="7"/>
        <v>* ecogPsAtDiagnosis 0..1 integer ##34#Eastern Cooperative Oncology Group performance status (ECOG PS)  at diagnosis##34# ##334#Eastern Cooperative Oncology Group performance status (ECOG PS)  at diagnosis##334#</v>
      </c>
      <c r="N38" s="12" t="str">
        <f t="shared" si="8"/>
        <v>* ecogPsAtDiagnosis ^comment = ##334#Ecog grades 0-5##334#</v>
      </c>
      <c r="P38" s="12" t="str">
        <f t="shared" si="9"/>
        <v>* ecogPsAtDiagnosis insert ObligationActorAndCode($actor-headneck, #SHALL:handle)</v>
      </c>
      <c r="R38" s="12" t="str">
        <f t="shared" si="10"/>
        <v/>
      </c>
    </row>
    <row r="39" spans="1:18" ht="118" x14ac:dyDescent="0.75">
      <c r="A39" s="11">
        <v>32</v>
      </c>
      <c r="B39" s="68" t="s">
        <v>2389</v>
      </c>
      <c r="C39" s="12" t="s">
        <v>2386</v>
      </c>
      <c r="D39" s="11" t="s">
        <v>2387</v>
      </c>
      <c r="E39" s="11">
        <v>0</v>
      </c>
      <c r="F39" s="11">
        <v>1</v>
      </c>
      <c r="G39" s="67" t="s">
        <v>1461</v>
      </c>
      <c r="H39" s="119" t="s">
        <v>1956</v>
      </c>
      <c r="I39" s="12" t="b">
        <v>1</v>
      </c>
      <c r="J39" s="12" t="b">
        <v>0</v>
      </c>
      <c r="K39" s="25"/>
      <c r="L39" s="12" t="str">
        <f t="shared" si="7"/>
        <v>* ecogPsLabel 0..1 CodeableConcept ##34#ECOG PS label##34# ##334#Eastern Cooperative Oncology Group performance status (ECOG PS)  label##334#</v>
      </c>
      <c r="N39" s="12" t="str">
        <f t="shared" si="8"/>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39" s="12" t="str">
        <f t="shared" si="9"/>
        <v>* ecogPsLabel insert ObligationActorAndCode($actor-headneck, #SHALL:handle)</v>
      </c>
      <c r="R39" s="12" t="str">
        <f t="shared" si="10"/>
        <v/>
      </c>
    </row>
    <row r="40" spans="1:18" ht="29.5" x14ac:dyDescent="0.75">
      <c r="A40" s="11">
        <v>33</v>
      </c>
      <c r="B40" s="66" t="s">
        <v>1516</v>
      </c>
      <c r="C40" s="12" t="s">
        <v>35</v>
      </c>
      <c r="D40" s="11" t="s">
        <v>35</v>
      </c>
      <c r="E40" s="11">
        <v>0</v>
      </c>
      <c r="F40" s="11">
        <v>1</v>
      </c>
      <c r="G40" s="67" t="s">
        <v>1379</v>
      </c>
      <c r="H40" s="119" t="s">
        <v>2385</v>
      </c>
      <c r="I40" s="12" t="b">
        <v>1</v>
      </c>
      <c r="J40" s="12" t="b">
        <v>0</v>
      </c>
      <c r="K40" s="25"/>
      <c r="L40" s="12" t="str">
        <f t="shared" si="7"/>
        <v>* karnofsyIndexAtDiagnosis 0..1 integer ##34#Karnofsy index at diagnosis##34# ##334#Karnofsy index at diagnosis##334#</v>
      </c>
      <c r="N40" s="12" t="str">
        <f t="shared" si="8"/>
        <v>* karnofsyIndexAtDiagnosis ^comment = ##334#KPS Scale##334#</v>
      </c>
      <c r="P40" s="12" t="str">
        <f t="shared" si="9"/>
        <v>* karnofsyIndexAtDiagnosis insert ObligationActorAndCode($actor-headneck, #SHALL:handle)</v>
      </c>
      <c r="R40" s="12" t="str">
        <f t="shared" si="10"/>
        <v/>
      </c>
    </row>
    <row r="41" spans="1:18" ht="44.25" x14ac:dyDescent="0.75">
      <c r="A41" s="11">
        <v>33</v>
      </c>
      <c r="B41" s="66" t="s">
        <v>2383</v>
      </c>
      <c r="C41" s="12" t="s">
        <v>2384</v>
      </c>
      <c r="D41" s="11" t="s">
        <v>35</v>
      </c>
      <c r="E41" s="11">
        <v>0</v>
      </c>
      <c r="F41" s="11">
        <v>1</v>
      </c>
      <c r="G41" s="67" t="s">
        <v>1461</v>
      </c>
      <c r="H41" s="119" t="s">
        <v>1957</v>
      </c>
      <c r="I41" s="12" t="b">
        <v>1</v>
      </c>
      <c r="J41" s="12" t="b">
        <v>0</v>
      </c>
      <c r="K41" s="25"/>
      <c r="L41" s="12" t="str">
        <f t="shared" si="7"/>
        <v>* karnofsyIndexLabel 0..1 CodeableConcept ##34#Karnofsy index label##34# ##334#Karnofsy index at diagnosis##334#</v>
      </c>
      <c r="N41" s="12" t="str">
        <f t="shared" si="8"/>
        <v>* karnofsyIndexLabel ^comment = ##334#KPS Scale
SONS Functional Neurologic Status - Karnofsky Performance Scale (KPS) - 35917688 ##334#</v>
      </c>
      <c r="P41" s="12" t="str">
        <f t="shared" si="9"/>
        <v>* karnofsyIndexLabel insert ObligationActorAndCode($actor-headneck, #SHALL:handle)</v>
      </c>
      <c r="R41" s="12" t="str">
        <f t="shared" si="10"/>
        <v/>
      </c>
    </row>
    <row r="42" spans="1:18" ht="30.5" customHeight="1" x14ac:dyDescent="0.75">
      <c r="A42" s="11">
        <v>34</v>
      </c>
      <c r="B42" s="11" t="s">
        <v>1935</v>
      </c>
      <c r="C42" s="11" t="s">
        <v>2418</v>
      </c>
      <c r="D42" s="11" t="s">
        <v>2048</v>
      </c>
      <c r="E42" s="11">
        <v>1</v>
      </c>
      <c r="F42" s="11">
        <v>1</v>
      </c>
      <c r="G42" s="11" t="s">
        <v>1</v>
      </c>
      <c r="H42" s="119"/>
      <c r="I42" s="12" t="b">
        <v>0</v>
      </c>
      <c r="J42" s="12" t="b">
        <v>1</v>
      </c>
      <c r="L42" s="12" t="str">
        <f t="shared" si="7"/>
        <v>* noGeneticSyndromeWho2020 1..1 BackboneElement ##34#No Genetic syndrome WHO 2020##34# ##334#Describes whether the patient was diagnosed before treatment of at least one of the diseases, syndromes listed  next (or not) relevant for sarcoma.##334#</v>
      </c>
      <c r="N42" s="12" t="str">
        <f t="shared" si="8"/>
        <v/>
      </c>
      <c r="P42" s="12" t="str">
        <f t="shared" si="9"/>
        <v/>
      </c>
      <c r="R42" s="12" t="str">
        <f t="shared" si="10"/>
        <v>* noGeneticSyndromeWho2020 insert ObligationActorAndCode($actor-sarcoma-i4rc, #SHALL:handle)</v>
      </c>
    </row>
    <row r="43" spans="1:18" ht="29.5" x14ac:dyDescent="0.75">
      <c r="A43" s="11">
        <v>35</v>
      </c>
      <c r="B43" s="123" t="s">
        <v>2050</v>
      </c>
      <c r="C43" s="11" t="s">
        <v>1936</v>
      </c>
      <c r="D43" s="11" t="s">
        <v>1936</v>
      </c>
      <c r="E43" s="11">
        <v>1</v>
      </c>
      <c r="F43" s="11">
        <v>1</v>
      </c>
      <c r="G43" s="11" t="s">
        <v>40</v>
      </c>
      <c r="H43" s="119"/>
      <c r="I43" s="12" t="b">
        <v>0</v>
      </c>
      <c r="J43" s="12" t="b">
        <v>1</v>
      </c>
      <c r="L43" s="12" t="str">
        <f t="shared" si="7"/>
        <v>* noGeneticSyndromeWho2020.olliersDisease 1..1 boolean ##34#Olliers disease##34# ##334#Olliers disease##334#</v>
      </c>
      <c r="N43" s="12" t="str">
        <f t="shared" si="8"/>
        <v/>
      </c>
      <c r="P43" s="12" t="str">
        <f t="shared" si="9"/>
        <v/>
      </c>
      <c r="R43" s="12" t="str">
        <f t="shared" si="10"/>
        <v>* noGeneticSyndromeWho2020.olliersDisease insert ObligationActorAndCode($actor-sarcoma-i4rc, #SHALL:handle)</v>
      </c>
    </row>
    <row r="44" spans="1:18" ht="29.5" x14ac:dyDescent="0.75">
      <c r="A44" s="11">
        <v>36</v>
      </c>
      <c r="B44" s="123" t="s">
        <v>2051</v>
      </c>
      <c r="C44" s="11" t="s">
        <v>1937</v>
      </c>
      <c r="D44" s="11" t="s">
        <v>1937</v>
      </c>
      <c r="E44" s="11">
        <v>1</v>
      </c>
      <c r="F44" s="11">
        <v>1</v>
      </c>
      <c r="G44" s="11" t="s">
        <v>40</v>
      </c>
      <c r="H44" s="119"/>
      <c r="I44" s="12" t="b">
        <v>0</v>
      </c>
      <c r="J44" s="12" t="b">
        <v>1</v>
      </c>
      <c r="L44" s="12" t="str">
        <f t="shared" si="7"/>
        <v>* noGeneticSyndromeWho2020.maffuciSyndrome 1..1 boolean ##34#Maffuci syndrome##34# ##334#Maffuci syndrome##334#</v>
      </c>
      <c r="N44" s="12" t="str">
        <f t="shared" si="8"/>
        <v/>
      </c>
      <c r="P44" s="12" t="str">
        <f t="shared" si="9"/>
        <v/>
      </c>
      <c r="R44" s="12" t="str">
        <f t="shared" si="10"/>
        <v>* noGeneticSyndromeWho2020.maffuciSyndrome insert ObligationActorAndCode($actor-sarcoma-i4rc, #SHALL:handle)</v>
      </c>
    </row>
    <row r="45" spans="1:18" ht="29.5" x14ac:dyDescent="0.75">
      <c r="A45" s="11">
        <v>37</v>
      </c>
      <c r="B45" s="123" t="s">
        <v>2052</v>
      </c>
      <c r="C45" s="11" t="s">
        <v>1938</v>
      </c>
      <c r="D45" s="11" t="s">
        <v>1938</v>
      </c>
      <c r="E45" s="11">
        <v>1</v>
      </c>
      <c r="F45" s="11">
        <v>1</v>
      </c>
      <c r="G45" s="11" t="s">
        <v>40</v>
      </c>
      <c r="H45" s="119"/>
      <c r="I45" s="12" t="b">
        <v>0</v>
      </c>
      <c r="J45" s="12" t="b">
        <v>1</v>
      </c>
      <c r="L45" s="12" t="str">
        <f t="shared" si="7"/>
        <v>* noGeneticSyndromeWho2020.liFraumeniSyndrome 1..1 boolean ##34#Li-Fraumeni syndrome##34# ##334#Li-Fraumeni syndrome##334#</v>
      </c>
      <c r="N45" s="12" t="str">
        <f t="shared" si="8"/>
        <v/>
      </c>
      <c r="P45" s="12" t="str">
        <f t="shared" si="9"/>
        <v/>
      </c>
      <c r="R45" s="12" t="str">
        <f t="shared" si="10"/>
        <v>* noGeneticSyndromeWho2020.liFraumeniSyndrome insert ObligationActorAndCode($actor-sarcoma-i4rc, #SHALL:handle)</v>
      </c>
    </row>
    <row r="46" spans="1:18" ht="44.25" x14ac:dyDescent="0.75">
      <c r="A46" s="11">
        <v>38</v>
      </c>
      <c r="B46" s="123" t="s">
        <v>2053</v>
      </c>
      <c r="C46" s="11" t="s">
        <v>1939</v>
      </c>
      <c r="D46" s="11" t="s">
        <v>1939</v>
      </c>
      <c r="E46" s="11">
        <v>1</v>
      </c>
      <c r="F46" s="11">
        <v>1</v>
      </c>
      <c r="G46" s="11" t="s">
        <v>40</v>
      </c>
      <c r="H46" s="119"/>
      <c r="I46" s="12" t="b">
        <v>0</v>
      </c>
      <c r="J46" s="12" t="b">
        <v>1</v>
      </c>
      <c r="L46" s="12" t="str">
        <f t="shared" si="7"/>
        <v>* noGeneticSyndromeWho2020.mcCuneAlbrightSyndrome 1..1 boolean ##34#McCune-Albright syndrome##34# ##334#McCune-Albright syndrome##334#</v>
      </c>
      <c r="N46" s="12" t="str">
        <f t="shared" si="8"/>
        <v/>
      </c>
      <c r="P46" s="12" t="str">
        <f t="shared" si="9"/>
        <v/>
      </c>
      <c r="R46" s="12" t="str">
        <f t="shared" si="10"/>
        <v>* noGeneticSyndromeWho2020.mcCuneAlbrightSyndrome insert ObligationActorAndCode($actor-sarcoma-i4rc, #SHALL:handle)</v>
      </c>
    </row>
    <row r="47" spans="1:18" ht="44.25" x14ac:dyDescent="0.75">
      <c r="A47" s="11">
        <v>39</v>
      </c>
      <c r="B47" s="123" t="s">
        <v>2054</v>
      </c>
      <c r="C47" s="11" t="s">
        <v>1940</v>
      </c>
      <c r="D47" s="11" t="s">
        <v>1940</v>
      </c>
      <c r="E47" s="11">
        <v>1</v>
      </c>
      <c r="F47" s="11">
        <v>1</v>
      </c>
      <c r="G47" s="11" t="s">
        <v>40</v>
      </c>
      <c r="H47" s="119"/>
      <c r="I47" s="12" t="b">
        <v>0</v>
      </c>
      <c r="J47" s="12" t="b">
        <v>1</v>
      </c>
      <c r="L47" s="12" t="str">
        <f t="shared" si="7"/>
        <v>* noGeneticSyndromeWho2020.multipleOsteochondromas 1..1 boolean ##34#Multiple osteochondromas##34# ##334#Multiple osteochondromas##334#</v>
      </c>
      <c r="N47" s="12" t="str">
        <f t="shared" si="8"/>
        <v/>
      </c>
      <c r="P47" s="12" t="str">
        <f t="shared" si="9"/>
        <v/>
      </c>
      <c r="R47" s="12" t="str">
        <f t="shared" si="10"/>
        <v>* noGeneticSyndromeWho2020.multipleOsteochondromas insert ObligationActorAndCode($actor-sarcoma-i4rc, #SHALL:handle)</v>
      </c>
    </row>
    <row r="48" spans="1:18" ht="29.5" x14ac:dyDescent="0.75">
      <c r="A48" s="11">
        <v>40</v>
      </c>
      <c r="B48" s="123" t="s">
        <v>2055</v>
      </c>
      <c r="C48" s="11" t="s">
        <v>1941</v>
      </c>
      <c r="D48" s="11" t="s">
        <v>1953</v>
      </c>
      <c r="E48" s="11">
        <v>1</v>
      </c>
      <c r="F48" s="11">
        <v>1</v>
      </c>
      <c r="G48" s="11" t="s">
        <v>40</v>
      </c>
      <c r="H48" s="119"/>
      <c r="I48" s="12" t="b">
        <v>0</v>
      </c>
      <c r="J48" s="12" t="b">
        <v>1</v>
      </c>
      <c r="L48" s="12" t="str">
        <f t="shared" si="7"/>
        <v>* noGeneticSyndromeWho2020.neurofibromatosisType1 1..1 boolean ##34#Neurofibromatosis type 1##34# ##334#Neurofibromatosis type 2##334#</v>
      </c>
      <c r="N48" s="12" t="str">
        <f t="shared" si="8"/>
        <v/>
      </c>
      <c r="P48" s="12" t="str">
        <f t="shared" si="9"/>
        <v/>
      </c>
      <c r="R48" s="12" t="str">
        <f t="shared" si="10"/>
        <v>* noGeneticSyndromeWho2020.neurofibromatosisType1 insert ObligationActorAndCode($actor-sarcoma-i4rc, #SHALL:handle)</v>
      </c>
    </row>
    <row r="49" spans="1:18" ht="44.25" x14ac:dyDescent="0.75">
      <c r="A49" s="11">
        <v>41</v>
      </c>
      <c r="B49" s="123" t="s">
        <v>2056</v>
      </c>
      <c r="C49" s="11" t="s">
        <v>1942</v>
      </c>
      <c r="D49" s="11" t="s">
        <v>1942</v>
      </c>
      <c r="E49" s="11">
        <v>1</v>
      </c>
      <c r="F49" s="11">
        <v>1</v>
      </c>
      <c r="G49" s="11" t="s">
        <v>40</v>
      </c>
      <c r="H49" s="119"/>
      <c r="I49" s="12" t="b">
        <v>0</v>
      </c>
      <c r="J49" s="12" t="b">
        <v>1</v>
      </c>
      <c r="L49" s="12" t="str">
        <f t="shared" si="7"/>
        <v>* noGeneticSyndromeWho2020.rothmundThomsonSyndrome 1..1 boolean ##34#Rothmund-Thomson syndrome##34# ##334#Rothmund-Thomson syndrome##334#</v>
      </c>
      <c r="N49" s="12" t="str">
        <f t="shared" si="8"/>
        <v/>
      </c>
      <c r="P49" s="12" t="str">
        <f t="shared" si="9"/>
        <v/>
      </c>
      <c r="R49" s="12" t="str">
        <f t="shared" si="10"/>
        <v>* noGeneticSyndromeWho2020.rothmundThomsonSyndrome insert ObligationActorAndCode($actor-sarcoma-i4rc, #SHALL:handle)</v>
      </c>
    </row>
    <row r="50" spans="1:18" ht="29.5" x14ac:dyDescent="0.75">
      <c r="A50" s="11">
        <v>42</v>
      </c>
      <c r="B50" s="123" t="s">
        <v>2057</v>
      </c>
      <c r="C50" s="11" t="s">
        <v>1943</v>
      </c>
      <c r="D50" s="11" t="s">
        <v>1943</v>
      </c>
      <c r="E50" s="11">
        <v>1</v>
      </c>
      <c r="F50" s="11">
        <v>1</v>
      </c>
      <c r="G50" s="11" t="s">
        <v>40</v>
      </c>
      <c r="H50" s="119"/>
      <c r="I50" s="12" t="b">
        <v>0</v>
      </c>
      <c r="J50" s="12" t="b">
        <v>1</v>
      </c>
      <c r="L50" s="12" t="str">
        <f t="shared" si="7"/>
        <v>* noGeneticSyndromeWho2020.wernerSyndrome 1..1 boolean ##34#Werner syndrome##34# ##334#Werner syndrome##334#</v>
      </c>
      <c r="N50" s="12" t="str">
        <f t="shared" si="8"/>
        <v/>
      </c>
      <c r="P50" s="12" t="str">
        <f t="shared" si="9"/>
        <v/>
      </c>
      <c r="R50" s="12" t="str">
        <f t="shared" si="10"/>
        <v>* noGeneticSyndromeWho2020.wernerSyndrome insert ObligationActorAndCode($actor-sarcoma-i4rc, #SHALL:handle)</v>
      </c>
    </row>
    <row r="51" spans="1:18" ht="29.5" x14ac:dyDescent="0.75">
      <c r="A51" s="11">
        <v>43</v>
      </c>
      <c r="B51" s="123" t="s">
        <v>2058</v>
      </c>
      <c r="C51" s="11" t="s">
        <v>1944</v>
      </c>
      <c r="D51" s="11" t="s">
        <v>1944</v>
      </c>
      <c r="E51" s="11">
        <v>1</v>
      </c>
      <c r="F51" s="11">
        <v>1</v>
      </c>
      <c r="G51" s="11" t="s">
        <v>40</v>
      </c>
      <c r="H51" s="119"/>
      <c r="I51" s="12" t="b">
        <v>0</v>
      </c>
      <c r="J51" s="12" t="b">
        <v>1</v>
      </c>
      <c r="L51" s="12" t="str">
        <f t="shared" si="7"/>
        <v>* noGeneticSyndromeWho2020.retinoblastoma 1..1 boolean ##34#Retinoblastoma##34# ##334#Retinoblastoma##334#</v>
      </c>
      <c r="N51" s="12" t="str">
        <f t="shared" si="8"/>
        <v/>
      </c>
      <c r="P51" s="12" t="str">
        <f t="shared" si="9"/>
        <v/>
      </c>
      <c r="R51" s="12" t="str">
        <f t="shared" si="10"/>
        <v>* noGeneticSyndromeWho2020.retinoblastoma insert ObligationActorAndCode($actor-sarcoma-i4rc, #SHALL:handle)</v>
      </c>
    </row>
    <row r="52" spans="1:18" ht="29.5" x14ac:dyDescent="0.75">
      <c r="A52" s="11">
        <v>44</v>
      </c>
      <c r="B52" s="123" t="s">
        <v>2059</v>
      </c>
      <c r="C52" s="11" t="s">
        <v>1945</v>
      </c>
      <c r="D52" s="11" t="s">
        <v>1945</v>
      </c>
      <c r="E52" s="11">
        <v>1</v>
      </c>
      <c r="F52" s="11">
        <v>1</v>
      </c>
      <c r="G52" s="11" t="s">
        <v>40</v>
      </c>
      <c r="H52" s="119"/>
      <c r="I52" s="12" t="b">
        <v>0</v>
      </c>
      <c r="J52" s="12" t="b">
        <v>1</v>
      </c>
      <c r="L52" s="12" t="str">
        <f t="shared" si="7"/>
        <v>* noGeneticSyndromeWho2020.pagetDisease 1..1 boolean ##34#Paget disease##34# ##334#Paget disease##334#</v>
      </c>
      <c r="N52" s="12" t="str">
        <f t="shared" si="8"/>
        <v/>
      </c>
      <c r="P52" s="12" t="str">
        <f t="shared" si="9"/>
        <v/>
      </c>
      <c r="R52" s="12" t="str">
        <f t="shared" si="10"/>
        <v>* noGeneticSyndromeWho2020.pagetDisease insert ObligationActorAndCode($actor-sarcoma-i4rc, #SHALL:handle)</v>
      </c>
    </row>
    <row r="53" spans="1:18" ht="44.25" x14ac:dyDescent="0.75">
      <c r="A53" s="11">
        <v>45</v>
      </c>
      <c r="B53" s="123" t="s">
        <v>2060</v>
      </c>
      <c r="C53" s="11" t="s">
        <v>2419</v>
      </c>
      <c r="D53" s="11" t="s">
        <v>2419</v>
      </c>
      <c r="E53" s="11">
        <v>1</v>
      </c>
      <c r="F53" s="11">
        <v>1</v>
      </c>
      <c r="G53" s="11" t="s">
        <v>40</v>
      </c>
      <c r="H53" s="119"/>
      <c r="I53" s="12" t="b">
        <v>0</v>
      </c>
      <c r="J53" s="12" t="b">
        <v>1</v>
      </c>
      <c r="L53" s="12" t="str">
        <f t="shared" si="7"/>
        <v>* noGeneticSyndromeWho2020.otherSyndromes 1..1 boolean ##34#Other Genetic syndrome WHO 2020##34# ##334#Other Genetic syndrome WHO 2020##334#</v>
      </c>
      <c r="N53" s="12" t="str">
        <f t="shared" si="8"/>
        <v/>
      </c>
      <c r="P53" s="12" t="str">
        <f t="shared" si="9"/>
        <v/>
      </c>
      <c r="R53" s="12" t="str">
        <f t="shared" si="10"/>
        <v>* noGeneticSyndromeWho2020.otherSyndromes insert ObligationActorAndCode($actor-sarcoma-i4rc, #SHALL:handle)</v>
      </c>
    </row>
    <row r="54" spans="1:18" ht="29.5" x14ac:dyDescent="0.75">
      <c r="A54" s="11">
        <v>46</v>
      </c>
      <c r="B54" s="66" t="s">
        <v>1946</v>
      </c>
      <c r="C54" s="11" t="s">
        <v>1947</v>
      </c>
      <c r="D54" s="11" t="s">
        <v>1947</v>
      </c>
      <c r="E54" s="11">
        <v>1</v>
      </c>
      <c r="F54" s="11">
        <v>1</v>
      </c>
      <c r="G54" s="11" t="s">
        <v>1461</v>
      </c>
      <c r="H54" s="119" t="s">
        <v>2494</v>
      </c>
      <c r="I54" s="12" t="b">
        <v>0</v>
      </c>
      <c r="J54" s="12" t="b">
        <v>1</v>
      </c>
      <c r="L54" s="12" t="str">
        <f t="shared" si="7"/>
        <v>* occurrenceOfOtherCancer 1..1 CodeableConcept ##34#Occurrence of other cancer##34# ##334#Occurrence of other cancer##334#</v>
      </c>
      <c r="N54" s="12" t="str">
        <f t="shared" si="8"/>
        <v>* occurrenceOfOtherCancer ^comment = ##334#Children (and subchildren) of Neoplasm and/or hamartoma - 4266186##334#</v>
      </c>
      <c r="P54" s="12" t="str">
        <f t="shared" si="9"/>
        <v/>
      </c>
      <c r="R54" s="12" t="str">
        <f t="shared" si="10"/>
        <v>* occurrenceOfOtherCancer insert ObligationActorAndCode($actor-sarcoma-i4rc, #SHALL:handle)</v>
      </c>
    </row>
    <row r="55" spans="1:18" ht="88.5" x14ac:dyDescent="0.75">
      <c r="A55" s="11">
        <v>47</v>
      </c>
      <c r="B55" s="11" t="s">
        <v>1948</v>
      </c>
      <c r="C55" s="11" t="s">
        <v>1949</v>
      </c>
      <c r="D55" s="11" t="s">
        <v>1949</v>
      </c>
      <c r="E55" s="11">
        <v>1</v>
      </c>
      <c r="F55" s="11">
        <v>1</v>
      </c>
      <c r="G55" s="11" t="s">
        <v>1461</v>
      </c>
      <c r="H55" s="119" t="s">
        <v>2493</v>
      </c>
      <c r="I55" s="12" t="b">
        <v>0</v>
      </c>
      <c r="J55" s="12" t="b">
        <v>1</v>
      </c>
      <c r="L55" s="12" t="str">
        <f t="shared" si="7"/>
        <v>* previousCancerTreatment 1..1 CodeableConcept ##34#Previous cancer treatment##34# ##334#Previous cancer treatment##334#</v>
      </c>
      <c r="N55" s="12" t="str">
        <f t="shared" si="8"/>
        <v>* previousCancerTreatment ^comment = ##334#Chemotherapy - 4273629
Radiation oncology- 4170755
Surgery - 4121697 
Comprehensive medication therapy review - 42535584
Immunological therapy - 4295112##334#</v>
      </c>
      <c r="P55" s="12" t="str">
        <f t="shared" si="9"/>
        <v/>
      </c>
      <c r="R55" s="12" t="str">
        <f t="shared" si="10"/>
        <v>* previousCancerTreatment insert ObligationActorAndCode($actor-sarcoma-i4rc, #SHALL:handle)</v>
      </c>
    </row>
    <row r="56" spans="1:18" x14ac:dyDescent="0.75">
      <c r="L56" s="12" t="str">
        <f t="shared" si="7"/>
        <v>*  ..  ##34###34# ##334###334#</v>
      </c>
      <c r="N56" s="12" t="str">
        <f t="shared" si="8"/>
        <v>*  ..  ##34###34# ##334###334#</v>
      </c>
      <c r="P56" s="12" t="str">
        <f t="shared" si="9"/>
        <v>*  ..  ##34###34# ##334###334#</v>
      </c>
      <c r="R56" s="12" t="str">
        <f t="shared" si="10"/>
        <v>*  ..  ##34###34# ##334###334#</v>
      </c>
    </row>
    <row r="57" spans="1:18" x14ac:dyDescent="0.75">
      <c r="L57" s="12" t="str">
        <f t="shared" si="7"/>
        <v>*  ..  ##34###34# ##334###334#</v>
      </c>
      <c r="N57" s="12" t="str">
        <f t="shared" si="8"/>
        <v>*  ..  ##34###34# ##334###334#</v>
      </c>
      <c r="P57" s="12" t="str">
        <f t="shared" si="9"/>
        <v>*  ..  ##34###34# ##334###334#</v>
      </c>
      <c r="R57" s="12" t="str">
        <f t="shared" si="10"/>
        <v>*  ..  ##34###34# ##334###334#</v>
      </c>
    </row>
    <row r="58" spans="1:18" x14ac:dyDescent="0.75">
      <c r="L58" s="12" t="str">
        <f t="shared" si="7"/>
        <v>*  ..  ##34###34# ##334###334#</v>
      </c>
      <c r="N58" s="12" t="str">
        <f t="shared" si="8"/>
        <v>*  ..  ##34###34# ##334###334#</v>
      </c>
      <c r="P58" s="12" t="str">
        <f t="shared" si="9"/>
        <v>*  ..  ##34###34# ##334###334#</v>
      </c>
      <c r="R58" s="12" t="str">
        <f t="shared" si="10"/>
        <v>*  ..  ##34###34# ##334###334#</v>
      </c>
    </row>
    <row r="59" spans="1:18" x14ac:dyDescent="0.75">
      <c r="L59" s="12" t="str">
        <f t="shared" si="7"/>
        <v>*  ..  ##34###34# ##334###334#</v>
      </c>
      <c r="N59" s="12" t="str">
        <f t="shared" si="8"/>
        <v>*  ..  ##34###34# ##334###334#</v>
      </c>
      <c r="P59" s="12" t="str">
        <f t="shared" si="9"/>
        <v>*  ..  ##34###34# ##334###334#</v>
      </c>
      <c r="R59" s="12" t="str">
        <f t="shared" si="10"/>
        <v>*  ..  ##34###34# ##334###334#</v>
      </c>
    </row>
  </sheetData>
  <autoFilter ref="A7:O41"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30"/>
  <sheetViews>
    <sheetView workbookViewId="0">
      <selection activeCell="C260" sqref="C260"/>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50</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birthYear 0..1 integer ##34#Birth year##34# ##334#Year of birth of the patient.##334#</v>
      </c>
    </row>
    <row r="11" spans="3:7" ht="29.5" x14ac:dyDescent="0.75">
      <c r="C11" s="12" t="str">
        <f>IF(Subject!L11="*  ..  ##34###34# ##334###334#","//--- END",Subject!L11)</f>
        <v>* countryOfResidence 1..1 CodeableConcept ##34#Country of Residence##34# ##334#Country of residence at the time of diagnosis##334#</v>
      </c>
    </row>
    <row r="12" spans="3:7" ht="29.5" x14ac:dyDescent="0.75">
      <c r="C12" s="12" t="str">
        <f>IF(Subject!L12="*  ..  ##34###34# ##334###334#","//--- END",Subject!L12)</f>
        <v>* smoking 1..1 CodeableConcept ##34#Smoking##34# ##334#Describes tobacco smoker habits within the options proposed##334#</v>
      </c>
    </row>
    <row r="13" spans="3:7" ht="29.5" x14ac:dyDescent="0.75">
      <c r="C13" s="12" t="str">
        <f>IF(Subject!L13="*  ..  ##34###34# ##334###334#","//--- END",Subject!L13)</f>
        <v>* cigarettesPackYearsSmokedDuringLife 0..1 integer ##34#Cigarettes pack years smoked during life##34# ##334#The amount of cigarette pack smoked during life##334#</v>
      </c>
    </row>
    <row r="14" spans="3:7" x14ac:dyDescent="0.75">
      <c r="C14" s="12" t="str">
        <f>IF(Subject!L14="*  ..  ##34###34# ##334###334#","//--- END",Subject!L14)</f>
        <v>* alcohol 1..1 CodeableConcept ##34#Alcohol##34# ##334#Describes alcohol habits within the options proposed##334#</v>
      </c>
    </row>
    <row r="15" spans="3:7" ht="29.5" x14ac:dyDescent="0.75">
      <c r="C15" s="12" t="str">
        <f>IF(Subject!L15="*  ..  ##34###34# ##334###334#","//--- END",Subject!L15)</f>
        <v>* bMI 0..1 Quantity ##34#Height/weight (BMI)##34# ##334#Body Mass Index information if weight and height are included. it is calculated as BMI = kg/m2 where kg is a person's weight in kilograms and m2 is their height in metres squared.##334#</v>
      </c>
    </row>
    <row r="16" spans="3:7" ht="29.5" x14ac:dyDescent="0.75">
      <c r="C16" s="12" t="str">
        <f>IF(Subject!L16="*  ..  ##34###34# ##334###334#","//--- END",Subject!L16)</f>
        <v>* charlsonComorbidityIndex 0..1 integer ##34#Charlson Comorbidity index##34# ##334#Provides the Charlson Comorbidity index for the patient##334#</v>
      </c>
    </row>
    <row r="17" spans="3:3" ht="29.5" x14ac:dyDescent="0.75">
      <c r="C17" s="12" t="str">
        <f>IF(Subject!L17="*  ..  ##34###34# ##334###334#","//--- END",Subject!L17)</f>
        <v>* comorbidity 1..1 BackboneElement ##34#Comorbidity##34# ##334#Describes whether the patient was diagnosed before treatment of at least one of the comorbidities listed  next (or not) relevant for head and neck cancer.##334#</v>
      </c>
    </row>
    <row r="18" spans="3:3" ht="44.25" x14ac:dyDescent="0.75">
      <c r="C18" s="12" t="str">
        <f>IF(Subject!L18="*  ..  ##34###34# ##334###334#","//--- END",Subject!L18)</f>
        <v>* comorbidity.myocardialInfarction 0..1 boolean ##34#Myocardial infarction##34# ##334#Describes comorbidities reported or assesed before treatment. More than one choice is allowed. Please do not include the current cancer in this calculation, only the previous cancer.##334#</v>
      </c>
    </row>
    <row r="19" spans="3:3" ht="29.5" x14ac:dyDescent="0.75">
      <c r="C19" s="12" t="str">
        <f>IF(Subject!L19="*  ..  ##34###34# ##334###334#","//--- END",Subject!L19)</f>
        <v>* comorbidity.congestiveHeartFailure 0..1 boolean ##34#Congestive heart failure##34# ##334#Previous cancer comorbidity related to Congestive heart failure##334#</v>
      </c>
    </row>
    <row r="20" spans="3:3" ht="29.5" x14ac:dyDescent="0.75">
      <c r="C20" s="12" t="str">
        <f>IF(Subject!L20="*  ..  ##34###34# ##334###334#","//--- END",Subject!L20)</f>
        <v>* comorbidity.peripheralVascularDisease 0..1 boolean ##34#Peripheral vascular disease##34# ##334#Previous cancer comorbidity related to Peripheral vascular disease##334#</v>
      </c>
    </row>
    <row r="21" spans="3:3" ht="29.5" x14ac:dyDescent="0.75">
      <c r="C21" s="12" t="str">
        <f>IF(Subject!L21="*  ..  ##34###34# ##334###334#","//--- END",Subject!L21)</f>
        <v>* comorbidity.cerebrovascularAccidentExceptHemiplegia 0..1 boolean ##34#Cerebrovascular accident  (except hemiplegia)##34# ##334#Previous cancer comorbidity related to Cerebrovascular accident  (except hemiplegia)##334#</v>
      </c>
    </row>
    <row r="22" spans="3:3" x14ac:dyDescent="0.75">
      <c r="C22" s="12" t="str">
        <f>IF(Subject!L22="*  ..  ##34###34# ##334###334#","//--- END",Subject!L22)</f>
        <v>* comorbidity.dementia 0..1 boolean ##34#Dementia##34# ##334#Previous cancer comorbidity related to Dementia##334#</v>
      </c>
    </row>
    <row r="23" spans="3:3" ht="29.5" x14ac:dyDescent="0.75">
      <c r="C23" s="12" t="str">
        <f>IF(Subject!L23="*  ..  ##34###34# ##334###334#","//--- END",Subject!L23)</f>
        <v>* comorbidity.chronicPulmonaryDisease 0..1 boolean ##34#Chronic pulmonary disease##34# ##334#Previous cancer comorbidity related to Chronic pulmonary disease##334#</v>
      </c>
    </row>
    <row r="24" spans="3:3" ht="29.5" x14ac:dyDescent="0.75">
      <c r="C24" s="12" t="str">
        <f>IF(Subject!L24="*  ..  ##34###34# ##334###334#","//--- END",Subject!L24)</f>
        <v>* comorbidity.connectiveTissueDisease 0..1 boolean ##34#Connective tissue disease##34# ##334#Previous cancer comorbidity related to Connective tissue disease##334#</v>
      </c>
    </row>
    <row r="25" spans="3:3" x14ac:dyDescent="0.75">
      <c r="C25" s="12" t="str">
        <f>IF(Subject!L25="*  ..  ##34###34# ##334###334#","//--- END",Subject!L25)</f>
        <v>* comorbidity.ulcer 0..1 boolean ##34#Ulcer##34# ##334#Previous cancer comorbidity related to Ulcer##334#</v>
      </c>
    </row>
    <row r="26" spans="3:3" ht="29.5" x14ac:dyDescent="0.75">
      <c r="C26" s="12" t="str">
        <f>IF(Subject!L26="*  ..  ##34###34# ##334###334#","//--- END",Subject!L26)</f>
        <v>* comorbidity.mildLiverDisease 0..1 boolean ##34#Mild liver disease##34# ##334#Previous cancer comorbidity related to Mild liver disease##334#</v>
      </c>
    </row>
    <row r="27" spans="3:3" ht="29.5" x14ac:dyDescent="0.75">
      <c r="C27" s="12" t="str">
        <f>IF(Subject!L27="*  ..  ##34###34# ##334###334#","//--- END",Subject!L27)</f>
        <v>* comorbidity.moderateToSevereLiverDisease 0..1 boolean ##34#Moderate to severe liver disease##34# ##334#Previous cancer comorbidity related to Moderate to severe liver disease##334#</v>
      </c>
    </row>
    <row r="28" spans="3:3" ht="29.5" x14ac:dyDescent="0.75">
      <c r="C28" s="12" t="str">
        <f>IF(Subject!L28="*  ..  ##34###34# ##334###334#","//--- END",Subject!L28)</f>
        <v>* comorbidity.diabetes 0..1 boolean ##34#Diabetes (without complications)##34# ##334#Previous cancer comorbidity related to Diabetes (without complications)##334#</v>
      </c>
    </row>
    <row r="29" spans="3:3" ht="29.5" x14ac:dyDescent="0.75">
      <c r="C29" s="12" t="str">
        <f>IF(Subject!L29="*  ..  ##34###34# ##334###334#","//--- END",Subject!L29)</f>
        <v>* comorbidity.diabetesWithEndOrganDamage 0..1 boolean ##34#Diabetes with end organ damage##34# ##334#Previous cancer comorbidity related to Diabetes with end organ damage##334#</v>
      </c>
    </row>
    <row r="30" spans="3:3" ht="29.5" x14ac:dyDescent="0.75">
      <c r="C30" s="12" t="str">
        <f>IF(Subject!L30="*  ..  ##34###34# ##334###334#","//--- END",Subject!L30)</f>
        <v>* comorbidity.hemiplegia 0..1 boolean ##34#Hemiplegia##34# ##334#Previous cancer comorbidity related to Hemiplegia##334#</v>
      </c>
    </row>
    <row r="31" spans="3:3" ht="29.5" x14ac:dyDescent="0.75">
      <c r="C31" s="12" t="str">
        <f>IF(Subject!L31="*  ..  ##34###34# ##334###334#","//--- END",Subject!L31)</f>
        <v>* comorbidity.moderateToSevereRenalDisease 0..1 boolean ##34#Moderate to severe renal disease##34# ##334#Previous cancer comorbidity related to Moderate to severe renal disease##334#</v>
      </c>
    </row>
    <row r="32" spans="3:3" ht="29.5" x14ac:dyDescent="0.75">
      <c r="C32" s="12" t="str">
        <f>IF(Subject!L32="*  ..  ##34###34# ##334###334#","//--- END",Subject!L32)</f>
        <v>* comorbidity.solidTumor 0..1 boolean ##34#Solid tumor (non metastatic)##34# ##334#Previous cancer comorbidity related to Solid tumor (non metastatic)##334#</v>
      </c>
    </row>
    <row r="33" spans="3:3" ht="29.5" x14ac:dyDescent="0.75">
      <c r="C33" s="12" t="str">
        <f>IF(Subject!L33="*  ..  ##34###34# ##334###334#","//--- END",Subject!L33)</f>
        <v>* comorbidity.metastaticSolidTumor 0..1 boolean ##34#Metastatic solid tumor##34# ##334#Previous cancer comorbidity related to Metastatic solid tumor##334#</v>
      </c>
    </row>
    <row r="34" spans="3:3" x14ac:dyDescent="0.75">
      <c r="C34" s="12" t="str">
        <f>IF(Subject!L34="*  ..  ##34###34# ##334###334#","//--- END",Subject!L34)</f>
        <v>* comorbidity.leukemia 0..1 boolean ##34#Leukemia##34# ##334#Previous cancer comorbidity related to Leukemia##334#</v>
      </c>
    </row>
    <row r="35" spans="3:3" x14ac:dyDescent="0.75">
      <c r="C35" s="12" t="str">
        <f>IF(Subject!L35="*  ..  ##34###34# ##334###334#","//--- END",Subject!L35)</f>
        <v>* comorbidity.lymphoma 0..1 boolean ##34#Lymphoma##34# ##334#Previous cancer comorbidity related to Lymphoma##334#</v>
      </c>
    </row>
    <row r="36" spans="3:3" ht="29.5" x14ac:dyDescent="0.75">
      <c r="C36" s="12" t="str">
        <f>IF(Subject!L36="*  ..  ##34###34# ##334###334#","//--- END",Subject!L36)</f>
        <v>* comorbidity.multipleMyeloma 0..1 boolean ##34#Multiple myeloma##34# ##334#Previous cancer comorbidity related to Multiple myeloma##334#</v>
      </c>
    </row>
    <row r="37" spans="3:3" x14ac:dyDescent="0.75">
      <c r="C37" s="12" t="str">
        <f>IF(Subject!L37="*  ..  ##34###34# ##334###334#","//--- END",Subject!L37)</f>
        <v>* comorbidity.aids 0..1 boolean ##34#AIDS##34# ##334#Previous cancer comorbidity related to AIDS##334#</v>
      </c>
    </row>
    <row r="38" spans="3:3" ht="29.5" x14ac:dyDescent="0.75">
      <c r="C38" s="12" t="str">
        <f>IF(Subject!L38="*  ..  ##34###34# ##334###334#","//--- END",Subject!L38)</f>
        <v>* ecogPsAtDiagnosis 0..1 integer ##34#Eastern Cooperative Oncology Group performance status (ECOG PS)  at diagnosis##34# ##334#Eastern Cooperative Oncology Group performance status (ECOG PS)  at diagnosis##334#</v>
      </c>
    </row>
    <row r="39" spans="3:3" ht="29.5" x14ac:dyDescent="0.75">
      <c r="C39" s="12" t="str">
        <f>IF(Subject!L39="*  ..  ##34###34# ##334###334#","//--- END",Subject!L39)</f>
        <v>* ecogPsLabel 0..1 CodeableConcept ##34#ECOG PS label##34# ##334#Eastern Cooperative Oncology Group performance status (ECOG PS)  label##334#</v>
      </c>
    </row>
    <row r="40" spans="3:3" x14ac:dyDescent="0.75">
      <c r="C40" s="12" t="str">
        <f>IF(Subject!L40="*  ..  ##34###34# ##334###334#","//--- END",Subject!L40)</f>
        <v>* karnofsyIndexAtDiagnosis 0..1 integer ##34#Karnofsy index at diagnosis##34# ##334#Karnofsy index at diagnosis##334#</v>
      </c>
    </row>
    <row r="41" spans="3:3" x14ac:dyDescent="0.75">
      <c r="C41" s="12" t="str">
        <f>IF(Subject!L41="*  ..  ##34###34# ##334###334#","//--- END",Subject!L41)</f>
        <v>* karnofsyIndexLabel 0..1 CodeableConcept ##34#Karnofsy index label##34# ##334#Karnofsy index at diagnosis##334#</v>
      </c>
    </row>
    <row r="42" spans="3:3" ht="44.25" x14ac:dyDescent="0.75">
      <c r="C42" s="12" t="str">
        <f>IF(Subject!L42="*  ..  ##34###34# ##334###334#","//--- END",Subject!L42)</f>
        <v>* noGeneticSyndromeWho2020 1..1 BackboneElement ##34#No Genetic syndrome WHO 2020##34# ##334#Describes whether the patient was diagnosed before treatment of at least one of the diseases, syndromes listed  next (or not) relevant for sarcoma.##334#</v>
      </c>
    </row>
    <row r="43" spans="3:3" x14ac:dyDescent="0.75">
      <c r="C43" s="12" t="str">
        <f>IF(Subject!L43="*  ..  ##34###34# ##334###334#","//--- END",Subject!L43)</f>
        <v>* noGeneticSyndromeWho2020.olliersDisease 1..1 boolean ##34#Olliers disease##34# ##334#Olliers disease##334#</v>
      </c>
    </row>
    <row r="44" spans="3:3" x14ac:dyDescent="0.75">
      <c r="C44" s="12" t="str">
        <f>IF(Subject!L44="*  ..  ##34###34# ##334###334#","//--- END",Subject!L44)</f>
        <v>* noGeneticSyndromeWho2020.maffuciSyndrome 1..1 boolean ##34#Maffuci syndrome##34# ##334#Maffuci syndrome##334#</v>
      </c>
    </row>
    <row r="45" spans="3:3" ht="29.5" x14ac:dyDescent="0.75">
      <c r="C45" s="12" t="str">
        <f>IF(Subject!L45="*  ..  ##34###34# ##334###334#","//--- END",Subject!L45)</f>
        <v>* noGeneticSyndromeWho2020.liFraumeniSyndrome 1..1 boolean ##34#Li-Fraumeni syndrome##34# ##334#Li-Fraumeni syndrome##334#</v>
      </c>
    </row>
    <row r="46" spans="3:3" ht="29.5" x14ac:dyDescent="0.75">
      <c r="C46" s="12" t="str">
        <f>IF(Subject!L46="*  ..  ##34###34# ##334###334#","//--- END",Subject!L46)</f>
        <v>* noGeneticSyndromeWho2020.mcCuneAlbrightSyndrome 1..1 boolean ##34#McCune-Albright syndrome##34# ##334#McCune-Albright syndrome##334#</v>
      </c>
    </row>
    <row r="47" spans="3:3" ht="29.5" x14ac:dyDescent="0.75">
      <c r="C47" s="12" t="str">
        <f>IF(Subject!L47="*  ..  ##34###34# ##334###334#","//--- END",Subject!L47)</f>
        <v>* noGeneticSyndromeWho2020.multipleOsteochondromas 1..1 boolean ##34#Multiple osteochondromas##34# ##334#Multiple osteochondromas##334#</v>
      </c>
    </row>
    <row r="48" spans="3:3" ht="29.5" x14ac:dyDescent="0.75">
      <c r="C48" s="12" t="str">
        <f>IF(Subject!L48="*  ..  ##34###34# ##334###334#","//--- END",Subject!L48)</f>
        <v>* noGeneticSyndromeWho2020.neurofibromatosisType1 1..1 boolean ##34#Neurofibromatosis type 1##34# ##334#Neurofibromatosis type 2##334#</v>
      </c>
    </row>
    <row r="49" spans="3:3" ht="29.5" x14ac:dyDescent="0.75">
      <c r="C49" s="12" t="str">
        <f>IF(Subject!L49="*  ..  ##34###34# ##334###334#","//--- END",Subject!L49)</f>
        <v>* noGeneticSyndromeWho2020.rothmundThomsonSyndrome 1..1 boolean ##34#Rothmund-Thomson syndrome##34# ##334#Rothmund-Thomson syndrome##334#</v>
      </c>
    </row>
    <row r="50" spans="3:3" x14ac:dyDescent="0.75">
      <c r="C50" s="12" t="str">
        <f>IF(Subject!L50="*  ..  ##34###34# ##334###334#","//--- END",Subject!L50)</f>
        <v>* noGeneticSyndromeWho2020.wernerSyndrome 1..1 boolean ##34#Werner syndrome##34# ##334#Werner syndrome##334#</v>
      </c>
    </row>
    <row r="51" spans="3:3" x14ac:dyDescent="0.75">
      <c r="C51" s="12" t="str">
        <f>IF(Subject!L51="*  ..  ##34###34# ##334###334#","//--- END",Subject!L51)</f>
        <v>* noGeneticSyndromeWho2020.retinoblastoma 1..1 boolean ##34#Retinoblastoma##34# ##334#Retinoblastoma##334#</v>
      </c>
    </row>
    <row r="52" spans="3:3" x14ac:dyDescent="0.75">
      <c r="C52" s="12" t="str">
        <f>IF(Subject!L52="*  ..  ##34###34# ##334###334#","//--- END",Subject!L52)</f>
        <v>* noGeneticSyndromeWho2020.pagetDisease 1..1 boolean ##34#Paget disease##34# ##334#Paget disease##334#</v>
      </c>
    </row>
    <row r="53" spans="3:3" ht="29.5" x14ac:dyDescent="0.75">
      <c r="C53" s="12" t="str">
        <f>IF(Subject!L53="*  ..  ##34###34# ##334###334#","//--- END",Subject!L53)</f>
        <v>* noGeneticSyndromeWho2020.otherSyndromes 1..1 boolean ##34#Other Genetic syndrome WHO 2020##34# ##334#Other Genetic syndrome WHO 2020##334#</v>
      </c>
    </row>
    <row r="54" spans="3:3" ht="29.5" x14ac:dyDescent="0.75">
      <c r="C54" s="12" t="str">
        <f>IF(Subject!L54="*  ..  ##34###34# ##334###334#","//--- END",Subject!L54)</f>
        <v>* occurrenceOfOtherCancer 1..1 CodeableConcept ##34#Occurrence of other cancer##34# ##334#Occurrence of other cancer##334#</v>
      </c>
    </row>
    <row r="55" spans="3:3" ht="29.5" x14ac:dyDescent="0.75">
      <c r="C55" s="12" t="str">
        <f>IF(Subject!L55="*  ..  ##34###34# ##334###334#","//--- END",Subject!L55)</f>
        <v>* previousCancerTreatment 1..1 CodeableConcept ##34#Previous cancer treatment##34# ##334#Previous cancer treatment##334#</v>
      </c>
    </row>
    <row r="56" spans="3:3" x14ac:dyDescent="0.75">
      <c r="C56" s="12" t="str">
        <f>IF(Subject!L56="*  ..  ##34###34# ##334###334#","//--- END",Subject!L56)</f>
        <v>//--- END</v>
      </c>
    </row>
    <row r="57" spans="3:3" x14ac:dyDescent="0.75">
      <c r="C57" s="12" t="str">
        <f>IF(Subject!L57="*  ..  ##34###34# ##334###334#","//--- END",Subject!L57)</f>
        <v>//--- END</v>
      </c>
    </row>
    <row r="58" spans="3:3" x14ac:dyDescent="0.75">
      <c r="C58" s="12" t="str">
        <f>IF(Subject!L58="*  ..  ##34###34# ##334###334#","//--- END",Subject!L58)</f>
        <v>//--- END</v>
      </c>
    </row>
    <row r="59" spans="3:3" s="7" customFormat="1" x14ac:dyDescent="0.75">
      <c r="C59" s="80"/>
    </row>
    <row r="60" spans="3:3" s="7" customFormat="1" x14ac:dyDescent="0.75">
      <c r="C60" s="157" t="s">
        <v>1383</v>
      </c>
    </row>
    <row r="61" spans="3:3" x14ac:dyDescent="0.75">
      <c r="C61" s="24" t="s">
        <v>1454</v>
      </c>
    </row>
    <row r="62" spans="3:3" x14ac:dyDescent="0.75">
      <c r="C62" s="24" t="s">
        <v>1383</v>
      </c>
    </row>
    <row r="63" spans="3:3" ht="59" x14ac:dyDescent="0.75">
      <c r="C63" s="12" t="str">
        <f>IF(Subject!N8="*  ..  ##34###34# ##334###334#","//--- END",Subject!N8)</f>
        <v>* sex ^comment = ##334#Male; Female; Unknown.
Male - 8507
Female - 8532
Unknown - 4129922##334#</v>
      </c>
    </row>
    <row r="64" spans="3:3" ht="88.5" x14ac:dyDescent="0.75">
      <c r="C64" s="12" t="str">
        <f>IF(Subject!N9="*  ..  ##34###34# ##334###334#","//--- END",Subject!N9)</f>
        <v>* race ^comment = ##334#Unknown; White; Black; Asians/Pacific Islanders; American Indian/Alaska Native
White - 8527
Black - 8516
Asian/Pacific Islanders - 8515
American Indian/Alaska Native - 8657
Unknown - 4129922##334#</v>
      </c>
    </row>
    <row r="65" spans="3:3" x14ac:dyDescent="0.75">
      <c r="C65" s="12" t="str">
        <f>IF(Subject!N10="*  ..  ##34###34# ##334###334#","//--- END",Subject!N10)</f>
        <v/>
      </c>
    </row>
    <row r="66" spans="3:3" ht="29.5" x14ac:dyDescent="0.75">
      <c r="C66" s="12" t="str">
        <f>IF(Subject!N11="*  ..  ##34###34# ##334###334#","//--- END",Subject!N11)</f>
        <v>* countryOfResidence ^comment = ##334#Value from the code list of countries
Son in the hierarchy of countries##334#</v>
      </c>
    </row>
    <row r="67" spans="3:3" ht="73.75" x14ac:dyDescent="0.75">
      <c r="C67" s="12" t="str">
        <f>IF(Subject!N12="*  ..  ##34###34# ##334###334#","//--- END",Subject!N12)</f>
        <v>* smoking ^comment = ##334#Current tobacco smoker; Former smoker (at least for 12 months); Never smoker; Unknown
Current smoker - 36309332
Former smoker - 45883458
Never smoker - 45879404
##334#</v>
      </c>
    </row>
    <row r="68" spans="3:3" x14ac:dyDescent="0.75">
      <c r="C68" s="12" t="str">
        <f>IF(Subject!N13="*  ..  ##34###34# ##334###334#","//--- END",Subject!N13)</f>
        <v/>
      </c>
    </row>
    <row r="69" spans="3:3" ht="88.5" x14ac:dyDescent="0.75">
      <c r="C69" s="12" t="str">
        <f>IF(Subject!N14="*  ..  ##34###34# ##334###334#","//--- END",Subject!N14)</f>
        <v>* alcohol ^comment = ##334#Current; Former (at least for 12 months); Never; History of alcohol dependence; Unknown
Current drinker - 4074035
Ex-drinker - 4220362
Lifetime non-drinker of alcohol - 37204556
Ex-problem drinker - 4117706
##334#</v>
      </c>
    </row>
    <row r="70" spans="3:3" x14ac:dyDescent="0.75">
      <c r="C70" s="12" t="str">
        <f>IF(Subject!N15="*  ..  ##34###34# ##334###334#","//--- END",Subject!N15)</f>
        <v/>
      </c>
    </row>
    <row r="71" spans="3:3" x14ac:dyDescent="0.75">
      <c r="C71" s="12" t="str">
        <f>IF(Subject!N16="*  ..  ##34###34# ##334###334#","//--- END",Subject!N16)</f>
        <v/>
      </c>
    </row>
    <row r="72" spans="3:3" ht="59" x14ac:dyDescent="0.75">
      <c r="C72" s="12" t="str">
        <f>IF(Subject!N17="*  ..  ##34###34# ##334###334#","//--- END",Subject!N17)</f>
        <v>* comorbidity ^comment = ##334#Yes; No; Unknown
Yes - 4188539
No -  4188540
Unknown - 4129922##334#</v>
      </c>
    </row>
    <row r="73" spans="3:3" x14ac:dyDescent="0.75">
      <c r="C73" s="12" t="str">
        <f>IF(Subject!N18="*  ..  ##34###34# ##334###334#","//--- END",Subject!N18)</f>
        <v/>
      </c>
    </row>
    <row r="74" spans="3:3" x14ac:dyDescent="0.75">
      <c r="C74" s="12" t="str">
        <f>IF(Subject!N19="*  ..  ##34###34# ##334###334#","//--- END",Subject!N19)</f>
        <v/>
      </c>
    </row>
    <row r="75" spans="3:3" x14ac:dyDescent="0.75">
      <c r="C75" s="12" t="str">
        <f>IF(Subject!N20="*  ..  ##34###34# ##334###334#","//--- END",Subject!N20)</f>
        <v/>
      </c>
    </row>
    <row r="76" spans="3:3" x14ac:dyDescent="0.75">
      <c r="C76" s="12" t="str">
        <f>IF(Subject!N21="*  ..  ##34###34# ##334###334#","//--- END",Subject!N21)</f>
        <v/>
      </c>
    </row>
    <row r="77" spans="3:3" x14ac:dyDescent="0.75">
      <c r="C77" s="12" t="str">
        <f>IF(Subject!N22="*  ..  ##34###34# ##334###334#","//--- END",Subject!N22)</f>
        <v/>
      </c>
    </row>
    <row r="78" spans="3:3" x14ac:dyDescent="0.75">
      <c r="C78" s="12" t="str">
        <f>IF(Subject!N23="*  ..  ##34###34# ##334###334#","//--- END",Subject!N23)</f>
        <v/>
      </c>
    </row>
    <row r="79" spans="3:3" x14ac:dyDescent="0.75">
      <c r="C79" s="12" t="str">
        <f>IF(Subject!N24="*  ..  ##34###34# ##334###334#","//--- END",Subject!N24)</f>
        <v/>
      </c>
    </row>
    <row r="80" spans="3:3" x14ac:dyDescent="0.75">
      <c r="C80" s="12" t="str">
        <f>IF(Subject!N25="*  ..  ##34###34# ##334###334#","//--- END",Subject!N25)</f>
        <v/>
      </c>
    </row>
    <row r="81" spans="3:3" x14ac:dyDescent="0.75">
      <c r="C81" s="12" t="str">
        <f>IF(Subject!N26="*  ..  ##34###34# ##334###334#","//--- END",Subject!N26)</f>
        <v/>
      </c>
    </row>
    <row r="82" spans="3:3" x14ac:dyDescent="0.75">
      <c r="C82" s="12" t="str">
        <f>IF(Subject!N27="*  ..  ##34###34# ##334###334#","//--- END",Subject!N27)</f>
        <v/>
      </c>
    </row>
    <row r="83" spans="3:3" x14ac:dyDescent="0.75">
      <c r="C83" s="12" t="str">
        <f>IF(Subject!N28="*  ..  ##34###34# ##334###334#","//--- END",Subject!N28)</f>
        <v/>
      </c>
    </row>
    <row r="84" spans="3:3" x14ac:dyDescent="0.75">
      <c r="C84" s="12" t="str">
        <f>IF(Subject!N29="*  ..  ##34###34# ##334###334#","//--- END",Subject!N29)</f>
        <v/>
      </c>
    </row>
    <row r="85" spans="3:3" x14ac:dyDescent="0.75">
      <c r="C85" s="12" t="str">
        <f>IF(Subject!N30="*  ..  ##34###34# ##334###334#","//--- END",Subject!N30)</f>
        <v/>
      </c>
    </row>
    <row r="86" spans="3:3" x14ac:dyDescent="0.75">
      <c r="C86" s="12" t="str">
        <f>IF(Subject!N31="*  ..  ##34###34# ##334###334#","//--- END",Subject!N31)</f>
        <v/>
      </c>
    </row>
    <row r="87" spans="3:3" x14ac:dyDescent="0.75">
      <c r="C87" s="12" t="str">
        <f>IF(Subject!N32="*  ..  ##34###34# ##334###334#","//--- END",Subject!N32)</f>
        <v/>
      </c>
    </row>
    <row r="88" spans="3:3" x14ac:dyDescent="0.75">
      <c r="C88" s="12" t="str">
        <f>IF(Subject!N33="*  ..  ##34###34# ##334###334#","//--- END",Subject!N33)</f>
        <v/>
      </c>
    </row>
    <row r="89" spans="3:3" x14ac:dyDescent="0.75">
      <c r="C89" s="12" t="str">
        <f>IF(Subject!N34="*  ..  ##34###34# ##334###334#","//--- END",Subject!N34)</f>
        <v/>
      </c>
    </row>
    <row r="90" spans="3:3" x14ac:dyDescent="0.75">
      <c r="C90" s="12" t="str">
        <f>IF(Subject!N35="*  ..  ##34###34# ##334###334#","//--- END",Subject!N35)</f>
        <v/>
      </c>
    </row>
    <row r="91" spans="3:3" x14ac:dyDescent="0.75">
      <c r="C91" s="12" t="str">
        <f>IF(Subject!N36="*  ..  ##34###34# ##334###334#","//--- END",Subject!N36)</f>
        <v/>
      </c>
    </row>
    <row r="92" spans="3:3" x14ac:dyDescent="0.75">
      <c r="C92" s="12" t="str">
        <f>IF(Subject!N37="*  ..  ##34###34# ##334###334#","//--- END",Subject!N37)</f>
        <v/>
      </c>
    </row>
    <row r="93" spans="3:3" x14ac:dyDescent="0.75">
      <c r="C93" s="12" t="str">
        <f>IF(Subject!N38="*  ..  ##34###34# ##334###334#","//--- END",Subject!N38)</f>
        <v>* ecogPsAtDiagnosis ^comment = ##334#Ecog grades 0-5##334#</v>
      </c>
    </row>
    <row r="94" spans="3:3" ht="118" x14ac:dyDescent="0.75">
      <c r="C94" s="12" t="str">
        <f>IF(Subject!N39="*  ..  ##34###34# ##334###334#","//--- END",Subject!N39)</f>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x14ac:dyDescent="0.75">
      <c r="C95" s="12" t="str">
        <f>IF(Subject!N40="*  ..  ##34###34# ##334###334#","//--- END",Subject!N40)</f>
        <v>* karnofsyIndexAtDiagnosis ^comment = ##334#KPS Scale##334#</v>
      </c>
    </row>
    <row r="96" spans="3:3" ht="29.5" x14ac:dyDescent="0.75">
      <c r="C96" s="12" t="str">
        <f>IF(Subject!N41="*  ..  ##34###34# ##334###334#","//--- END",Subject!N41)</f>
        <v>* karnofsyIndexLabel ^comment = ##334#KPS Scale
SONS Functional Neurologic Status - Karnofsky Performance Scale (KPS) - 35917688 ##334#</v>
      </c>
    </row>
    <row r="97" spans="3:3" x14ac:dyDescent="0.75">
      <c r="C97" s="12" t="str">
        <f>IF(Subject!N42="*  ..  ##34###34# ##334###334#","//--- END",Subject!N42)</f>
        <v/>
      </c>
    </row>
    <row r="98" spans="3:3" x14ac:dyDescent="0.75">
      <c r="C98" s="12" t="str">
        <f>IF(Subject!N43="*  ..  ##34###34# ##334###334#","//--- END",Subject!N43)</f>
        <v/>
      </c>
    </row>
    <row r="99" spans="3:3" x14ac:dyDescent="0.75">
      <c r="C99" s="12" t="str">
        <f>IF(Subject!N44="*  ..  ##34###34# ##334###334#","//--- END",Subject!N44)</f>
        <v/>
      </c>
    </row>
    <row r="100" spans="3:3" x14ac:dyDescent="0.75">
      <c r="C100" s="12" t="str">
        <f>IF(Subject!N45="*  ..  ##34###34# ##334###334#","//--- END",Subject!N45)</f>
        <v/>
      </c>
    </row>
    <row r="101" spans="3:3" x14ac:dyDescent="0.75">
      <c r="C101" s="12" t="str">
        <f>IF(Subject!N46="*  ..  ##34###34# ##334###334#","//--- END",Subject!N46)</f>
        <v/>
      </c>
    </row>
    <row r="102" spans="3:3" x14ac:dyDescent="0.75">
      <c r="C102" s="12" t="str">
        <f>IF(Subject!N47="*  ..  ##34###34# ##334###334#","//--- END",Subject!N47)</f>
        <v/>
      </c>
    </row>
    <row r="103" spans="3:3" x14ac:dyDescent="0.75">
      <c r="C103" s="12" t="str">
        <f>IF(Subject!N48="*  ..  ##34###34# ##334###334#","//--- END",Subject!N48)</f>
        <v/>
      </c>
    </row>
    <row r="104" spans="3:3" x14ac:dyDescent="0.75">
      <c r="C104" s="12" t="str">
        <f>IF(Subject!N49="*  ..  ##34###34# ##334###334#","//--- END",Subject!N49)</f>
        <v/>
      </c>
    </row>
    <row r="105" spans="3:3" x14ac:dyDescent="0.75">
      <c r="C105" s="12" t="str">
        <f>IF(Subject!N50="*  ..  ##34###34# ##334###334#","//--- END",Subject!N50)</f>
        <v/>
      </c>
    </row>
    <row r="106" spans="3:3" x14ac:dyDescent="0.75">
      <c r="C106" s="12" t="str">
        <f>IF(Subject!N51="*  ..  ##34###34# ##334###334#","//--- END",Subject!N51)</f>
        <v/>
      </c>
    </row>
    <row r="107" spans="3:3" x14ac:dyDescent="0.75">
      <c r="C107" s="12" t="str">
        <f>IF(Subject!N52="*  ..  ##34###34# ##334###334#","//--- END",Subject!N52)</f>
        <v/>
      </c>
    </row>
    <row r="108" spans="3:3" x14ac:dyDescent="0.75">
      <c r="C108" s="12" t="str">
        <f>IF(Subject!N53="*  ..  ##34###34# ##334###334#","//--- END",Subject!N53)</f>
        <v/>
      </c>
    </row>
    <row r="109" spans="3:3" x14ac:dyDescent="0.75">
      <c r="C109" s="12" t="str">
        <f>IF(Subject!N54="*  ..  ##34###34# ##334###334#","//--- END",Subject!N54)</f>
        <v>* occurrenceOfOtherCancer ^comment = ##334#Children (and subchildren) of Neoplasm and/or hamartoma - 4266186##334#</v>
      </c>
    </row>
    <row r="110" spans="3:3" ht="73.75" x14ac:dyDescent="0.75">
      <c r="C110" s="12" t="str">
        <f>IF(Subject!N55="*  ..  ##34###34# ##334###334#","//--- END",Subject!N55)</f>
        <v>* previousCancerTreatment ^comment = ##334#Chemotherapy - 4273629
Radiation oncology- 4170755
Surgery - 4121697 
Comprehensive medication therapy review - 42535584
Immunological therapy - 4295112##334#</v>
      </c>
    </row>
    <row r="111" spans="3:3" x14ac:dyDescent="0.75">
      <c r="C111" s="12" t="str">
        <f>IF(Subject!N56="*  ..  ##34###34# ##334###334#","//--- END",Subject!N56)</f>
        <v>//--- END</v>
      </c>
    </row>
    <row r="112" spans="3:3" x14ac:dyDescent="0.75">
      <c r="C112" s="12" t="str">
        <f>IF(Subject!N57="*  ..  ##34###34# ##334###334#","//--- END",Subject!N57)</f>
        <v>//--- END</v>
      </c>
    </row>
    <row r="113" spans="3:3" x14ac:dyDescent="0.75">
      <c r="C113" s="12" t="str">
        <f>IF(Subject!N58="*  ..  ##34###34# ##334###334#","//--- END",Subject!N58)</f>
        <v>//--- END</v>
      </c>
    </row>
    <row r="114" spans="3:3" x14ac:dyDescent="0.75">
      <c r="C114" s="12" t="str">
        <f>IF(Subject!N59="*  ..  ##34###34# ##334###334#","//--- END",Subject!N59)</f>
        <v>//--- END</v>
      </c>
    </row>
    <row r="117" spans="3:3" x14ac:dyDescent="0.75">
      <c r="C117" s="120" t="str">
        <f>Subject!P1</f>
        <v>// -------------------------------------------------------------------------------</v>
      </c>
    </row>
    <row r="118" spans="3:3" x14ac:dyDescent="0.75">
      <c r="C118" s="120" t="str">
        <f>Subject!P2</f>
        <v>// Obligations H&amp;N</v>
      </c>
    </row>
    <row r="119" spans="3:3" x14ac:dyDescent="0.75">
      <c r="C119" s="120" t="str">
        <f>Subject!P3</f>
        <v>// -------------------------------------------------------------------------------</v>
      </c>
    </row>
    <row r="121" spans="3:3" x14ac:dyDescent="0.75">
      <c r="C121" s="12" t="str">
        <f>IF(Subject!P8="*  ..  ##34###34# ##334###334#","//--- END",Subject!P8)</f>
        <v>* sex insert ObligationActorAndCode($actor-headneck, #SHALL:handle)</v>
      </c>
    </row>
    <row r="122" spans="3:3" x14ac:dyDescent="0.75">
      <c r="C122" s="12" t="str">
        <f>IF(Subject!P9="*  ..  ##34###34# ##334###334#","//--- END",Subject!P9)</f>
        <v>* race insert ObligationActorAndCode($actor-headneck, #SHALL:handle)</v>
      </c>
    </row>
    <row r="123" spans="3:3" x14ac:dyDescent="0.75">
      <c r="C123" s="12" t="str">
        <f>IF(Subject!P10="*  ..  ##34###34# ##334###334#","//--- END",Subject!P10)</f>
        <v>* birthYear insert ObligationActorAndCode($actor-headneck, #SHALL:handle)</v>
      </c>
    </row>
    <row r="124" spans="3:3" x14ac:dyDescent="0.75">
      <c r="C124" s="12" t="str">
        <f>IF(Subject!P11="*  ..  ##34###34# ##334###334#","//--- END",Subject!P11)</f>
        <v>* countryOfResidence insert ObligationActorAndCode($actor-headneck, #SHALL:handle)</v>
      </c>
    </row>
    <row r="125" spans="3:3" x14ac:dyDescent="0.75">
      <c r="C125" s="12" t="str">
        <f>IF(Subject!P12="*  ..  ##34###34# ##334###334#","//--- END",Subject!P12)</f>
        <v>* smoking insert ObligationActorAndCode($actor-headneck, #SHALL:handle)</v>
      </c>
    </row>
    <row r="126" spans="3:3" x14ac:dyDescent="0.75">
      <c r="C126" s="12" t="str">
        <f>IF(Subject!P13="*  ..  ##34###34# ##334###334#","//--- END",Subject!P13)</f>
        <v>* cigarettesPackYearsSmokedDuringLife insert ObligationActorAndCode($actor-headneck, #SHALL:handle)</v>
      </c>
    </row>
    <row r="127" spans="3:3" x14ac:dyDescent="0.75">
      <c r="C127" s="12" t="str">
        <f>IF(Subject!P14="*  ..  ##34###34# ##334###334#","//--- END",Subject!P14)</f>
        <v>* alcohol insert ObligationActorAndCode($actor-headneck, #SHALL:handle)</v>
      </c>
    </row>
    <row r="128" spans="3:3" x14ac:dyDescent="0.75">
      <c r="C128" s="12" t="str">
        <f>IF(Subject!P15="*  ..  ##34###34# ##334###334#","//--- END",Subject!P15)</f>
        <v/>
      </c>
    </row>
    <row r="129" spans="3:3" x14ac:dyDescent="0.75">
      <c r="C129" s="12" t="str">
        <f>IF(Subject!P16="*  ..  ##34###34# ##334###334#","//--- END",Subject!P16)</f>
        <v/>
      </c>
    </row>
    <row r="130" spans="3:3" x14ac:dyDescent="0.75">
      <c r="C130" s="12" t="str">
        <f>IF(Subject!P17="*  ..  ##34###34# ##334###334#","//--- END",Subject!P17)</f>
        <v>* comorbidity insert ObligationActorAndCode($actor-headneck, #SHALL:handle)</v>
      </c>
    </row>
    <row r="131" spans="3:3" x14ac:dyDescent="0.75">
      <c r="C131" s="12" t="str">
        <f>IF(Subject!P18="*  ..  ##34###34# ##334###334#","//--- END",Subject!P18)</f>
        <v>* comorbidity.myocardialInfarction insert ObligationActorAndCode($actor-headneck, #SHALL:handle)</v>
      </c>
    </row>
    <row r="132" spans="3:3" x14ac:dyDescent="0.75">
      <c r="C132" s="12" t="str">
        <f>IF(Subject!P19="*  ..  ##34###34# ##334###334#","//--- END",Subject!P19)</f>
        <v>* comorbidity.congestiveHeartFailure insert ObligationActorAndCode($actor-headneck, #SHALL:handle)</v>
      </c>
    </row>
    <row r="133" spans="3:3" x14ac:dyDescent="0.75">
      <c r="C133" s="12" t="str">
        <f>IF(Subject!P20="*  ..  ##34###34# ##334###334#","//--- END",Subject!P20)</f>
        <v>* comorbidity.peripheralVascularDisease insert ObligationActorAndCode($actor-headneck, #SHALL:handle)</v>
      </c>
    </row>
    <row r="134" spans="3:3" x14ac:dyDescent="0.75">
      <c r="C134" s="12" t="str">
        <f>IF(Subject!P21="*  ..  ##34###34# ##334###334#","//--- END",Subject!P21)</f>
        <v>* comorbidity.cerebrovascularAccidentExceptHemiplegia insert ObligationActorAndCode($actor-headneck, #SHALL:handle)</v>
      </c>
    </row>
    <row r="135" spans="3:3" x14ac:dyDescent="0.75">
      <c r="C135" s="12" t="str">
        <f>IF(Subject!P22="*  ..  ##34###34# ##334###334#","//--- END",Subject!P22)</f>
        <v>* comorbidity.dementia insert ObligationActorAndCode($actor-headneck, #SHALL:handle)</v>
      </c>
    </row>
    <row r="136" spans="3:3" x14ac:dyDescent="0.75">
      <c r="C136" s="12" t="str">
        <f>IF(Subject!P23="*  ..  ##34###34# ##334###334#","//--- END",Subject!P23)</f>
        <v>* comorbidity.chronicPulmonaryDisease insert ObligationActorAndCode($actor-headneck, #SHALL:handle)</v>
      </c>
    </row>
    <row r="137" spans="3:3" x14ac:dyDescent="0.75">
      <c r="C137" s="12" t="str">
        <f>IF(Subject!P24="*  ..  ##34###34# ##334###334#","//--- END",Subject!P24)</f>
        <v>* comorbidity.connectiveTissueDisease insert ObligationActorAndCode($actor-headneck, #SHALL:handle)</v>
      </c>
    </row>
    <row r="138" spans="3:3" x14ac:dyDescent="0.75">
      <c r="C138" s="12" t="str">
        <f>IF(Subject!P25="*  ..  ##34###34# ##334###334#","//--- END",Subject!P25)</f>
        <v>* comorbidity.ulcer insert ObligationActorAndCode($actor-headneck, #SHALL:handle)</v>
      </c>
    </row>
    <row r="139" spans="3:3" x14ac:dyDescent="0.75">
      <c r="C139" s="12" t="str">
        <f>IF(Subject!P26="*  ..  ##34###34# ##334###334#","//--- END",Subject!P26)</f>
        <v>* comorbidity.mildLiverDisease insert ObligationActorAndCode($actor-headneck, #SHALL:handle)</v>
      </c>
    </row>
    <row r="140" spans="3:3" x14ac:dyDescent="0.75">
      <c r="C140" s="12" t="str">
        <f>IF(Subject!P27="*  ..  ##34###34# ##334###334#","//--- END",Subject!P27)</f>
        <v>* comorbidity.moderateToSevereLiverDisease insert ObligationActorAndCode($actor-headneck, #SHALL:handle)</v>
      </c>
    </row>
    <row r="141" spans="3:3" x14ac:dyDescent="0.75">
      <c r="C141" s="12" t="str">
        <f>IF(Subject!P28="*  ..  ##34###34# ##334###334#","//--- END",Subject!P28)</f>
        <v>* comorbidity.diabetes insert ObligationActorAndCode($actor-headneck, #SHALL:handle)</v>
      </c>
    </row>
    <row r="142" spans="3:3" x14ac:dyDescent="0.75">
      <c r="C142" s="12" t="str">
        <f>IF(Subject!P29="*  ..  ##34###34# ##334###334#","//--- END",Subject!P29)</f>
        <v>* comorbidity.diabetesWithEndOrganDamage insert ObligationActorAndCode($actor-headneck, #SHALL:handle)</v>
      </c>
    </row>
    <row r="143" spans="3:3" x14ac:dyDescent="0.75">
      <c r="C143" s="12" t="str">
        <f>IF(Subject!P30="*  ..  ##34###34# ##334###334#","//--- END",Subject!P30)</f>
        <v>* comorbidity.hemiplegia insert ObligationActorAndCode($actor-headneck, #SHALL:handle)</v>
      </c>
    </row>
    <row r="144" spans="3:3" x14ac:dyDescent="0.75">
      <c r="C144" s="12" t="str">
        <f>IF(Subject!P31="*  ..  ##34###34# ##334###334#","//--- END",Subject!P31)</f>
        <v>* comorbidity.moderateToSevereRenalDisease insert ObligationActorAndCode($actor-headneck, #SHALL:handle)</v>
      </c>
    </row>
    <row r="145" spans="3:3" x14ac:dyDescent="0.75">
      <c r="C145" s="12" t="str">
        <f>IF(Subject!P32="*  ..  ##34###34# ##334###334#","//--- END",Subject!P32)</f>
        <v>* comorbidity.solidTumor insert ObligationActorAndCode($actor-headneck, #SHALL:handle)</v>
      </c>
    </row>
    <row r="146" spans="3:3" x14ac:dyDescent="0.75">
      <c r="C146" s="12" t="str">
        <f>IF(Subject!P33="*  ..  ##34###34# ##334###334#","//--- END",Subject!P33)</f>
        <v>* comorbidity.metastaticSolidTumor insert ObligationActorAndCode($actor-headneck, #SHALL:handle)</v>
      </c>
    </row>
    <row r="147" spans="3:3" x14ac:dyDescent="0.75">
      <c r="C147" s="12" t="str">
        <f>IF(Subject!P34="*  ..  ##34###34# ##334###334#","//--- END",Subject!P34)</f>
        <v>* comorbidity.leukemia insert ObligationActorAndCode($actor-headneck, #SHALL:handle)</v>
      </c>
    </row>
    <row r="148" spans="3:3" x14ac:dyDescent="0.75">
      <c r="C148" s="12" t="str">
        <f>IF(Subject!P35="*  ..  ##34###34# ##334###334#","//--- END",Subject!P35)</f>
        <v>* comorbidity.lymphoma insert ObligationActorAndCode($actor-headneck, #SHALL:handle)</v>
      </c>
    </row>
    <row r="149" spans="3:3" x14ac:dyDescent="0.75">
      <c r="C149" s="12" t="str">
        <f>IF(Subject!P36="*  ..  ##34###34# ##334###334#","//--- END",Subject!P36)</f>
        <v>* comorbidity.multipleMyeloma insert ObligationActorAndCode($actor-headneck, #SHALL:handle)</v>
      </c>
    </row>
    <row r="150" spans="3:3" x14ac:dyDescent="0.75">
      <c r="C150" s="12" t="str">
        <f>IF(Subject!P37="*  ..  ##34###34# ##334###334#","//--- END",Subject!P37)</f>
        <v>* comorbidity.aids insert ObligationActorAndCode($actor-headneck, #SHALL:handle)</v>
      </c>
    </row>
    <row r="151" spans="3:3" x14ac:dyDescent="0.75">
      <c r="C151" s="12" t="str">
        <f>IF(Subject!P38="*  ..  ##34###34# ##334###334#","//--- END",Subject!P38)</f>
        <v>* ecogPsAtDiagnosis insert ObligationActorAndCode($actor-headneck, #SHALL:handle)</v>
      </c>
    </row>
    <row r="152" spans="3:3" x14ac:dyDescent="0.75">
      <c r="C152" s="12" t="str">
        <f>IF(Subject!P39="*  ..  ##34###34# ##334###334#","//--- END",Subject!P39)</f>
        <v>* ecogPsLabel insert ObligationActorAndCode($actor-headneck, #SHALL:handle)</v>
      </c>
    </row>
    <row r="153" spans="3:3" x14ac:dyDescent="0.75">
      <c r="C153" s="12" t="str">
        <f>IF(Subject!P40="*  ..  ##34###34# ##334###334#","//--- END",Subject!P40)</f>
        <v>* karnofsyIndexAtDiagnosis insert ObligationActorAndCode($actor-headneck, #SHALL:handle)</v>
      </c>
    </row>
    <row r="154" spans="3:3" x14ac:dyDescent="0.75">
      <c r="C154" s="12" t="str">
        <f>IF(Subject!P41="*  ..  ##34###34# ##334###334#","//--- END",Subject!P41)</f>
        <v>* karnofsyIndexLabel insert ObligationActorAndCode($actor-headneck, #SHALL:handle)</v>
      </c>
    </row>
    <row r="155" spans="3:3" x14ac:dyDescent="0.75">
      <c r="C155" s="12" t="str">
        <f>IF(Subject!P42="*  ..  ##34###34# ##334###334#","//--- END",Subject!P42)</f>
        <v/>
      </c>
    </row>
    <row r="156" spans="3:3" x14ac:dyDescent="0.75">
      <c r="C156" s="12" t="str">
        <f>IF(Subject!P43="*  ..  ##34###34# ##334###334#","//--- END",Subject!P43)</f>
        <v/>
      </c>
    </row>
    <row r="157" spans="3:3" x14ac:dyDescent="0.75">
      <c r="C157" s="12" t="str">
        <f>IF(Subject!P44="*  ..  ##34###34# ##334###334#","//--- END",Subject!P44)</f>
        <v/>
      </c>
    </row>
    <row r="158" spans="3:3" x14ac:dyDescent="0.75">
      <c r="C158" s="12" t="str">
        <f>IF(Subject!P45="*  ..  ##34###34# ##334###334#","//--- END",Subject!P45)</f>
        <v/>
      </c>
    </row>
    <row r="159" spans="3:3" x14ac:dyDescent="0.75">
      <c r="C159" s="12" t="str">
        <f>IF(Subject!P46="*  ..  ##34###34# ##334###334#","//--- END",Subject!P46)</f>
        <v/>
      </c>
    </row>
    <row r="160" spans="3:3" x14ac:dyDescent="0.75">
      <c r="C160" s="12" t="str">
        <f>IF(Subject!P47="*  ..  ##34###34# ##334###334#","//--- END",Subject!P47)</f>
        <v/>
      </c>
    </row>
    <row r="161" spans="3:3" x14ac:dyDescent="0.75">
      <c r="C161" s="12" t="str">
        <f>IF(Subject!P48="*  ..  ##34###34# ##334###334#","//--- END",Subject!P48)</f>
        <v/>
      </c>
    </row>
    <row r="162" spans="3:3" x14ac:dyDescent="0.75">
      <c r="C162" s="12" t="str">
        <f>IF(Subject!P49="*  ..  ##34###34# ##334###334#","//--- END",Subject!P49)</f>
        <v/>
      </c>
    </row>
    <row r="163" spans="3:3" x14ac:dyDescent="0.75">
      <c r="C163" s="12" t="str">
        <f>IF(Subject!P50="*  ..  ##34###34# ##334###334#","//--- END",Subject!P50)</f>
        <v/>
      </c>
    </row>
    <row r="164" spans="3:3" x14ac:dyDescent="0.75">
      <c r="C164" s="12" t="str">
        <f>IF(Subject!P51="*  ..  ##34###34# ##334###334#","//--- END",Subject!P51)</f>
        <v/>
      </c>
    </row>
    <row r="165" spans="3:3" x14ac:dyDescent="0.75">
      <c r="C165" s="12" t="str">
        <f>IF(Subject!P52="*  ..  ##34###34# ##334###334#","//--- END",Subject!P52)</f>
        <v/>
      </c>
    </row>
    <row r="166" spans="3:3" x14ac:dyDescent="0.75">
      <c r="C166" s="12" t="str">
        <f>IF(Subject!P53="*  ..  ##34###34# ##334###334#","//--- END",Subject!P53)</f>
        <v/>
      </c>
    </row>
    <row r="167" spans="3:3" x14ac:dyDescent="0.75">
      <c r="C167" s="12" t="str">
        <f>IF(Subject!P54="*  ..  ##34###34# ##334###334#","//--- END",Subject!P54)</f>
        <v/>
      </c>
    </row>
    <row r="168" spans="3:3" x14ac:dyDescent="0.75">
      <c r="C168" s="12" t="str">
        <f>IF(Subject!P55="*  ..  ##34###34# ##334###334#","//--- END",Subject!P55)</f>
        <v/>
      </c>
    </row>
    <row r="169" spans="3:3" x14ac:dyDescent="0.75">
      <c r="C169" s="12" t="str">
        <f>IF(Subject!P56="*  ..  ##34###34# ##334###334#","//--- END",Subject!P56)</f>
        <v>//--- END</v>
      </c>
    </row>
    <row r="170" spans="3:3" x14ac:dyDescent="0.75">
      <c r="C170" s="12" t="str">
        <f>IF(Subject!P57="*  ..  ##34###34# ##334###334#","//--- END",Subject!P57)</f>
        <v>//--- END</v>
      </c>
    </row>
    <row r="171" spans="3:3" x14ac:dyDescent="0.75">
      <c r="C171" s="12" t="str">
        <f>IF(Subject!P58="*  ..  ##34###34# ##334###334#","//--- END",Subject!P58)</f>
        <v>//--- END</v>
      </c>
    </row>
    <row r="176" spans="3:3" x14ac:dyDescent="0.75">
      <c r="C176" s="120" t="str">
        <f>Subject!R1</f>
        <v>// -------------------------------------------------------------------------------</v>
      </c>
    </row>
    <row r="177" spans="3:3" x14ac:dyDescent="0.75">
      <c r="C177" s="120" t="str">
        <f>Subject!R2</f>
        <v>// Obligations Sarcoma</v>
      </c>
    </row>
    <row r="178" spans="3:3" x14ac:dyDescent="0.75">
      <c r="C178" s="120" t="str">
        <f>Subject!R3</f>
        <v>// -------------------------------------------------------------------------------</v>
      </c>
    </row>
    <row r="180" spans="3:3" x14ac:dyDescent="0.75">
      <c r="C180" s="12" t="str">
        <f>IF(Subject!R8="*  ..  ##34###34# ##334###334#","//--- END",Subject!R8)</f>
        <v>* sex insert ObligationActorAndCode($actor-sarcoma-i4rc, #SHALL:handle)</v>
      </c>
    </row>
    <row r="181" spans="3:3" x14ac:dyDescent="0.75">
      <c r="C181" s="12" t="str">
        <f>IF(Subject!R9="*  ..  ##34###34# ##334###334#","//--- END",Subject!R9)</f>
        <v/>
      </c>
    </row>
    <row r="182" spans="3:3" x14ac:dyDescent="0.75">
      <c r="C182" s="12" t="str">
        <f>IF(Subject!R10="*  ..  ##34###34# ##334###334#","//--- END",Subject!R10)</f>
        <v>* birthYear insert ObligationActorAndCode($actor-sarcoma-i4rc, #SHALL:handle)</v>
      </c>
    </row>
    <row r="183" spans="3:3" x14ac:dyDescent="0.75">
      <c r="C183" s="12" t="str">
        <f>IF(Subject!R11="*  ..  ##34###34# ##334###334#","//--- END",Subject!R11)</f>
        <v>* countryOfResidence insert ObligationActorAndCode($actor-sarcoma-i4rc, #SHALL:handle)</v>
      </c>
    </row>
    <row r="184" spans="3:3" x14ac:dyDescent="0.75">
      <c r="C184" s="12" t="str">
        <f>IF(Subject!R12="*  ..  ##34###34# ##334###334#","//--- END",Subject!R12)</f>
        <v/>
      </c>
    </row>
    <row r="185" spans="3:3" x14ac:dyDescent="0.75">
      <c r="C185" s="12" t="str">
        <f>IF(Subject!R13="*  ..  ##34###34# ##334###334#","//--- END",Subject!R13)</f>
        <v/>
      </c>
    </row>
    <row r="186" spans="3:3" x14ac:dyDescent="0.75">
      <c r="C186" s="12" t="str">
        <f>IF(Subject!R14="*  ..  ##34###34# ##334###334#","//--- END",Subject!R14)</f>
        <v/>
      </c>
    </row>
    <row r="187" spans="3:3" x14ac:dyDescent="0.75">
      <c r="C187" s="12" t="str">
        <f>IF(Subject!R15="*  ..  ##34###34# ##334###334#","//--- END",Subject!R15)</f>
        <v>* bMI insert ObligationActorAndCode($actor-sarcoma-i4rc, #SHALL:handle)</v>
      </c>
    </row>
    <row r="188" spans="3:3" x14ac:dyDescent="0.75">
      <c r="C188" s="12" t="str">
        <f>IF(Subject!R16="*  ..  ##34###34# ##334###334#","//--- END",Subject!R16)</f>
        <v>* charlsonComorbidityIndex insert ObligationActorAndCode($actor-sarcoma-i4rc, #SHALL:handle)</v>
      </c>
    </row>
    <row r="189" spans="3:3" x14ac:dyDescent="0.75">
      <c r="C189" s="12" t="str">
        <f>IF(Subject!R17="*  ..  ##34###34# ##334###334#","//--- END",Subject!R17)</f>
        <v/>
      </c>
    </row>
    <row r="190" spans="3:3" x14ac:dyDescent="0.75">
      <c r="C190" s="12" t="str">
        <f>IF(Subject!R18="*  ..  ##34###34# ##334###334#","//--- END",Subject!R18)</f>
        <v/>
      </c>
    </row>
    <row r="191" spans="3:3" x14ac:dyDescent="0.75">
      <c r="C191" s="12" t="str">
        <f>IF(Subject!R19="*  ..  ##34###34# ##334###334#","//--- END",Subject!R19)</f>
        <v/>
      </c>
    </row>
    <row r="192" spans="3:3" x14ac:dyDescent="0.75">
      <c r="C192" s="12" t="str">
        <f>IF(Subject!R20="*  ..  ##34###34# ##334###334#","//--- END",Subject!R20)</f>
        <v/>
      </c>
    </row>
    <row r="193" spans="3:3" x14ac:dyDescent="0.75">
      <c r="C193" s="12" t="str">
        <f>IF(Subject!R21="*  ..  ##34###34# ##334###334#","//--- END",Subject!R21)</f>
        <v/>
      </c>
    </row>
    <row r="194" spans="3:3" x14ac:dyDescent="0.75">
      <c r="C194" s="12" t="str">
        <f>IF(Subject!R22="*  ..  ##34###34# ##334###334#","//--- END",Subject!R22)</f>
        <v/>
      </c>
    </row>
    <row r="195" spans="3:3" x14ac:dyDescent="0.75">
      <c r="C195" s="12" t="str">
        <f>IF(Subject!R23="*  ..  ##34###34# ##334###334#","//--- END",Subject!R23)</f>
        <v/>
      </c>
    </row>
    <row r="196" spans="3:3" x14ac:dyDescent="0.75">
      <c r="C196" s="12" t="str">
        <f>IF(Subject!R24="*  ..  ##34###34# ##334###334#","//--- END",Subject!R24)</f>
        <v/>
      </c>
    </row>
    <row r="197" spans="3:3" x14ac:dyDescent="0.75">
      <c r="C197" s="12" t="str">
        <f>IF(Subject!R25="*  ..  ##34###34# ##334###334#","//--- END",Subject!R25)</f>
        <v/>
      </c>
    </row>
    <row r="198" spans="3:3" x14ac:dyDescent="0.75">
      <c r="C198" s="12" t="str">
        <f>IF(Subject!R26="*  ..  ##34###34# ##334###334#","//--- END",Subject!R26)</f>
        <v/>
      </c>
    </row>
    <row r="199" spans="3:3" x14ac:dyDescent="0.75">
      <c r="C199" s="12" t="str">
        <f>IF(Subject!R27="*  ..  ##34###34# ##334###334#","//--- END",Subject!R27)</f>
        <v/>
      </c>
    </row>
    <row r="200" spans="3:3" x14ac:dyDescent="0.75">
      <c r="C200" s="12" t="str">
        <f>IF(Subject!R28="*  ..  ##34###34# ##334###334#","//--- END",Subject!R28)</f>
        <v/>
      </c>
    </row>
    <row r="201" spans="3:3" x14ac:dyDescent="0.75">
      <c r="C201" s="12" t="str">
        <f>IF(Subject!R29="*  ..  ##34###34# ##334###334#","//--- END",Subject!R29)</f>
        <v/>
      </c>
    </row>
    <row r="202" spans="3:3" x14ac:dyDescent="0.75">
      <c r="C202" s="12" t="str">
        <f>IF(Subject!R30="*  ..  ##34###34# ##334###334#","//--- END",Subject!R30)</f>
        <v/>
      </c>
    </row>
    <row r="203" spans="3:3" x14ac:dyDescent="0.75">
      <c r="C203" s="12" t="str">
        <f>IF(Subject!R31="*  ..  ##34###34# ##334###334#","//--- END",Subject!R31)</f>
        <v/>
      </c>
    </row>
    <row r="204" spans="3:3" x14ac:dyDescent="0.75">
      <c r="C204" s="12" t="str">
        <f>IF(Subject!R32="*  ..  ##34###34# ##334###334#","//--- END",Subject!R32)</f>
        <v/>
      </c>
    </row>
    <row r="205" spans="3:3" x14ac:dyDescent="0.75">
      <c r="C205" s="12" t="str">
        <f>IF(Subject!R33="*  ..  ##34###34# ##334###334#","//--- END",Subject!R33)</f>
        <v/>
      </c>
    </row>
    <row r="206" spans="3:3" x14ac:dyDescent="0.75">
      <c r="C206" s="12" t="str">
        <f>IF(Subject!R34="*  ..  ##34###34# ##334###334#","//--- END",Subject!R34)</f>
        <v/>
      </c>
    </row>
    <row r="207" spans="3:3" x14ac:dyDescent="0.75">
      <c r="C207" s="12" t="str">
        <f>IF(Subject!R35="*  ..  ##34###34# ##334###334#","//--- END",Subject!R35)</f>
        <v/>
      </c>
    </row>
    <row r="208" spans="3:3" x14ac:dyDescent="0.75">
      <c r="C208" s="12" t="str">
        <f>IF(Subject!R36="*  ..  ##34###34# ##334###334#","//--- END",Subject!R36)</f>
        <v/>
      </c>
    </row>
    <row r="209" spans="3:3" x14ac:dyDescent="0.75">
      <c r="C209" s="12" t="str">
        <f>IF(Subject!R37="*  ..  ##34###34# ##334###334#","//--- END",Subject!R37)</f>
        <v/>
      </c>
    </row>
    <row r="210" spans="3:3" x14ac:dyDescent="0.75">
      <c r="C210" s="12" t="str">
        <f>IF(Subject!R38="*  ..  ##34###34# ##334###334#","//--- END",Subject!R38)</f>
        <v/>
      </c>
    </row>
    <row r="211" spans="3:3" x14ac:dyDescent="0.75">
      <c r="C211" s="12" t="str">
        <f>IF(Subject!R39="*  ..  ##34###34# ##334###334#","//--- END",Subject!R39)</f>
        <v/>
      </c>
    </row>
    <row r="212" spans="3:3" x14ac:dyDescent="0.75">
      <c r="C212" s="12" t="str">
        <f>IF(Subject!R40="*  ..  ##34###34# ##334###334#","//--- END",Subject!R40)</f>
        <v/>
      </c>
    </row>
    <row r="213" spans="3:3" x14ac:dyDescent="0.75">
      <c r="C213" s="12" t="str">
        <f>IF(Subject!R41="*  ..  ##34###34# ##334###334#","//--- END",Subject!R41)</f>
        <v/>
      </c>
    </row>
    <row r="214" spans="3:3" x14ac:dyDescent="0.75">
      <c r="C214" s="12" t="str">
        <f>IF(Subject!R42="*  ..  ##34###34# ##334###334#","//--- END",Subject!R42)</f>
        <v>* noGeneticSyndromeWho2020 insert ObligationActorAndCode($actor-sarcoma-i4rc, #SHALL:handle)</v>
      </c>
    </row>
    <row r="215" spans="3:3" x14ac:dyDescent="0.75">
      <c r="C215" s="12" t="str">
        <f>IF(Subject!R43="*  ..  ##34###34# ##334###334#","//--- END",Subject!R43)</f>
        <v>* noGeneticSyndromeWho2020.olliersDisease insert ObligationActorAndCode($actor-sarcoma-i4rc, #SHALL:handle)</v>
      </c>
    </row>
    <row r="216" spans="3:3" x14ac:dyDescent="0.75">
      <c r="C216" s="12" t="str">
        <f>IF(Subject!R44="*  ..  ##34###34# ##334###334#","//--- END",Subject!R44)</f>
        <v>* noGeneticSyndromeWho2020.maffuciSyndrome insert ObligationActorAndCode($actor-sarcoma-i4rc, #SHALL:handle)</v>
      </c>
    </row>
    <row r="217" spans="3:3" x14ac:dyDescent="0.75">
      <c r="C217" s="12" t="str">
        <f>IF(Subject!R45="*  ..  ##34###34# ##334###334#","//--- END",Subject!R45)</f>
        <v>* noGeneticSyndromeWho2020.liFraumeniSyndrome insert ObligationActorAndCode($actor-sarcoma-i4rc, #SHALL:handle)</v>
      </c>
    </row>
    <row r="218" spans="3:3" x14ac:dyDescent="0.75">
      <c r="C218" s="12" t="str">
        <f>IF(Subject!R46="*  ..  ##34###34# ##334###334#","//--- END",Subject!R46)</f>
        <v>* noGeneticSyndromeWho2020.mcCuneAlbrightSyndrome insert ObligationActorAndCode($actor-sarcoma-i4rc, #SHALL:handle)</v>
      </c>
    </row>
    <row r="219" spans="3:3" ht="29.5" x14ac:dyDescent="0.75">
      <c r="C219" s="12" t="str">
        <f>IF(Subject!R47="*  ..  ##34###34# ##334###334#","//--- END",Subject!R47)</f>
        <v>* noGeneticSyndromeWho2020.multipleOsteochondromas insert ObligationActorAndCode($actor-sarcoma-i4rc, #SHALL:handle)</v>
      </c>
    </row>
    <row r="220" spans="3:3" x14ac:dyDescent="0.75">
      <c r="C220" s="12" t="str">
        <f>IF(Subject!R48="*  ..  ##34###34# ##334###334#","//--- END",Subject!R48)</f>
        <v>* noGeneticSyndromeWho2020.neurofibromatosisType1 insert ObligationActorAndCode($actor-sarcoma-i4rc, #SHALL:handle)</v>
      </c>
    </row>
    <row r="221" spans="3:3" ht="29.5" x14ac:dyDescent="0.75">
      <c r="C221" s="12" t="str">
        <f>IF(Subject!R49="*  ..  ##34###34# ##334###334#","//--- END",Subject!R49)</f>
        <v>* noGeneticSyndromeWho2020.rothmundThomsonSyndrome insert ObligationActorAndCode($actor-sarcoma-i4rc, #SHALL:handle)</v>
      </c>
    </row>
    <row r="222" spans="3:3" x14ac:dyDescent="0.75">
      <c r="C222" s="12" t="str">
        <f>IF(Subject!R50="*  ..  ##34###34# ##334###334#","//--- END",Subject!R50)</f>
        <v>* noGeneticSyndromeWho2020.wernerSyndrome insert ObligationActorAndCode($actor-sarcoma-i4rc, #SHALL:handle)</v>
      </c>
    </row>
    <row r="223" spans="3:3" x14ac:dyDescent="0.75">
      <c r="C223" s="12" t="str">
        <f>IF(Subject!R51="*  ..  ##34###34# ##334###334#","//--- END",Subject!R51)</f>
        <v>* noGeneticSyndromeWho2020.retinoblastoma insert ObligationActorAndCode($actor-sarcoma-i4rc, #SHALL:handle)</v>
      </c>
    </row>
    <row r="224" spans="3:3" x14ac:dyDescent="0.75">
      <c r="C224" s="12" t="str">
        <f>IF(Subject!R52="*  ..  ##34###34# ##334###334#","//--- END",Subject!R52)</f>
        <v>* noGeneticSyndromeWho2020.pagetDisease insert ObligationActorAndCode($actor-sarcoma-i4rc, #SHALL:handle)</v>
      </c>
    </row>
    <row r="225" spans="3:3" x14ac:dyDescent="0.75">
      <c r="C225" s="12" t="str">
        <f>IF(Subject!R53="*  ..  ##34###34# ##334###334#","//--- END",Subject!R53)</f>
        <v>* noGeneticSyndromeWho2020.otherSyndromes insert ObligationActorAndCode($actor-sarcoma-i4rc, #SHALL:handle)</v>
      </c>
    </row>
    <row r="226" spans="3:3" x14ac:dyDescent="0.75">
      <c r="C226" s="12" t="str">
        <f>IF(Subject!R54="*  ..  ##34###34# ##334###334#","//--- END",Subject!R54)</f>
        <v>* occurrenceOfOtherCancer insert ObligationActorAndCode($actor-sarcoma-i4rc, #SHALL:handle)</v>
      </c>
    </row>
    <row r="227" spans="3:3" x14ac:dyDescent="0.75">
      <c r="C227" s="12" t="str">
        <f>IF(Subject!R55="*  ..  ##34###34# ##334###334#","//--- END",Subject!R55)</f>
        <v>* previousCancerTreatment insert ObligationActorAndCode($actor-sarcoma-i4rc, #SHALL:handle)</v>
      </c>
    </row>
    <row r="228" spans="3:3" x14ac:dyDescent="0.75">
      <c r="C228" s="12" t="str">
        <f>IF(Subject!R56="*  ..  ##34###34# ##334###334#","//--- END",Subject!R56)</f>
        <v>//--- END</v>
      </c>
    </row>
    <row r="229" spans="3:3" x14ac:dyDescent="0.75">
      <c r="C229" s="12" t="str">
        <f>IF(Subject!R57="*  ..  ##34###34# ##334###334#","//--- END",Subject!R57)</f>
        <v>//--- END</v>
      </c>
    </row>
    <row r="230" spans="3:3" x14ac:dyDescent="0.75">
      <c r="C230" s="12" t="str">
        <f>IF(Subject!R58="*  ..  ##34###34# ##334###334#","//--- END",Subject!R58)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26"/>
  <sheetViews>
    <sheetView zoomScale="85" zoomScaleNormal="85" workbookViewId="0">
      <selection activeCell="B15" sqref="B15:G18"/>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1478</v>
      </c>
    </row>
    <row r="2" spans="1:19" ht="15.5" thickBot="1" x14ac:dyDescent="0.9"/>
    <row r="3" spans="1:19" ht="15.5" thickBot="1" x14ac:dyDescent="0.9">
      <c r="B3" s="47" t="s">
        <v>17</v>
      </c>
      <c r="C3" s="28" t="s">
        <v>1519</v>
      </c>
      <c r="D3" s="47" t="s">
        <v>1466</v>
      </c>
      <c r="E3" s="71" t="str">
        <f>$C$1&amp;Subject!B5</f>
        <v>http://hl7.eu/fhir/ig/idea4rc/StructureDefinition/Subject</v>
      </c>
    </row>
    <row r="4" spans="1:19" x14ac:dyDescent="0.75">
      <c r="B4" s="47" t="s">
        <v>16</v>
      </c>
      <c r="C4" s="28" t="s">
        <v>1518</v>
      </c>
      <c r="D4" s="47" t="s">
        <v>1467</v>
      </c>
      <c r="E4" s="158" t="s">
        <v>1537</v>
      </c>
      <c r="F4" s="159"/>
      <c r="G4" s="159"/>
    </row>
    <row r="5" spans="1:19" x14ac:dyDescent="0.75">
      <c r="B5" s="47" t="s">
        <v>10</v>
      </c>
      <c r="C5" s="80" t="s">
        <v>1520</v>
      </c>
      <c r="D5" s="47"/>
      <c r="E5" s="7"/>
    </row>
    <row r="6" spans="1:19" x14ac:dyDescent="0.75">
      <c r="B6" s="47" t="s">
        <v>18</v>
      </c>
      <c r="C6" s="81"/>
      <c r="D6" s="47" t="s">
        <v>1468</v>
      </c>
      <c r="E6" s="158" t="str">
        <f>E3</f>
        <v>http://hl7.eu/fhir/ig/idea4rc/StructureDefinition/Subject</v>
      </c>
      <c r="F6" s="159"/>
      <c r="G6" s="159"/>
    </row>
    <row r="7" spans="1:19" x14ac:dyDescent="0.75">
      <c r="B7" s="47" t="s">
        <v>15</v>
      </c>
      <c r="C7" s="82"/>
      <c r="D7" s="47" t="s">
        <v>1469</v>
      </c>
      <c r="E7" s="158" t="s">
        <v>1537</v>
      </c>
      <c r="F7" s="159"/>
      <c r="G7" s="159"/>
    </row>
    <row r="8" spans="1:19" ht="44.25" x14ac:dyDescent="0.75">
      <c r="B8" s="47" t="s">
        <v>1470</v>
      </c>
      <c r="C8" s="62" t="s">
        <v>1520</v>
      </c>
      <c r="D8" s="47"/>
      <c r="E8"/>
      <c r="I8" s="12" t="s">
        <v>1285</v>
      </c>
      <c r="J8" s="12" t="s">
        <v>1286</v>
      </c>
      <c r="K8" s="12" t="s">
        <v>1287</v>
      </c>
      <c r="L8" s="12" t="s">
        <v>1288</v>
      </c>
      <c r="M8" s="11" t="s">
        <v>1289</v>
      </c>
      <c r="P8" s="34" t="s">
        <v>1324</v>
      </c>
      <c r="Q8" s="34">
        <v>6</v>
      </c>
    </row>
    <row r="9" spans="1:19" x14ac:dyDescent="0.75">
      <c r="B9" s="47" t="s">
        <v>1471</v>
      </c>
      <c r="C9" s="12" t="s">
        <v>1521</v>
      </c>
      <c r="D9" s="47"/>
      <c r="E9" s="71"/>
      <c r="I9" s="12"/>
      <c r="J9" s="11"/>
      <c r="K9" s="11"/>
      <c r="L9" s="11"/>
      <c r="M9" s="11"/>
    </row>
    <row r="10" spans="1:19" x14ac:dyDescent="0.75">
      <c r="B10" s="47"/>
      <c r="C10" s="12"/>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1522</v>
      </c>
      <c r="E15" s="12"/>
      <c r="F15" s="49" t="s">
        <v>1312</v>
      </c>
      <c r="G15" s="77" t="s">
        <v>2047</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INDEX('Subject-ConceptMap-1'!$I$15:$N$56,Q15+1,R15)</f>
        <v>* group[=].element[+].code = #Subject.sex</v>
      </c>
    </row>
    <row r="16" spans="1:19" ht="44.25" customHeight="1" x14ac:dyDescent="0.75">
      <c r="A16" s="44"/>
      <c r="B16" s="11" t="str">
        <f>Subject!B9</f>
        <v>race</v>
      </c>
      <c r="C16" s="12" t="str">
        <f>Subject!C9</f>
        <v>Race</v>
      </c>
      <c r="D16" s="12" t="s">
        <v>2495</v>
      </c>
      <c r="E16" s="11"/>
      <c r="F16" s="49" t="s">
        <v>1312</v>
      </c>
      <c r="G16" s="49"/>
      <c r="H16" s="43"/>
      <c r="I16" s="12" t="str">
        <f t="shared" ref="I16:I18" si="7">"* group[=].element[+].code = #"&amp;$B$14&amp;"."&amp;B16</f>
        <v>* group[=].element[+].code = #Subject.race</v>
      </c>
      <c r="J16" s="12" t="str">
        <f t="shared" ref="J16:J18" si="8">"* group[=].element[=].display = ##34#"&amp;C16&amp;"##34#"</f>
        <v>* group[=].element[=].display = ##34#Race##34#</v>
      </c>
      <c r="K16" s="12" t="str">
        <f t="shared" ref="K16:K18" si="9">IF(F16="unmatched","//-- unmatched","* group[=].element[=].target.code = #"&amp;$D$14&amp;"."&amp;D16)</f>
        <v>* group[=].element[=].target.code = #Patient.extension:race.valueCodeableConcept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31" si="13">IF(MOD(P16,$Q$8)=0,P16/$Q$8-1,INT(P16/$Q$8))</f>
        <v>0</v>
      </c>
      <c r="R16" s="11">
        <f t="shared" ref="R16:R31" si="14">IF(MOD(P16,$Q$8)=0,$Q$8,MOD(P16,$Q$8))</f>
        <v>2</v>
      </c>
      <c r="S16" s="12" t="str" cm="1">
        <f t="array" ref="S16">INDEX('Subject-ConceptMap-1'!$I$15:$N$56,Q16+1,R16)</f>
        <v>* group[=].element[=].display = ##34#Gender##34#</v>
      </c>
    </row>
    <row r="17" spans="1:19" ht="44.25" customHeight="1" x14ac:dyDescent="0.75">
      <c r="A17" s="44"/>
      <c r="B17" s="11" t="str">
        <f>Subject!B10</f>
        <v>birthYear</v>
      </c>
      <c r="C17" s="12" t="str">
        <f>Subject!C10</f>
        <v>Birth year</v>
      </c>
      <c r="D17" s="12" t="s">
        <v>2390</v>
      </c>
      <c r="E17" s="11"/>
      <c r="F17" s="49" t="s">
        <v>1312</v>
      </c>
      <c r="G17" s="49" t="s">
        <v>2391</v>
      </c>
      <c r="H17" s="43"/>
      <c r="I17" s="12" t="str">
        <f t="shared" si="7"/>
        <v>* group[=].element[+].code = #Subject.birthYear</v>
      </c>
      <c r="J17" s="12" t="str">
        <f t="shared" si="8"/>
        <v>* group[=].element[=].display = ##34#Birth year##34#</v>
      </c>
      <c r="K17" s="12" t="str">
        <f t="shared" si="9"/>
        <v>* group[=].element[=].target.code = #Patient.birthDate</v>
      </c>
      <c r="L17" s="12" t="str">
        <f t="shared" si="10"/>
        <v>* group[=].element[=].target.display = ##34###34#</v>
      </c>
      <c r="M17" s="12" t="str">
        <f t="shared" si="11"/>
        <v>* group[=].element[=].target.equivalence = #equivalent</v>
      </c>
      <c r="N17" s="12" t="str">
        <f t="shared" si="12"/>
        <v>* group[=].element[=].target.comment = ##34#limited to the year##34#</v>
      </c>
      <c r="P17" s="11">
        <v>3</v>
      </c>
      <c r="Q17" s="11">
        <f t="shared" si="13"/>
        <v>0</v>
      </c>
      <c r="R17" s="11">
        <f t="shared" si="14"/>
        <v>3</v>
      </c>
      <c r="S17" s="12" t="str" cm="1">
        <f t="array" ref="S17">INDEX('Subject-ConceptMap-1'!$I$15:$N$56,Q17+1,R17)</f>
        <v>* group[=].element[=].target.code = #Patient.gender</v>
      </c>
    </row>
    <row r="18" spans="1:19" ht="103.25" customHeight="1" x14ac:dyDescent="0.75">
      <c r="A18" s="44"/>
      <c r="B18" s="11" t="str">
        <f>Subject!B11</f>
        <v>countryOfResidence</v>
      </c>
      <c r="C18" s="12" t="str">
        <f>Subject!C11</f>
        <v>Country of Residence</v>
      </c>
      <c r="D18" s="12" t="s">
        <v>2535</v>
      </c>
      <c r="E18" s="11"/>
      <c r="F18" s="49" t="s">
        <v>1312</v>
      </c>
      <c r="G18" s="49"/>
      <c r="H18" s="43"/>
      <c r="I18" s="12" t="str">
        <f t="shared" si="7"/>
        <v>* group[=].element[+].code = #Subject.countryOfResidence</v>
      </c>
      <c r="J18" s="12" t="str">
        <f t="shared" si="8"/>
        <v>* group[=].element[=].display = ##34#Country of Residence##34#</v>
      </c>
      <c r="K18" s="12" t="str">
        <f t="shared" si="9"/>
        <v>* group[=].element[=].target.code = #Patient.address.country.extension:countryCode</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INDEX('Subject-ConceptMap-1'!$I$15:$N$56,Q18+1,R18)</f>
        <v>* group[=].element[=].target.display = ##34###34#</v>
      </c>
    </row>
    <row r="19" spans="1:19" x14ac:dyDescent="0.75">
      <c r="B19" s="46"/>
      <c r="C19" s="115"/>
      <c r="I19" s="12"/>
      <c r="J19" s="12"/>
      <c r="K19" s="12"/>
      <c r="L19" s="12"/>
      <c r="M19" s="12"/>
      <c r="N19" s="12" t="str">
        <f t="shared" ref="N19:N28" si="15">IF(G19&lt;&gt;"",CONCATENATE("* group[=].element[=].target.comment = ","##34#",G19,"##34#"),"")</f>
        <v/>
      </c>
      <c r="P19" s="11">
        <v>5</v>
      </c>
      <c r="Q19" s="11">
        <f t="shared" si="13"/>
        <v>0</v>
      </c>
      <c r="R19" s="11">
        <f t="shared" si="14"/>
        <v>5</v>
      </c>
      <c r="S19" s="12" t="str" cm="1">
        <f t="array" ref="S19">INDEX('Subject-ConceptMap-1'!$I$15:$N$56,Q19+1,R19)</f>
        <v>* group[=].element[=].target.equivalence = #equivalent</v>
      </c>
    </row>
    <row r="20" spans="1:19" ht="29.5" x14ac:dyDescent="0.75">
      <c r="B20" s="11"/>
      <c r="C20" s="12"/>
      <c r="I20" s="12"/>
      <c r="J20" s="12"/>
      <c r="K20" s="12"/>
      <c r="L20" s="12"/>
      <c r="M20" s="12"/>
      <c r="N20" s="12" t="str">
        <f t="shared" si="15"/>
        <v/>
      </c>
      <c r="P20" s="11">
        <v>6</v>
      </c>
      <c r="Q20" s="11">
        <f t="shared" si="13"/>
        <v>0</v>
      </c>
      <c r="R20" s="11">
        <f t="shared" si="14"/>
        <v>6</v>
      </c>
      <c r="S20" s="12" t="str" cm="1">
        <f t="array" ref="S20">INDEX('Subject-ConceptMap-1'!$I$15:$N$56,Q20+1,R20)</f>
        <v>* group[=].element[=].target.comment = ##34#For the time being assumed to be the administrative gender##34#</v>
      </c>
    </row>
    <row r="21" spans="1:19" x14ac:dyDescent="0.75">
      <c r="B21" s="11"/>
      <c r="C21" s="12"/>
      <c r="I21" s="12"/>
      <c r="J21" s="12"/>
      <c r="K21" s="12"/>
      <c r="L21" s="12"/>
      <c r="M21" s="12"/>
      <c r="N21" s="12" t="str">
        <f t="shared" si="15"/>
        <v/>
      </c>
      <c r="P21" s="11">
        <v>7</v>
      </c>
      <c r="Q21" s="11">
        <f t="shared" si="13"/>
        <v>1</v>
      </c>
      <c r="R21" s="11">
        <f t="shared" si="14"/>
        <v>1</v>
      </c>
      <c r="S21" s="12" t="str" cm="1">
        <f t="array" ref="S21">INDEX('Subject-ConceptMap-1'!$I$15:$N$56,Q21+1,R21)</f>
        <v>* group[=].element[+].code = #Subject.race</v>
      </c>
    </row>
    <row r="22" spans="1:19" x14ac:dyDescent="0.75">
      <c r="B22" s="11"/>
      <c r="C22" s="12"/>
      <c r="I22" s="12"/>
      <c r="J22" s="12"/>
      <c r="K22" s="12"/>
      <c r="L22" s="12"/>
      <c r="M22" s="12"/>
      <c r="N22" s="12" t="str">
        <f t="shared" si="15"/>
        <v/>
      </c>
      <c r="P22" s="11">
        <v>8</v>
      </c>
      <c r="Q22" s="11">
        <f t="shared" si="13"/>
        <v>1</v>
      </c>
      <c r="R22" s="11">
        <f t="shared" si="14"/>
        <v>2</v>
      </c>
      <c r="S22" s="12" t="str" cm="1">
        <f t="array" ref="S22">INDEX('Subject-ConceptMap-1'!$I$15:$N$56,Q22+1,R22)</f>
        <v>* group[=].element[=].display = ##34#Race##34#</v>
      </c>
    </row>
    <row r="23" spans="1:19" x14ac:dyDescent="0.75">
      <c r="B23" s="11"/>
      <c r="C23" s="12"/>
      <c r="I23" s="12"/>
      <c r="J23" s="12"/>
      <c r="K23" s="12"/>
      <c r="L23" s="12"/>
      <c r="M23" s="12"/>
      <c r="N23" s="12" t="str">
        <f t="shared" si="15"/>
        <v/>
      </c>
      <c r="P23" s="11">
        <v>9</v>
      </c>
      <c r="Q23" s="11">
        <f t="shared" si="13"/>
        <v>1</v>
      </c>
      <c r="R23" s="11">
        <f t="shared" si="14"/>
        <v>3</v>
      </c>
      <c r="S23" s="12" t="str" cm="1">
        <f t="array" ref="S23">INDEX('Subject-ConceptMap-1'!$I$15:$N$56,Q23+1,R23)</f>
        <v>* group[=].element[=].target.code = #Patient.extension:race.valueCodeableConcept</v>
      </c>
    </row>
    <row r="24" spans="1:19" x14ac:dyDescent="0.75">
      <c r="B24" s="11"/>
      <c r="C24" s="12"/>
      <c r="I24" s="12"/>
      <c r="J24" s="12"/>
      <c r="K24" s="12"/>
      <c r="L24" s="12"/>
      <c r="M24" s="12"/>
      <c r="N24" s="12" t="str">
        <f t="shared" si="15"/>
        <v/>
      </c>
      <c r="P24" s="11">
        <v>10</v>
      </c>
      <c r="Q24" s="11">
        <f t="shared" si="13"/>
        <v>1</v>
      </c>
      <c r="R24" s="11">
        <f t="shared" si="14"/>
        <v>4</v>
      </c>
      <c r="S24" s="12" t="str" cm="1">
        <f t="array" ref="S24">INDEX('Subject-ConceptMap-1'!$I$15:$N$56,Q24+1,R24)</f>
        <v>* group[=].element[=].target.display = ##34###34#</v>
      </c>
    </row>
    <row r="25" spans="1:19" x14ac:dyDescent="0.75">
      <c r="B25" s="11"/>
      <c r="C25" s="12"/>
      <c r="I25" s="12"/>
      <c r="J25" s="12"/>
      <c r="K25" s="12"/>
      <c r="L25" s="12"/>
      <c r="M25" s="12"/>
      <c r="N25" s="12" t="str">
        <f t="shared" si="15"/>
        <v/>
      </c>
      <c r="P25" s="11">
        <v>11</v>
      </c>
      <c r="Q25" s="11">
        <f t="shared" si="13"/>
        <v>1</v>
      </c>
      <c r="R25" s="11">
        <f t="shared" si="14"/>
        <v>5</v>
      </c>
      <c r="S25" s="12" t="str" cm="1">
        <f t="array" ref="S25">INDEX('Subject-ConceptMap-1'!$I$15:$N$56,Q25+1,R25)</f>
        <v>* group[=].element[=].target.equivalence = #equivalent</v>
      </c>
    </row>
    <row r="26" spans="1:19" x14ac:dyDescent="0.75">
      <c r="I26" s="12"/>
      <c r="J26" s="12"/>
      <c r="K26" s="12"/>
      <c r="L26" s="12"/>
      <c r="M26" s="12"/>
      <c r="N26" s="12" t="str">
        <f t="shared" si="15"/>
        <v/>
      </c>
      <c r="P26" s="11">
        <v>12</v>
      </c>
      <c r="Q26" s="11">
        <f t="shared" si="13"/>
        <v>1</v>
      </c>
      <c r="R26" s="11">
        <f t="shared" si="14"/>
        <v>6</v>
      </c>
      <c r="S26" s="12" t="str" cm="1">
        <f t="array" ref="S26">INDEX('Subject-ConceptMap-1'!$I$15:$N$56,Q26+1,R26)</f>
        <v/>
      </c>
    </row>
    <row r="27" spans="1:19" x14ac:dyDescent="0.75">
      <c r="I27" s="12"/>
      <c r="J27" s="12"/>
      <c r="K27" s="12"/>
      <c r="L27" s="12"/>
      <c r="M27" s="12"/>
      <c r="N27" s="12" t="str">
        <f t="shared" si="15"/>
        <v/>
      </c>
      <c r="P27" s="11">
        <v>13</v>
      </c>
      <c r="Q27" s="11">
        <f t="shared" si="13"/>
        <v>2</v>
      </c>
      <c r="R27" s="11">
        <f t="shared" si="14"/>
        <v>1</v>
      </c>
      <c r="S27" s="12" t="str" cm="1">
        <f t="array" ref="S27">INDEX('Subject-ConceptMap-1'!$I$15:$N$56,Q27+1,R27)</f>
        <v>* group[=].element[+].code = #Subject.birthYear</v>
      </c>
    </row>
    <row r="28" spans="1:19" x14ac:dyDescent="0.75">
      <c r="I28" s="12"/>
      <c r="J28" s="12"/>
      <c r="K28" s="12"/>
      <c r="L28" s="12"/>
      <c r="M28" s="12"/>
      <c r="N28" s="12" t="str">
        <f t="shared" si="15"/>
        <v/>
      </c>
      <c r="P28" s="11">
        <v>14</v>
      </c>
      <c r="Q28" s="11">
        <f t="shared" si="13"/>
        <v>2</v>
      </c>
      <c r="R28" s="11">
        <f t="shared" si="14"/>
        <v>2</v>
      </c>
      <c r="S28" s="12" t="str" cm="1">
        <f t="array" ref="S28">INDEX('Subject-ConceptMap-1'!$I$15:$N$56,Q28+1,R28)</f>
        <v>* group[=].element[=].display = ##34#Birth year##34#</v>
      </c>
    </row>
    <row r="29" spans="1:19" x14ac:dyDescent="0.75">
      <c r="P29" s="11">
        <v>15</v>
      </c>
      <c r="Q29" s="11">
        <f t="shared" si="13"/>
        <v>2</v>
      </c>
      <c r="R29" s="11">
        <f t="shared" si="14"/>
        <v>3</v>
      </c>
      <c r="S29" s="12" t="str" cm="1">
        <f t="array" ref="S29">INDEX('Subject-ConceptMap-1'!$I$15:$N$56,Q29+1,R29)</f>
        <v>* group[=].element[=].target.code = #Patient.birthDate</v>
      </c>
    </row>
    <row r="30" spans="1:19" x14ac:dyDescent="0.75">
      <c r="P30" s="11">
        <v>16</v>
      </c>
      <c r="Q30" s="11">
        <f t="shared" si="13"/>
        <v>2</v>
      </c>
      <c r="R30" s="11">
        <f t="shared" si="14"/>
        <v>4</v>
      </c>
      <c r="S30" s="12" t="str" cm="1">
        <f t="array" ref="S30">INDEX('Subject-ConceptMap-1'!$I$15:$N$56,Q30+1,R30)</f>
        <v>* group[=].element[=].target.display = ##34###34#</v>
      </c>
    </row>
    <row r="31" spans="1:19" x14ac:dyDescent="0.75">
      <c r="P31" s="11">
        <v>17</v>
      </c>
      <c r="Q31" s="11">
        <f t="shared" si="13"/>
        <v>2</v>
      </c>
      <c r="R31" s="11">
        <f t="shared" si="14"/>
        <v>5</v>
      </c>
      <c r="S31" s="12" t="str" cm="1">
        <f t="array" ref="S31">INDEX('Subject-ConceptMap-1'!$I$15:$N$56,Q31+1,R31)</f>
        <v>* group[=].element[=].target.equivalence = #equivalent</v>
      </c>
    </row>
    <row r="32" spans="1:19" x14ac:dyDescent="0.75">
      <c r="P32" s="11">
        <v>18</v>
      </c>
      <c r="Q32" s="11">
        <f t="shared" ref="Q32:Q46" si="16">IF(MOD(P32,$Q$8)=0,P32/$Q$8-1,INT(P32/$Q$8))</f>
        <v>2</v>
      </c>
      <c r="R32" s="11">
        <f t="shared" ref="R32:R46" si="17">IF(MOD(P32,$Q$8)=0,$Q$8,MOD(P32,$Q$8))</f>
        <v>6</v>
      </c>
      <c r="S32" s="12" t="str" cm="1">
        <f t="array" ref="S32">INDEX('Subject-ConceptMap-1'!$I$15:$N$56,Q32+1,R32)</f>
        <v>* group[=].element[=].target.comment = ##34#limited to the year##34#</v>
      </c>
    </row>
    <row r="33" spans="16:19" x14ac:dyDescent="0.75">
      <c r="P33" s="11">
        <v>19</v>
      </c>
      <c r="Q33" s="11">
        <f t="shared" si="16"/>
        <v>3</v>
      </c>
      <c r="R33" s="11">
        <f t="shared" si="17"/>
        <v>1</v>
      </c>
      <c r="S33" s="12" t="str" cm="1">
        <f t="array" ref="S33">INDEX('Subject-ConceptMap-1'!$I$15:$N$56,Q33+1,R33)</f>
        <v>* group[=].element[+].code = #Subject.countryOfResidence</v>
      </c>
    </row>
    <row r="34" spans="16:19" x14ac:dyDescent="0.75">
      <c r="P34" s="11">
        <v>20</v>
      </c>
      <c r="Q34" s="11">
        <f t="shared" si="16"/>
        <v>3</v>
      </c>
      <c r="R34" s="11">
        <f t="shared" si="17"/>
        <v>2</v>
      </c>
      <c r="S34" s="12" t="str" cm="1">
        <f t="array" ref="S34">INDEX('Subject-ConceptMap-1'!$I$15:$N$56,Q34+1,R34)</f>
        <v>* group[=].element[=].display = ##34#Country of Residence##34#</v>
      </c>
    </row>
    <row r="35" spans="16:19" x14ac:dyDescent="0.75">
      <c r="P35" s="11">
        <v>21</v>
      </c>
      <c r="Q35" s="11">
        <f t="shared" si="16"/>
        <v>3</v>
      </c>
      <c r="R35" s="11">
        <f t="shared" si="17"/>
        <v>3</v>
      </c>
      <c r="S35" s="12" t="str" cm="1">
        <f t="array" ref="S35">INDEX('Subject-ConceptMap-1'!$I$15:$N$56,Q35+1,R35)</f>
        <v>* group[=].element[=].target.code = #Patient.address.country.extension:countryCode</v>
      </c>
    </row>
    <row r="36" spans="16:19" x14ac:dyDescent="0.75">
      <c r="P36" s="11">
        <v>22</v>
      </c>
      <c r="Q36" s="11">
        <f t="shared" si="16"/>
        <v>3</v>
      </c>
      <c r="R36" s="11">
        <f t="shared" si="17"/>
        <v>4</v>
      </c>
      <c r="S36" s="12" t="str" cm="1">
        <f t="array" ref="S36">INDEX('Subject-ConceptMap-1'!$I$15:$N$56,Q36+1,R36)</f>
        <v>* group[=].element[=].target.display = ##34###34#</v>
      </c>
    </row>
    <row r="37" spans="16:19" x14ac:dyDescent="0.75">
      <c r="P37" s="11">
        <v>23</v>
      </c>
      <c r="Q37" s="11">
        <f t="shared" si="16"/>
        <v>3</v>
      </c>
      <c r="R37" s="11">
        <f t="shared" si="17"/>
        <v>5</v>
      </c>
      <c r="S37" s="12" t="str" cm="1">
        <f t="array" ref="S37">INDEX('Subject-ConceptMap-1'!$I$15:$N$56,Q37+1,R37)</f>
        <v>* group[=].element[=].target.equivalence = #equivalent</v>
      </c>
    </row>
    <row r="38" spans="16:19" x14ac:dyDescent="0.75">
      <c r="P38" s="11">
        <v>24</v>
      </c>
      <c r="Q38" s="11">
        <f t="shared" si="16"/>
        <v>3</v>
      </c>
      <c r="R38" s="11">
        <f t="shared" si="17"/>
        <v>6</v>
      </c>
      <c r="S38" s="12" t="str" cm="1">
        <f t="array" ref="S38">INDEX('Subject-ConceptMap-1'!$I$15:$N$56,Q38+1,R38)</f>
        <v/>
      </c>
    </row>
    <row r="39" spans="16:19" x14ac:dyDescent="0.75">
      <c r="P39" s="11">
        <v>25</v>
      </c>
      <c r="Q39" s="11">
        <f t="shared" si="16"/>
        <v>4</v>
      </c>
      <c r="R39" s="11">
        <f t="shared" si="17"/>
        <v>1</v>
      </c>
      <c r="S39" s="12" cm="1">
        <f t="array" ref="S39">INDEX('Subject-ConceptMap-1'!$I$15:$N$56,Q39+1,R39)</f>
        <v>0</v>
      </c>
    </row>
    <row r="40" spans="16:19" x14ac:dyDescent="0.75">
      <c r="P40" s="11">
        <v>26</v>
      </c>
      <c r="Q40" s="11">
        <f t="shared" si="16"/>
        <v>4</v>
      </c>
      <c r="R40" s="11">
        <f t="shared" si="17"/>
        <v>2</v>
      </c>
      <c r="S40" s="12" cm="1">
        <f t="array" ref="S40">INDEX('Subject-ConceptMap-1'!$I$15:$N$56,Q40+1,R40)</f>
        <v>0</v>
      </c>
    </row>
    <row r="41" spans="16:19" x14ac:dyDescent="0.75">
      <c r="P41" s="11">
        <v>27</v>
      </c>
      <c r="Q41" s="11">
        <f t="shared" si="16"/>
        <v>4</v>
      </c>
      <c r="R41" s="11">
        <f t="shared" si="17"/>
        <v>3</v>
      </c>
      <c r="S41" s="12" cm="1">
        <f t="array" ref="S41">INDEX('Subject-ConceptMap-1'!$I$15:$N$56,Q41+1,R41)</f>
        <v>0</v>
      </c>
    </row>
    <row r="42" spans="16:19" x14ac:dyDescent="0.75">
      <c r="P42" s="11">
        <v>28</v>
      </c>
      <c r="Q42" s="11">
        <f t="shared" si="16"/>
        <v>4</v>
      </c>
      <c r="R42" s="11">
        <f t="shared" si="17"/>
        <v>4</v>
      </c>
      <c r="S42" s="12" cm="1">
        <f t="array" ref="S42">INDEX('Subject-ConceptMap-1'!$I$15:$N$56,Q42+1,R42)</f>
        <v>0</v>
      </c>
    </row>
    <row r="43" spans="16:19" x14ac:dyDescent="0.75">
      <c r="P43" s="11">
        <v>29</v>
      </c>
      <c r="Q43" s="11">
        <f t="shared" si="16"/>
        <v>4</v>
      </c>
      <c r="R43" s="11">
        <f t="shared" si="17"/>
        <v>5</v>
      </c>
      <c r="S43" s="12" cm="1">
        <f t="array" ref="S43">INDEX('Subject-ConceptMap-1'!$I$15:$N$56,Q43+1,R43)</f>
        <v>0</v>
      </c>
    </row>
    <row r="44" spans="16:19" x14ac:dyDescent="0.75">
      <c r="P44" s="11">
        <v>30</v>
      </c>
      <c r="Q44" s="11">
        <f t="shared" si="16"/>
        <v>4</v>
      </c>
      <c r="R44" s="11">
        <f t="shared" si="17"/>
        <v>6</v>
      </c>
      <c r="S44" s="12" t="str" cm="1">
        <f t="array" ref="S44">INDEX('Subject-ConceptMap-1'!$I$15:$N$56,Q44+1,R44)</f>
        <v/>
      </c>
    </row>
    <row r="45" spans="16:19" x14ac:dyDescent="0.75">
      <c r="P45" s="11">
        <v>31</v>
      </c>
      <c r="Q45" s="11">
        <f t="shared" si="16"/>
        <v>5</v>
      </c>
      <c r="R45" s="11">
        <f t="shared" si="17"/>
        <v>1</v>
      </c>
      <c r="S45" s="12" cm="1">
        <f t="array" ref="S45">INDEX('Subject-ConceptMap-1'!$I$15:$N$56,Q45+1,R45)</f>
        <v>0</v>
      </c>
    </row>
    <row r="46" spans="16:19" x14ac:dyDescent="0.75">
      <c r="P46" s="11">
        <v>32</v>
      </c>
      <c r="Q46" s="11">
        <f t="shared" si="16"/>
        <v>5</v>
      </c>
      <c r="R46" s="11">
        <f t="shared" si="17"/>
        <v>2</v>
      </c>
      <c r="S46" s="12" cm="1">
        <f t="array" ref="S46">INDEX('Subject-ConceptMap-1'!$I$15:$N$56,Q46+1,R46)</f>
        <v>0</v>
      </c>
    </row>
    <row r="47" spans="16:19" x14ac:dyDescent="0.75">
      <c r="P47" s="11">
        <v>48</v>
      </c>
      <c r="Q47" s="11">
        <f t="shared" ref="Q47:Q77" si="18">IF(MOD(P47,$Q$8)=0,P47/$Q$8-1,INT(P47/$Q$8))</f>
        <v>7</v>
      </c>
      <c r="R47" s="11">
        <f t="shared" ref="R47:R77" si="19">IF(MOD(P47,$Q$8)=0,$Q$8,MOD(P47,$Q$8))</f>
        <v>6</v>
      </c>
      <c r="S47" s="12" t="str" cm="1">
        <f t="array" ref="S47">INDEX('Subject-ConceptMap-1'!$I$15:$N$56,Q47+1,R47)</f>
        <v/>
      </c>
    </row>
    <row r="48" spans="16:19" x14ac:dyDescent="0.75">
      <c r="P48" s="11">
        <v>49</v>
      </c>
      <c r="Q48" s="11">
        <f t="shared" si="18"/>
        <v>8</v>
      </c>
      <c r="R48" s="11">
        <f t="shared" si="19"/>
        <v>1</v>
      </c>
      <c r="S48" s="12" cm="1">
        <f t="array" ref="S48">INDEX('Subject-ConceptMap-1'!$I$15:$N$56,Q48+1,R48)</f>
        <v>0</v>
      </c>
    </row>
    <row r="49" spans="16:19" x14ac:dyDescent="0.75">
      <c r="P49" s="11">
        <v>50</v>
      </c>
      <c r="Q49" s="11">
        <f t="shared" si="18"/>
        <v>8</v>
      </c>
      <c r="R49" s="11">
        <f t="shared" si="19"/>
        <v>2</v>
      </c>
      <c r="S49" s="12" cm="1">
        <f t="array" ref="S49">INDEX('Subject-ConceptMap-1'!$I$15:$N$56,Q49+1,R49)</f>
        <v>0</v>
      </c>
    </row>
    <row r="50" spans="16:19" x14ac:dyDescent="0.75">
      <c r="P50" s="11">
        <v>51</v>
      </c>
      <c r="Q50" s="11">
        <f t="shared" si="18"/>
        <v>8</v>
      </c>
      <c r="R50" s="11">
        <f t="shared" si="19"/>
        <v>3</v>
      </c>
      <c r="S50" s="12" cm="1">
        <f t="array" ref="S50">INDEX('Subject-ConceptMap-1'!$I$15:$N$56,Q50+1,R50)</f>
        <v>0</v>
      </c>
    </row>
    <row r="51" spans="16:19" x14ac:dyDescent="0.75">
      <c r="P51" s="11">
        <v>52</v>
      </c>
      <c r="Q51" s="11">
        <f t="shared" si="18"/>
        <v>8</v>
      </c>
      <c r="R51" s="11">
        <f t="shared" si="19"/>
        <v>4</v>
      </c>
      <c r="S51" s="12" cm="1">
        <f t="array" ref="S51">INDEX('Subject-ConceptMap-1'!$I$15:$N$56,Q51+1,R51)</f>
        <v>0</v>
      </c>
    </row>
    <row r="52" spans="16:19" x14ac:dyDescent="0.75">
      <c r="P52" s="11">
        <v>53</v>
      </c>
      <c r="Q52" s="11">
        <f t="shared" si="18"/>
        <v>8</v>
      </c>
      <c r="R52" s="11">
        <f t="shared" si="19"/>
        <v>5</v>
      </c>
      <c r="S52" s="12" cm="1">
        <f t="array" ref="S52">INDEX('Subject-ConceptMap-1'!$I$15:$N$56,Q52+1,R52)</f>
        <v>0</v>
      </c>
    </row>
    <row r="53" spans="16:19" x14ac:dyDescent="0.75">
      <c r="P53" s="11">
        <v>54</v>
      </c>
      <c r="Q53" s="11">
        <f t="shared" si="18"/>
        <v>8</v>
      </c>
      <c r="R53" s="11">
        <f t="shared" si="19"/>
        <v>6</v>
      </c>
      <c r="S53" s="12" t="str" cm="1">
        <f t="array" ref="S53">INDEX('Subject-ConceptMap-1'!$I$15:$N$56,Q53+1,R53)</f>
        <v/>
      </c>
    </row>
    <row r="54" spans="16:19" x14ac:dyDescent="0.75">
      <c r="P54" s="11">
        <v>55</v>
      </c>
      <c r="Q54" s="11">
        <f t="shared" si="18"/>
        <v>9</v>
      </c>
      <c r="R54" s="11">
        <f t="shared" si="19"/>
        <v>1</v>
      </c>
      <c r="S54" s="12" cm="1">
        <f t="array" ref="S54">INDEX('Subject-ConceptMap-1'!$I$15:$N$56,Q54+1,R54)</f>
        <v>0</v>
      </c>
    </row>
    <row r="55" spans="16:19" x14ac:dyDescent="0.75">
      <c r="P55" s="11">
        <v>56</v>
      </c>
      <c r="Q55" s="11">
        <f t="shared" si="18"/>
        <v>9</v>
      </c>
      <c r="R55" s="11">
        <f t="shared" si="19"/>
        <v>2</v>
      </c>
      <c r="S55" s="12" cm="1">
        <f t="array" ref="S55">INDEX('Subject-ConceptMap-1'!$I$15:$N$56,Q55+1,R55)</f>
        <v>0</v>
      </c>
    </row>
    <row r="56" spans="16:19" x14ac:dyDescent="0.75">
      <c r="P56" s="11">
        <v>57</v>
      </c>
      <c r="Q56" s="11">
        <f t="shared" si="18"/>
        <v>9</v>
      </c>
      <c r="R56" s="11">
        <f t="shared" si="19"/>
        <v>3</v>
      </c>
      <c r="S56" s="12" cm="1">
        <f t="array" ref="S56">INDEX('Subject-ConceptMap-1'!$I$15:$N$56,Q56+1,R56)</f>
        <v>0</v>
      </c>
    </row>
    <row r="57" spans="16:19" x14ac:dyDescent="0.75">
      <c r="P57" s="11">
        <v>58</v>
      </c>
      <c r="Q57" s="11">
        <f t="shared" si="18"/>
        <v>9</v>
      </c>
      <c r="R57" s="11">
        <f t="shared" si="19"/>
        <v>4</v>
      </c>
      <c r="S57" s="12" cm="1">
        <f t="array" ref="S57">INDEX('Subject-ConceptMap-1'!$I$15:$N$56,Q57+1,R57)</f>
        <v>0</v>
      </c>
    </row>
    <row r="58" spans="16:19" x14ac:dyDescent="0.75">
      <c r="P58" s="11">
        <v>59</v>
      </c>
      <c r="Q58" s="11">
        <f t="shared" si="18"/>
        <v>9</v>
      </c>
      <c r="R58" s="11">
        <f t="shared" si="19"/>
        <v>5</v>
      </c>
      <c r="S58" s="12" cm="1">
        <f t="array" ref="S58">INDEX('Subject-ConceptMap-1'!$I$15:$N$56,Q58+1,R58)</f>
        <v>0</v>
      </c>
    </row>
    <row r="59" spans="16:19" x14ac:dyDescent="0.75">
      <c r="P59" s="11">
        <v>60</v>
      </c>
      <c r="Q59" s="11">
        <f t="shared" si="18"/>
        <v>9</v>
      </c>
      <c r="R59" s="11">
        <f t="shared" si="19"/>
        <v>6</v>
      </c>
      <c r="S59" s="12" t="str" cm="1">
        <f t="array" ref="S59">INDEX('Subject-ConceptMap-1'!$I$15:$N$56,Q59+1,R59)</f>
        <v/>
      </c>
    </row>
    <row r="60" spans="16:19" x14ac:dyDescent="0.75">
      <c r="P60" s="11">
        <v>61</v>
      </c>
      <c r="Q60" s="11">
        <f t="shared" si="18"/>
        <v>10</v>
      </c>
      <c r="R60" s="11">
        <f t="shared" si="19"/>
        <v>1</v>
      </c>
      <c r="S60" s="12" cm="1">
        <f t="array" ref="S60">INDEX('Subject-ConceptMap-1'!$I$15:$N$56,Q60+1,R60)</f>
        <v>0</v>
      </c>
    </row>
    <row r="61" spans="16:19" x14ac:dyDescent="0.75">
      <c r="P61" s="11">
        <v>62</v>
      </c>
      <c r="Q61" s="11">
        <f t="shared" si="18"/>
        <v>10</v>
      </c>
      <c r="R61" s="11">
        <f t="shared" si="19"/>
        <v>2</v>
      </c>
      <c r="S61" s="12" cm="1">
        <f t="array" ref="S61">INDEX('Subject-ConceptMap-1'!$I$15:$N$56,Q61+1,R61)</f>
        <v>0</v>
      </c>
    </row>
    <row r="62" spans="16:19" x14ac:dyDescent="0.75">
      <c r="P62" s="11">
        <v>63</v>
      </c>
      <c r="Q62" s="11">
        <f t="shared" si="18"/>
        <v>10</v>
      </c>
      <c r="R62" s="11">
        <f t="shared" si="19"/>
        <v>3</v>
      </c>
      <c r="S62" s="12" cm="1">
        <f t="array" ref="S62">INDEX('Subject-ConceptMap-1'!$I$15:$N$56,Q62+1,R62)</f>
        <v>0</v>
      </c>
    </row>
    <row r="63" spans="16:19" x14ac:dyDescent="0.75">
      <c r="P63" s="11">
        <v>64</v>
      </c>
      <c r="Q63" s="11">
        <f t="shared" si="18"/>
        <v>10</v>
      </c>
      <c r="R63" s="11">
        <f t="shared" si="19"/>
        <v>4</v>
      </c>
      <c r="S63" s="12" cm="1">
        <f t="array" ref="S63">INDEX('Subject-ConceptMap-1'!$I$15:$N$56,Q63+1,R63)</f>
        <v>0</v>
      </c>
    </row>
    <row r="64" spans="16:19" x14ac:dyDescent="0.75">
      <c r="P64" s="11">
        <v>65</v>
      </c>
      <c r="Q64" s="11">
        <f t="shared" si="18"/>
        <v>10</v>
      </c>
      <c r="R64" s="11">
        <f t="shared" si="19"/>
        <v>5</v>
      </c>
      <c r="S64" s="12" cm="1">
        <f t="array" ref="S64">INDEX('Subject-ConceptMap-1'!$I$15:$N$56,Q64+1,R64)</f>
        <v>0</v>
      </c>
    </row>
    <row r="65" spans="16:19" x14ac:dyDescent="0.75">
      <c r="P65" s="11">
        <v>66</v>
      </c>
      <c r="Q65" s="11">
        <f t="shared" si="18"/>
        <v>10</v>
      </c>
      <c r="R65" s="11">
        <f t="shared" si="19"/>
        <v>6</v>
      </c>
      <c r="S65" s="12" t="str" cm="1">
        <f t="array" ref="S65">INDEX('Subject-ConceptMap-1'!$I$15:$N$56,Q65+1,R65)</f>
        <v/>
      </c>
    </row>
    <row r="66" spans="16:19" x14ac:dyDescent="0.75">
      <c r="P66" s="11">
        <v>67</v>
      </c>
      <c r="Q66" s="11">
        <f t="shared" si="18"/>
        <v>11</v>
      </c>
      <c r="R66" s="11">
        <f t="shared" si="19"/>
        <v>1</v>
      </c>
      <c r="S66" s="12" cm="1">
        <f t="array" ref="S66">INDEX('Subject-ConceptMap-1'!$I$15:$N$56,Q66+1,R66)</f>
        <v>0</v>
      </c>
    </row>
    <row r="67" spans="16:19" x14ac:dyDescent="0.75">
      <c r="P67" s="11">
        <v>68</v>
      </c>
      <c r="Q67" s="11">
        <f t="shared" si="18"/>
        <v>11</v>
      </c>
      <c r="R67" s="11">
        <f t="shared" si="19"/>
        <v>2</v>
      </c>
      <c r="S67" s="12" cm="1">
        <f t="array" ref="S67">INDEX('Subject-ConceptMap-1'!$I$15:$N$56,Q67+1,R67)</f>
        <v>0</v>
      </c>
    </row>
    <row r="68" spans="16:19" x14ac:dyDescent="0.75">
      <c r="P68" s="11">
        <v>69</v>
      </c>
      <c r="Q68" s="11">
        <f t="shared" si="18"/>
        <v>11</v>
      </c>
      <c r="R68" s="11">
        <f t="shared" si="19"/>
        <v>3</v>
      </c>
      <c r="S68" s="12" cm="1">
        <f t="array" ref="S68">INDEX('Subject-ConceptMap-1'!$I$15:$N$56,Q68+1,R68)</f>
        <v>0</v>
      </c>
    </row>
    <row r="69" spans="16:19" x14ac:dyDescent="0.75">
      <c r="P69" s="11">
        <v>70</v>
      </c>
      <c r="Q69" s="11">
        <f t="shared" si="18"/>
        <v>11</v>
      </c>
      <c r="R69" s="11">
        <f t="shared" si="19"/>
        <v>4</v>
      </c>
      <c r="S69" s="12" cm="1">
        <f t="array" ref="S69">INDEX('Subject-ConceptMap-1'!$I$15:$N$56,Q69+1,R69)</f>
        <v>0</v>
      </c>
    </row>
    <row r="70" spans="16:19" x14ac:dyDescent="0.75">
      <c r="P70" s="11">
        <v>71</v>
      </c>
      <c r="Q70" s="11">
        <f t="shared" si="18"/>
        <v>11</v>
      </c>
      <c r="R70" s="11">
        <f t="shared" si="19"/>
        <v>5</v>
      </c>
      <c r="S70" s="12" cm="1">
        <f t="array" ref="S70">INDEX('Subject-ConceptMap-1'!$I$15:$N$56,Q70+1,R70)</f>
        <v>0</v>
      </c>
    </row>
    <row r="71" spans="16:19" x14ac:dyDescent="0.75">
      <c r="P71" s="11">
        <v>72</v>
      </c>
      <c r="Q71" s="11">
        <f t="shared" si="18"/>
        <v>11</v>
      </c>
      <c r="R71" s="11">
        <f t="shared" si="19"/>
        <v>6</v>
      </c>
      <c r="S71" s="12" t="str" cm="1">
        <f t="array" ref="S71">INDEX('Subject-ConceptMap-1'!$I$15:$N$56,Q71+1,R71)</f>
        <v/>
      </c>
    </row>
    <row r="72" spans="16:19" x14ac:dyDescent="0.75">
      <c r="P72" s="11">
        <v>73</v>
      </c>
      <c r="Q72" s="11">
        <f t="shared" si="18"/>
        <v>12</v>
      </c>
      <c r="R72" s="11">
        <f t="shared" si="19"/>
        <v>1</v>
      </c>
      <c r="S72" s="12" cm="1">
        <f t="array" ref="S72">INDEX('Subject-ConceptMap-1'!$I$15:$N$56,Q72+1,R72)</f>
        <v>0</v>
      </c>
    </row>
    <row r="73" spans="16:19" x14ac:dyDescent="0.75">
      <c r="P73" s="11">
        <v>74</v>
      </c>
      <c r="Q73" s="11">
        <f t="shared" si="18"/>
        <v>12</v>
      </c>
      <c r="R73" s="11">
        <f t="shared" si="19"/>
        <v>2</v>
      </c>
      <c r="S73" s="12" cm="1">
        <f t="array" ref="S73">INDEX('Subject-ConceptMap-1'!$I$15:$N$56,Q73+1,R73)</f>
        <v>0</v>
      </c>
    </row>
    <row r="74" spans="16:19" x14ac:dyDescent="0.75">
      <c r="P74" s="11">
        <v>75</v>
      </c>
      <c r="Q74" s="11">
        <f t="shared" si="18"/>
        <v>12</v>
      </c>
      <c r="R74" s="11">
        <f t="shared" si="19"/>
        <v>3</v>
      </c>
      <c r="S74" s="12" cm="1">
        <f t="array" ref="S74">INDEX('Subject-ConceptMap-1'!$I$15:$N$56,Q74+1,R74)</f>
        <v>0</v>
      </c>
    </row>
    <row r="75" spans="16:19" x14ac:dyDescent="0.75">
      <c r="P75" s="11">
        <v>76</v>
      </c>
      <c r="Q75" s="11">
        <f t="shared" si="18"/>
        <v>12</v>
      </c>
      <c r="R75" s="11">
        <f t="shared" si="19"/>
        <v>4</v>
      </c>
      <c r="S75" s="12" cm="1">
        <f t="array" ref="S75">INDEX('Subject-ConceptMap-1'!$I$15:$N$56,Q75+1,R75)</f>
        <v>0</v>
      </c>
    </row>
    <row r="76" spans="16:19" x14ac:dyDescent="0.75">
      <c r="P76" s="11">
        <v>77</v>
      </c>
      <c r="Q76" s="11">
        <f t="shared" si="18"/>
        <v>12</v>
      </c>
      <c r="R76" s="11">
        <f t="shared" si="19"/>
        <v>5</v>
      </c>
      <c r="S76" s="12" cm="1">
        <f t="array" ref="S76">INDEX('Subject-ConceptMap-1'!$I$15:$N$56,Q76+1,R76)</f>
        <v>0</v>
      </c>
    </row>
    <row r="77" spans="16:19" x14ac:dyDescent="0.75">
      <c r="P77" s="11">
        <v>78</v>
      </c>
      <c r="Q77" s="11">
        <f t="shared" si="18"/>
        <v>12</v>
      </c>
      <c r="R77" s="11">
        <f t="shared" si="19"/>
        <v>6</v>
      </c>
      <c r="S77" s="12" t="str" cm="1">
        <f t="array" ref="S77">INDEX('Subject-ConceptMap-1'!$I$15:$N$56,Q77+1,R77)</f>
        <v/>
      </c>
    </row>
    <row r="78" spans="16:19" x14ac:dyDescent="0.75">
      <c r="P78" s="11">
        <v>79</v>
      </c>
      <c r="Q78" s="11">
        <f t="shared" ref="Q78:Q117" si="20">IF(MOD(P78,$Q$8)=0,P78/$Q$8-1,INT(P78/$Q$8))</f>
        <v>13</v>
      </c>
      <c r="R78" s="11">
        <f t="shared" ref="R78:R117" si="21">IF(MOD(P78,$Q$8)=0,$Q$8,MOD(P78,$Q$8))</f>
        <v>1</v>
      </c>
      <c r="S78" s="12" cm="1">
        <f t="array" ref="S78">INDEX('Subject-ConceptMap-1'!$I$15:$N$56,Q78+1,R78)</f>
        <v>0</v>
      </c>
    </row>
    <row r="79" spans="16:19" x14ac:dyDescent="0.75">
      <c r="P79" s="11">
        <v>80</v>
      </c>
      <c r="Q79" s="11">
        <f t="shared" si="20"/>
        <v>13</v>
      </c>
      <c r="R79" s="11">
        <f t="shared" si="21"/>
        <v>2</v>
      </c>
      <c r="S79" s="12" cm="1">
        <f t="array" ref="S79">INDEX('Subject-ConceptMap-1'!$I$15:$N$56,Q79+1,R79)</f>
        <v>0</v>
      </c>
    </row>
    <row r="80" spans="16:19" x14ac:dyDescent="0.75">
      <c r="P80" s="11">
        <v>81</v>
      </c>
      <c r="Q80" s="11">
        <f t="shared" si="20"/>
        <v>13</v>
      </c>
      <c r="R80" s="11">
        <f t="shared" si="21"/>
        <v>3</v>
      </c>
      <c r="S80" s="12" cm="1">
        <f t="array" ref="S80">INDEX('Subject-ConceptMap-1'!$I$15:$N$56,Q80+1,R80)</f>
        <v>0</v>
      </c>
    </row>
    <row r="81" spans="16:19" x14ac:dyDescent="0.75">
      <c r="P81" s="11">
        <v>82</v>
      </c>
      <c r="Q81" s="11">
        <f t="shared" si="20"/>
        <v>13</v>
      </c>
      <c r="R81" s="11">
        <f t="shared" si="21"/>
        <v>4</v>
      </c>
      <c r="S81" s="12" cm="1">
        <f t="array" ref="S81">INDEX('Subject-ConceptMap-1'!$I$15:$N$56,Q81+1,R81)</f>
        <v>0</v>
      </c>
    </row>
    <row r="82" spans="16:19" x14ac:dyDescent="0.75">
      <c r="P82" s="11">
        <v>83</v>
      </c>
      <c r="Q82" s="11">
        <f t="shared" si="20"/>
        <v>13</v>
      </c>
      <c r="R82" s="11">
        <f t="shared" si="21"/>
        <v>5</v>
      </c>
      <c r="S82" s="12" cm="1">
        <f t="array" ref="S82">INDEX('Subject-ConceptMap-1'!$I$15:$N$56,Q82+1,R82)</f>
        <v>0</v>
      </c>
    </row>
    <row r="83" spans="16:19" x14ac:dyDescent="0.75">
      <c r="P83" s="11">
        <v>84</v>
      </c>
      <c r="Q83" s="11">
        <f t="shared" si="20"/>
        <v>13</v>
      </c>
      <c r="R83" s="11">
        <f t="shared" si="21"/>
        <v>6</v>
      </c>
      <c r="S83" s="12" t="str" cm="1">
        <f t="array" ref="S83">INDEX('Subject-ConceptMap-1'!$I$15:$N$56,Q83+1,R83)</f>
        <v/>
      </c>
    </row>
    <row r="84" spans="16:19" x14ac:dyDescent="0.75">
      <c r="P84" s="11">
        <v>85</v>
      </c>
      <c r="Q84" s="11">
        <f t="shared" si="20"/>
        <v>14</v>
      </c>
      <c r="R84" s="11">
        <f t="shared" si="21"/>
        <v>1</v>
      </c>
      <c r="S84" s="12" cm="1">
        <f t="array" ref="S84">INDEX('Subject-ConceptMap-1'!$I$15:$N$56,Q84+1,R84)</f>
        <v>0</v>
      </c>
    </row>
    <row r="85" spans="16:19" x14ac:dyDescent="0.75">
      <c r="P85" s="11">
        <v>86</v>
      </c>
      <c r="Q85" s="11">
        <f t="shared" si="20"/>
        <v>14</v>
      </c>
      <c r="R85" s="11">
        <f t="shared" si="21"/>
        <v>2</v>
      </c>
      <c r="S85" s="12" cm="1">
        <f t="array" ref="S85">INDEX('Subject-ConceptMap-1'!$I$15:$N$56,Q85+1,R85)</f>
        <v>0</v>
      </c>
    </row>
    <row r="86" spans="16:19" x14ac:dyDescent="0.75">
      <c r="P86" s="11">
        <v>87</v>
      </c>
      <c r="Q86" s="11">
        <f t="shared" si="20"/>
        <v>14</v>
      </c>
      <c r="R86" s="11">
        <f t="shared" si="21"/>
        <v>3</v>
      </c>
      <c r="S86" s="12" cm="1">
        <f t="array" ref="S86">INDEX('Subject-ConceptMap-1'!$I$15:$N$56,Q86+1,R86)</f>
        <v>0</v>
      </c>
    </row>
    <row r="87" spans="16:19" x14ac:dyDescent="0.75">
      <c r="P87" s="11">
        <v>88</v>
      </c>
      <c r="Q87" s="11">
        <f t="shared" si="20"/>
        <v>14</v>
      </c>
      <c r="R87" s="11">
        <f t="shared" si="21"/>
        <v>4</v>
      </c>
      <c r="S87" s="12" cm="1">
        <f t="array" ref="S87">INDEX('Subject-ConceptMap-1'!$I$15:$N$56,Q87+1,R87)</f>
        <v>0</v>
      </c>
    </row>
    <row r="88" spans="16:19" x14ac:dyDescent="0.75">
      <c r="P88" s="11">
        <v>89</v>
      </c>
      <c r="Q88" s="11">
        <f t="shared" si="20"/>
        <v>14</v>
      </c>
      <c r="R88" s="11">
        <f t="shared" si="21"/>
        <v>5</v>
      </c>
      <c r="S88" s="12" cm="1">
        <f t="array" ref="S88">INDEX('Subject-ConceptMap-1'!$I$15:$N$56,Q88+1,R88)</f>
        <v>0</v>
      </c>
    </row>
    <row r="89" spans="16:19" x14ac:dyDescent="0.75">
      <c r="P89" s="11">
        <v>90</v>
      </c>
      <c r="Q89" s="11">
        <f t="shared" si="20"/>
        <v>14</v>
      </c>
      <c r="R89" s="11">
        <f t="shared" si="21"/>
        <v>6</v>
      </c>
      <c r="S89" s="12" cm="1">
        <f t="array" ref="S89">INDEX('Subject-ConceptMap-1'!$I$15:$N$56,Q89+1,R89)</f>
        <v>0</v>
      </c>
    </row>
    <row r="90" spans="16:19" x14ac:dyDescent="0.75">
      <c r="P90" s="11">
        <v>91</v>
      </c>
      <c r="Q90" s="11">
        <f t="shared" si="20"/>
        <v>15</v>
      </c>
      <c r="R90" s="11">
        <f t="shared" si="21"/>
        <v>1</v>
      </c>
      <c r="S90" s="12" cm="1">
        <f t="array" ref="S90">INDEX('Subject-ConceptMap-1'!$I$15:$N$56,Q90+1,R90)</f>
        <v>0</v>
      </c>
    </row>
    <row r="91" spans="16:19" x14ac:dyDescent="0.75">
      <c r="P91" s="11">
        <v>92</v>
      </c>
      <c r="Q91" s="11">
        <f t="shared" si="20"/>
        <v>15</v>
      </c>
      <c r="R91" s="11">
        <f t="shared" si="21"/>
        <v>2</v>
      </c>
      <c r="S91" s="12" cm="1">
        <f t="array" ref="S91">INDEX('Subject-ConceptMap-1'!$I$15:$N$56,Q91+1,R91)</f>
        <v>0</v>
      </c>
    </row>
    <row r="92" spans="16:19" x14ac:dyDescent="0.75">
      <c r="P92" s="11">
        <v>93</v>
      </c>
      <c r="Q92" s="11">
        <f t="shared" si="20"/>
        <v>15</v>
      </c>
      <c r="R92" s="11">
        <f t="shared" si="21"/>
        <v>3</v>
      </c>
      <c r="S92" s="12" cm="1">
        <f t="array" ref="S92">INDEX('Subject-ConceptMap-1'!$I$15:$N$56,Q92+1,R92)</f>
        <v>0</v>
      </c>
    </row>
    <row r="93" spans="16:19" x14ac:dyDescent="0.75">
      <c r="P93" s="11">
        <v>94</v>
      </c>
      <c r="Q93" s="11">
        <f t="shared" si="20"/>
        <v>15</v>
      </c>
      <c r="R93" s="11">
        <f t="shared" si="21"/>
        <v>4</v>
      </c>
      <c r="S93" s="12" cm="1">
        <f t="array" ref="S93">INDEX('Subject-ConceptMap-1'!$I$15:$N$56,Q93+1,R93)</f>
        <v>0</v>
      </c>
    </row>
    <row r="94" spans="16:19" x14ac:dyDescent="0.75">
      <c r="P94" s="11">
        <v>95</v>
      </c>
      <c r="Q94" s="11">
        <f t="shared" si="20"/>
        <v>15</v>
      </c>
      <c r="R94" s="11">
        <f t="shared" si="21"/>
        <v>5</v>
      </c>
      <c r="S94" s="12" cm="1">
        <f t="array" ref="S94">INDEX('Subject-ConceptMap-1'!$I$15:$N$56,Q94+1,R94)</f>
        <v>0</v>
      </c>
    </row>
    <row r="95" spans="16:19" x14ac:dyDescent="0.75">
      <c r="P95" s="11">
        <v>96</v>
      </c>
      <c r="Q95" s="11">
        <f t="shared" si="20"/>
        <v>15</v>
      </c>
      <c r="R95" s="11">
        <f t="shared" si="21"/>
        <v>6</v>
      </c>
      <c r="S95" s="12" cm="1">
        <f t="array" ref="S95">INDEX('Subject-ConceptMap-1'!$I$15:$N$56,Q95+1,R95)</f>
        <v>0</v>
      </c>
    </row>
    <row r="96" spans="16:19" x14ac:dyDescent="0.75">
      <c r="P96" s="11">
        <v>97</v>
      </c>
      <c r="Q96" s="11">
        <f t="shared" si="20"/>
        <v>16</v>
      </c>
      <c r="R96" s="11">
        <f t="shared" si="21"/>
        <v>1</v>
      </c>
      <c r="S96" s="12" cm="1">
        <f t="array" ref="S96">INDEX('Subject-ConceptMap-1'!$I$15:$N$56,Q96+1,R96)</f>
        <v>0</v>
      </c>
    </row>
    <row r="97" spans="16:19" x14ac:dyDescent="0.75">
      <c r="P97" s="11">
        <v>98</v>
      </c>
      <c r="Q97" s="11">
        <f t="shared" si="20"/>
        <v>16</v>
      </c>
      <c r="R97" s="11">
        <f t="shared" si="21"/>
        <v>2</v>
      </c>
      <c r="S97" s="12" cm="1">
        <f t="array" ref="S97">INDEX('Subject-ConceptMap-1'!$I$15:$N$56,Q97+1,R97)</f>
        <v>0</v>
      </c>
    </row>
    <row r="98" spans="16:19" x14ac:dyDescent="0.75">
      <c r="P98" s="11">
        <v>99</v>
      </c>
      <c r="Q98" s="11">
        <f t="shared" si="20"/>
        <v>16</v>
      </c>
      <c r="R98" s="11">
        <f t="shared" si="21"/>
        <v>3</v>
      </c>
      <c r="S98" s="12" cm="1">
        <f t="array" ref="S98">INDEX('Subject-ConceptMap-1'!$I$15:$N$56,Q98+1,R98)</f>
        <v>0</v>
      </c>
    </row>
    <row r="99" spans="16:19" x14ac:dyDescent="0.75">
      <c r="P99" s="11">
        <v>100</v>
      </c>
      <c r="Q99" s="11">
        <f t="shared" si="20"/>
        <v>16</v>
      </c>
      <c r="R99" s="11">
        <f t="shared" si="21"/>
        <v>4</v>
      </c>
      <c r="S99" s="12" cm="1">
        <f t="array" ref="S99">INDEX('Subject-ConceptMap-1'!$I$15:$N$56,Q99+1,R99)</f>
        <v>0</v>
      </c>
    </row>
    <row r="100" spans="16:19" x14ac:dyDescent="0.75">
      <c r="P100" s="11">
        <v>101</v>
      </c>
      <c r="Q100" s="11">
        <f t="shared" si="20"/>
        <v>16</v>
      </c>
      <c r="R100" s="11">
        <f t="shared" si="21"/>
        <v>5</v>
      </c>
      <c r="S100" s="12" cm="1">
        <f t="array" ref="S100">INDEX('Subject-ConceptMap-1'!$I$15:$N$56,Q100+1,R100)</f>
        <v>0</v>
      </c>
    </row>
    <row r="101" spans="16:19" x14ac:dyDescent="0.75">
      <c r="P101" s="11">
        <v>102</v>
      </c>
      <c r="Q101" s="11">
        <f t="shared" si="20"/>
        <v>16</v>
      </c>
      <c r="R101" s="11">
        <f t="shared" si="21"/>
        <v>6</v>
      </c>
      <c r="S101" s="12" cm="1">
        <f t="array" ref="S101">INDEX('Subject-ConceptMap-1'!$I$15:$N$56,Q101+1,R101)</f>
        <v>0</v>
      </c>
    </row>
    <row r="102" spans="16:19" x14ac:dyDescent="0.75">
      <c r="P102" s="11">
        <v>103</v>
      </c>
      <c r="Q102" s="11">
        <f t="shared" si="20"/>
        <v>17</v>
      </c>
      <c r="R102" s="11">
        <f t="shared" si="21"/>
        <v>1</v>
      </c>
      <c r="S102" s="12" cm="1">
        <f t="array" ref="S102">INDEX('Subject-ConceptMap-1'!$I$15:$N$56,Q102+1,R102)</f>
        <v>0</v>
      </c>
    </row>
    <row r="103" spans="16:19" x14ac:dyDescent="0.75">
      <c r="P103" s="11">
        <v>104</v>
      </c>
      <c r="Q103" s="11">
        <f t="shared" si="20"/>
        <v>17</v>
      </c>
      <c r="R103" s="11">
        <f t="shared" si="21"/>
        <v>2</v>
      </c>
      <c r="S103" s="12" cm="1">
        <f t="array" ref="S103">INDEX('Subject-ConceptMap-1'!$I$15:$N$56,Q103+1,R103)</f>
        <v>0</v>
      </c>
    </row>
    <row r="104" spans="16:19" x14ac:dyDescent="0.75">
      <c r="P104" s="11">
        <v>105</v>
      </c>
      <c r="Q104" s="11">
        <f t="shared" si="20"/>
        <v>17</v>
      </c>
      <c r="R104" s="11">
        <f t="shared" si="21"/>
        <v>3</v>
      </c>
      <c r="S104" s="12" cm="1">
        <f t="array" ref="S104">INDEX('Subject-ConceptMap-1'!$I$15:$N$56,Q104+1,R104)</f>
        <v>0</v>
      </c>
    </row>
    <row r="105" spans="16:19" x14ac:dyDescent="0.75">
      <c r="P105" s="11">
        <v>106</v>
      </c>
      <c r="Q105" s="11">
        <f t="shared" si="20"/>
        <v>17</v>
      </c>
      <c r="R105" s="11">
        <f t="shared" si="21"/>
        <v>4</v>
      </c>
      <c r="S105" s="12" cm="1">
        <f t="array" ref="S105">INDEX('Subject-ConceptMap-1'!$I$15:$N$56,Q105+1,R105)</f>
        <v>0</v>
      </c>
    </row>
    <row r="106" spans="16:19" x14ac:dyDescent="0.75">
      <c r="P106" s="11">
        <v>107</v>
      </c>
      <c r="Q106" s="11">
        <f t="shared" si="20"/>
        <v>17</v>
      </c>
      <c r="R106" s="11">
        <f t="shared" si="21"/>
        <v>5</v>
      </c>
      <c r="S106" s="12" cm="1">
        <f t="array" ref="S106">INDEX('Subject-ConceptMap-1'!$I$15:$N$56,Q106+1,R106)</f>
        <v>0</v>
      </c>
    </row>
    <row r="107" spans="16:19" x14ac:dyDescent="0.75">
      <c r="P107" s="11">
        <v>108</v>
      </c>
      <c r="Q107" s="11">
        <f t="shared" si="20"/>
        <v>17</v>
      </c>
      <c r="R107" s="11">
        <f t="shared" si="21"/>
        <v>6</v>
      </c>
      <c r="S107" s="12" cm="1">
        <f t="array" ref="S107">INDEX('Subject-ConceptMap-1'!$I$15:$N$56,Q107+1,R107)</f>
        <v>0</v>
      </c>
    </row>
    <row r="108" spans="16:19" x14ac:dyDescent="0.75">
      <c r="P108" s="11">
        <v>109</v>
      </c>
      <c r="Q108" s="11">
        <f t="shared" si="20"/>
        <v>18</v>
      </c>
      <c r="R108" s="11">
        <f t="shared" si="21"/>
        <v>1</v>
      </c>
      <c r="S108" s="12" cm="1">
        <f t="array" ref="S108">INDEX('Subject-ConceptMap-1'!$I$15:$N$56,Q108+1,R108)</f>
        <v>0</v>
      </c>
    </row>
    <row r="109" spans="16:19" x14ac:dyDescent="0.75">
      <c r="P109" s="11">
        <v>110</v>
      </c>
      <c r="Q109" s="11">
        <f t="shared" si="20"/>
        <v>18</v>
      </c>
      <c r="R109" s="11">
        <f t="shared" si="21"/>
        <v>2</v>
      </c>
      <c r="S109" s="12" cm="1">
        <f t="array" ref="S109">INDEX('Subject-ConceptMap-1'!$I$15:$N$56,Q109+1,R109)</f>
        <v>0</v>
      </c>
    </row>
    <row r="110" spans="16:19" x14ac:dyDescent="0.75">
      <c r="P110" s="11">
        <v>111</v>
      </c>
      <c r="Q110" s="11">
        <f t="shared" si="20"/>
        <v>18</v>
      </c>
      <c r="R110" s="11">
        <f t="shared" si="21"/>
        <v>3</v>
      </c>
      <c r="S110" s="12" cm="1">
        <f t="array" ref="S110">INDEX('Subject-ConceptMap-1'!$I$15:$N$56,Q110+1,R110)</f>
        <v>0</v>
      </c>
    </row>
    <row r="111" spans="16:19" x14ac:dyDescent="0.75">
      <c r="P111" s="11">
        <v>112</v>
      </c>
      <c r="Q111" s="11">
        <f t="shared" si="20"/>
        <v>18</v>
      </c>
      <c r="R111" s="11">
        <f t="shared" si="21"/>
        <v>4</v>
      </c>
      <c r="S111" s="12" cm="1">
        <f t="array" ref="S111">INDEX('Subject-ConceptMap-1'!$I$15:$N$56,Q111+1,R111)</f>
        <v>0</v>
      </c>
    </row>
    <row r="112" spans="16:19" x14ac:dyDescent="0.75">
      <c r="P112" s="11">
        <v>113</v>
      </c>
      <c r="Q112" s="11">
        <f t="shared" si="20"/>
        <v>18</v>
      </c>
      <c r="R112" s="11">
        <f t="shared" si="21"/>
        <v>5</v>
      </c>
      <c r="S112" s="12" cm="1">
        <f t="array" ref="S112">INDEX('Subject-ConceptMap-1'!$I$15:$N$56,Q112+1,R112)</f>
        <v>0</v>
      </c>
    </row>
    <row r="113" spans="16:19" x14ac:dyDescent="0.75">
      <c r="P113" s="11">
        <v>114</v>
      </c>
      <c r="Q113" s="11">
        <f t="shared" si="20"/>
        <v>18</v>
      </c>
      <c r="R113" s="11">
        <f t="shared" si="21"/>
        <v>6</v>
      </c>
      <c r="S113" s="12" cm="1">
        <f t="array" ref="S113">INDEX('Subject-ConceptMap-1'!$I$15:$N$56,Q113+1,R113)</f>
        <v>0</v>
      </c>
    </row>
    <row r="114" spans="16:19" x14ac:dyDescent="0.75">
      <c r="P114" s="11">
        <v>115</v>
      </c>
      <c r="Q114" s="11">
        <f t="shared" si="20"/>
        <v>19</v>
      </c>
      <c r="R114" s="11">
        <f t="shared" si="21"/>
        <v>1</v>
      </c>
      <c r="S114" s="12" cm="1">
        <f t="array" ref="S114">INDEX('Subject-ConceptMap-1'!$I$15:$N$56,Q114+1,R114)</f>
        <v>0</v>
      </c>
    </row>
    <row r="115" spans="16:19" x14ac:dyDescent="0.75">
      <c r="P115" s="11">
        <v>116</v>
      </c>
      <c r="Q115" s="11">
        <f t="shared" si="20"/>
        <v>19</v>
      </c>
      <c r="R115" s="11">
        <f t="shared" si="21"/>
        <v>2</v>
      </c>
      <c r="S115" s="12" cm="1">
        <f t="array" ref="S115">INDEX('Subject-ConceptMap-1'!$I$15:$N$56,Q115+1,R115)</f>
        <v>0</v>
      </c>
    </row>
    <row r="116" spans="16:19" x14ac:dyDescent="0.75">
      <c r="P116" s="11">
        <v>117</v>
      </c>
      <c r="Q116" s="11">
        <f t="shared" si="20"/>
        <v>19</v>
      </c>
      <c r="R116" s="11">
        <f t="shared" si="21"/>
        <v>3</v>
      </c>
      <c r="S116" s="12" cm="1">
        <f t="array" ref="S116">INDEX('Subject-ConceptMap-1'!$I$15:$N$56,Q116+1,R116)</f>
        <v>0</v>
      </c>
    </row>
    <row r="117" spans="16:19" x14ac:dyDescent="0.75">
      <c r="P117" s="11">
        <v>118</v>
      </c>
      <c r="Q117" s="11">
        <f t="shared" si="20"/>
        <v>19</v>
      </c>
      <c r="R117" s="11">
        <f t="shared" si="21"/>
        <v>4</v>
      </c>
      <c r="S117" s="12" cm="1">
        <f t="array" ref="S117">INDEX('Subject-ConceptMap-1'!$I$15:$N$56,Q117+1,R117)</f>
        <v>0</v>
      </c>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59"/>
  <sheetViews>
    <sheetView workbookViewId="0">
      <selection activeCell="E7" sqref="E7:G7"/>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1478</v>
      </c>
    </row>
    <row r="2" spans="1:19" ht="15.5" thickBot="1" x14ac:dyDescent="0.9"/>
    <row r="3" spans="1:19" ht="15.5" thickBot="1" x14ac:dyDescent="0.9">
      <c r="B3" s="47" t="s">
        <v>17</v>
      </c>
      <c r="C3" s="28" t="s">
        <v>1519</v>
      </c>
      <c r="D3" s="47" t="s">
        <v>1466</v>
      </c>
      <c r="E3" s="71" t="str">
        <f>$C$1&amp;Subject!B5</f>
        <v>http://hl7.eu/fhir/ig/idea4rc/StructureDefinition/Subject</v>
      </c>
    </row>
    <row r="4" spans="1:19" x14ac:dyDescent="0.75">
      <c r="B4" s="47" t="s">
        <v>16</v>
      </c>
      <c r="C4" s="28" t="s">
        <v>1518</v>
      </c>
      <c r="D4" s="47" t="s">
        <v>1467</v>
      </c>
      <c r="E4" s="71" t="s">
        <v>1490</v>
      </c>
    </row>
    <row r="5" spans="1:19" x14ac:dyDescent="0.75">
      <c r="B5" s="47" t="s">
        <v>10</v>
      </c>
      <c r="C5" s="80" t="s">
        <v>1520</v>
      </c>
      <c r="D5" s="47"/>
      <c r="E5" s="7"/>
    </row>
    <row r="6" spans="1:19" x14ac:dyDescent="0.75">
      <c r="B6" s="47" t="s">
        <v>18</v>
      </c>
      <c r="C6" s="81"/>
      <c r="D6" s="47" t="s">
        <v>1468</v>
      </c>
      <c r="E6" s="158" t="str">
        <f>E3</f>
        <v>http://hl7.eu/fhir/ig/idea4rc/StructureDefinition/Subject</v>
      </c>
      <c r="F6" s="159"/>
      <c r="G6" s="159"/>
    </row>
    <row r="7" spans="1:19" x14ac:dyDescent="0.75">
      <c r="B7" s="47" t="s">
        <v>15</v>
      </c>
      <c r="C7" s="82"/>
      <c r="D7" s="47" t="s">
        <v>1469</v>
      </c>
      <c r="E7" s="158" t="s">
        <v>1523</v>
      </c>
      <c r="F7" s="159"/>
      <c r="G7" s="159"/>
    </row>
    <row r="8" spans="1:19" ht="44.25" x14ac:dyDescent="0.75">
      <c r="B8" s="47" t="s">
        <v>1470</v>
      </c>
      <c r="C8" s="62" t="s">
        <v>1520</v>
      </c>
      <c r="D8" s="47"/>
      <c r="E8" s="7"/>
      <c r="I8" s="12" t="s">
        <v>1285</v>
      </c>
      <c r="J8" s="12" t="s">
        <v>1286</v>
      </c>
      <c r="K8" s="12" t="s">
        <v>1287</v>
      </c>
      <c r="L8" s="12" t="s">
        <v>1288</v>
      </c>
      <c r="M8" s="11" t="s">
        <v>1289</v>
      </c>
      <c r="P8" s="34" t="s">
        <v>1324</v>
      </c>
      <c r="Q8" s="34">
        <v>6</v>
      </c>
    </row>
    <row r="9" spans="1:19" x14ac:dyDescent="0.75">
      <c r="B9" s="47" t="s">
        <v>1471</v>
      </c>
      <c r="C9" s="12" t="s">
        <v>1521</v>
      </c>
      <c r="D9" s="47"/>
      <c r="E9" s="71"/>
      <c r="I9" s="12"/>
      <c r="J9" s="11"/>
      <c r="K9" s="11"/>
      <c r="L9" s="11"/>
      <c r="M9" s="11"/>
    </row>
    <row r="10" spans="1:19" x14ac:dyDescent="0.75">
      <c r="B10" s="47"/>
      <c r="C10" s="12"/>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Subject!B5</f>
        <v>Subject</v>
      </c>
      <c r="C14" s="12"/>
      <c r="D14" s="4" t="s">
        <v>1524</v>
      </c>
      <c r="E14" s="6"/>
      <c r="F14" s="49"/>
      <c r="G14" s="49"/>
      <c r="I14" s="12"/>
      <c r="J14" s="11"/>
      <c r="K14" s="11"/>
      <c r="L14" s="11"/>
      <c r="M14" s="48"/>
      <c r="N14" s="51"/>
    </row>
    <row r="15" spans="1:19" ht="88.5" x14ac:dyDescent="0.75">
      <c r="A15" s="44"/>
      <c r="B15" s="11" t="str">
        <f>Subject!B12</f>
        <v>smoking</v>
      </c>
      <c r="C15" s="11" t="str">
        <f>Subject!C12</f>
        <v>Smoking</v>
      </c>
      <c r="D15" s="12" t="s">
        <v>1525</v>
      </c>
      <c r="E15" s="12"/>
      <c r="F15" s="49" t="s">
        <v>1312</v>
      </c>
      <c r="G15" s="77"/>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INDEX('Subject-ConceptMap-2'!$I$15:$N$121,Q15+1,R15)</f>
        <v>* group[=].element[+].code = #Subject.smoking</v>
      </c>
    </row>
    <row r="16" spans="1:19" ht="103.25" customHeight="1" x14ac:dyDescent="0.75">
      <c r="A16" s="44"/>
      <c r="B16" s="11" t="str">
        <f>Subject!B13</f>
        <v>cigarettesPackYearsSmokedDuringLife</v>
      </c>
      <c r="C16" s="11" t="str">
        <f>Subject!C13</f>
        <v>Cigarettes pack years smoked during life</v>
      </c>
      <c r="D16" s="12" t="s">
        <v>2536</v>
      </c>
      <c r="E16" s="11"/>
      <c r="F16" s="49" t="s">
        <v>1312</v>
      </c>
      <c r="G16" s="49"/>
      <c r="H16" s="43"/>
      <c r="I16" s="12" t="str">
        <f t="shared" ref="I16" si="7">"* group[=].element[+].code = #"&amp;$B$14&amp;"."&amp;B16</f>
        <v>* group[=].element[+].code = #Subject.cigarettesPackYearsSmokedDuringLife</v>
      </c>
      <c r="J16" s="12" t="str">
        <f t="shared" ref="J16" si="8">"* group[=].element[=].display = ##34#"&amp;C16&amp;"##34#"</f>
        <v>* group[=].element[=].display = ##34#Cigarettes pack years smoked during life##34#</v>
      </c>
      <c r="K16" s="12" t="str">
        <f t="shared" ref="K16" si="9">IF(F16="unmatched","//-- unmatched","* group[=].element[=].target.code = #"&amp;$D$14&amp;"."&amp;D16)</f>
        <v>* group[=].element[=].target.code = #Observation.component:packsPerYear.valueQuantity</v>
      </c>
      <c r="L16" s="12" t="str">
        <f t="shared" ref="L16" si="10">IF(F16="unmatched","//-- unmatched","* group[=].element[=].target.display = ##34#"&amp;E16&amp;"##34#")</f>
        <v>* group[=].element[=].target.display = ##34###34#</v>
      </c>
      <c r="M16" s="12" t="str">
        <f t="shared" ref="M16" si="11">"* group[=].element[=].target.equivalence = #"&amp;F16</f>
        <v>* group[=].element[=].target.equivalence = #equivalent</v>
      </c>
      <c r="N16" s="12" t="str">
        <f t="shared" ref="N16" si="12">IF(G16&lt;&gt;"",CONCATENATE("* group[=].element[=].target.comment = ","##34#",G16,"##34#"),"")</f>
        <v/>
      </c>
      <c r="P16" s="11">
        <v>2</v>
      </c>
      <c r="Q16" s="11">
        <f t="shared" ref="Q16:Q78" si="13">IF(MOD(P16,$Q$8)=0,P16/$Q$8-1,INT(P16/$Q$8))</f>
        <v>0</v>
      </c>
      <c r="R16" s="11">
        <f t="shared" ref="R16:R78" si="14">IF(MOD(P16,$Q$8)=0,$Q$8,MOD(P16,$Q$8))</f>
        <v>2</v>
      </c>
      <c r="S16" s="12" t="str" cm="1">
        <f t="array" ref="S16">INDEX('Subject-ConceptMap-2'!$I$15:$N$121,Q16+1,R16)</f>
        <v>* group[=].element[=].display = ##34#Smoking##34#</v>
      </c>
    </row>
    <row r="17" spans="1:19" x14ac:dyDescent="0.75">
      <c r="A17" s="44"/>
      <c r="B17" s="11"/>
      <c r="C17" s="11"/>
      <c r="D17" s="12"/>
      <c r="E17" s="11"/>
      <c r="F17" s="49"/>
      <c r="G17" s="49"/>
      <c r="H17" s="43"/>
      <c r="I17" s="12"/>
      <c r="J17" s="12"/>
      <c r="K17" s="12"/>
      <c r="L17" s="12"/>
      <c r="M17" s="12"/>
      <c r="N17" s="12"/>
      <c r="P17" s="11">
        <v>4</v>
      </c>
      <c r="Q17" s="11">
        <f t="shared" si="13"/>
        <v>0</v>
      </c>
      <c r="R17" s="11">
        <f t="shared" si="14"/>
        <v>4</v>
      </c>
      <c r="S17" s="12" t="str" cm="1">
        <f t="array" ref="S17">INDEX('Subject-ConceptMap-2'!$I$15:$N$121,Q17+1,R17)</f>
        <v>* group[=].element[=].target.display = ##34###34#</v>
      </c>
    </row>
    <row r="18" spans="1:19" x14ac:dyDescent="0.75">
      <c r="A18" s="44"/>
      <c r="B18" s="11"/>
      <c r="C18" s="11"/>
      <c r="D18" s="12"/>
      <c r="E18" s="11"/>
      <c r="F18" s="49"/>
      <c r="G18" s="49"/>
      <c r="H18" s="43"/>
      <c r="I18" s="12"/>
      <c r="J18" s="12"/>
      <c r="K18" s="12"/>
      <c r="L18" s="12"/>
      <c r="M18" s="12"/>
      <c r="N18" s="12"/>
      <c r="P18" s="11">
        <v>5</v>
      </c>
      <c r="Q18" s="11">
        <f t="shared" si="13"/>
        <v>0</v>
      </c>
      <c r="R18" s="11">
        <f t="shared" si="14"/>
        <v>5</v>
      </c>
      <c r="S18" s="12" t="str" cm="1">
        <f t="array" ref="S18">INDEX('Subject-ConceptMap-2'!$I$15:$N$121,Q18+1,R18)</f>
        <v>* group[=].element[=].target.equivalence = #equivalent</v>
      </c>
    </row>
    <row r="19" spans="1:19" x14ac:dyDescent="0.75">
      <c r="A19" s="44"/>
      <c r="B19" s="11"/>
      <c r="C19" s="11"/>
      <c r="D19" s="12"/>
      <c r="E19" s="11"/>
      <c r="F19" s="49"/>
      <c r="G19" s="49"/>
      <c r="H19" s="43"/>
      <c r="K19" s="43"/>
      <c r="L19" s="43"/>
      <c r="M19" s="51"/>
      <c r="N19" s="51"/>
      <c r="P19" s="11">
        <v>6</v>
      </c>
      <c r="Q19" s="11">
        <f t="shared" si="13"/>
        <v>0</v>
      </c>
      <c r="R19" s="11">
        <f t="shared" si="14"/>
        <v>6</v>
      </c>
      <c r="S19" s="12" t="str" cm="1">
        <f t="array" ref="S19">INDEX('Subject-ConceptMap-2'!$I$15:$N$121,Q19+1,R19)</f>
        <v/>
      </c>
    </row>
    <row r="20" spans="1:19" x14ac:dyDescent="0.75">
      <c r="A20" s="44"/>
      <c r="B20" s="11"/>
      <c r="C20" s="12"/>
      <c r="D20" s="12"/>
      <c r="E20" s="11"/>
      <c r="F20" s="49"/>
      <c r="G20" s="49"/>
      <c r="H20" s="43"/>
      <c r="K20" s="43"/>
      <c r="L20" s="43"/>
      <c r="M20" s="51"/>
      <c r="N20" s="51"/>
      <c r="P20" s="11">
        <v>7</v>
      </c>
      <c r="Q20" s="11">
        <f t="shared" si="13"/>
        <v>1</v>
      </c>
      <c r="R20" s="11">
        <f t="shared" si="14"/>
        <v>1</v>
      </c>
      <c r="S20" s="12" t="str" cm="1">
        <f t="array" ref="S20">INDEX('Subject-ConceptMap-2'!$I$15:$N$121,Q20+1,R20)</f>
        <v>* group[=].element[+].code = #Subject.cigarettesPackYearsSmokedDuringLife</v>
      </c>
    </row>
    <row r="21" spans="1:19" ht="29.5" customHeight="1" x14ac:dyDescent="0.75">
      <c r="A21" s="44"/>
      <c r="B21" s="11"/>
      <c r="C21" s="12"/>
      <c r="D21" s="12"/>
      <c r="E21" s="11"/>
      <c r="F21" s="49"/>
      <c r="G21" s="49"/>
      <c r="H21" s="43"/>
      <c r="K21" s="43"/>
      <c r="L21" s="43"/>
      <c r="M21" s="51"/>
      <c r="N21" s="51"/>
      <c r="P21" s="11">
        <v>8</v>
      </c>
      <c r="Q21" s="11">
        <f t="shared" si="13"/>
        <v>1</v>
      </c>
      <c r="R21" s="11">
        <f t="shared" si="14"/>
        <v>2</v>
      </c>
      <c r="S21" s="12" t="str" cm="1">
        <f t="array" ref="S21">INDEX('Subject-ConceptMap-2'!$I$15:$N$121,Q21+1,R21)</f>
        <v>* group[=].element[=].display = ##34#Cigarettes pack years smoked during life##34#</v>
      </c>
    </row>
    <row r="22" spans="1:19" ht="29.5" x14ac:dyDescent="0.75">
      <c r="A22" s="44"/>
      <c r="B22" s="11"/>
      <c r="C22" s="12"/>
      <c r="D22" s="12"/>
      <c r="E22" s="11"/>
      <c r="F22" s="49"/>
      <c r="G22" s="49"/>
      <c r="H22" s="43"/>
      <c r="K22" s="43"/>
      <c r="L22" s="43"/>
      <c r="M22" s="51"/>
      <c r="N22" s="51"/>
      <c r="P22" s="11">
        <v>9</v>
      </c>
      <c r="Q22" s="11">
        <f t="shared" si="13"/>
        <v>1</v>
      </c>
      <c r="R22" s="11">
        <f t="shared" si="14"/>
        <v>3</v>
      </c>
      <c r="S22" s="12" t="str" cm="1">
        <f t="array" ref="S22">INDEX('Subject-ConceptMap-2'!$I$15:$N$121,Q22+1,R22)</f>
        <v>* group[=].element[=].target.code = #Observation.component:packsPerYear.valueQuantity</v>
      </c>
    </row>
    <row r="23" spans="1:19" x14ac:dyDescent="0.75">
      <c r="A23" s="44"/>
      <c r="B23" s="11"/>
      <c r="C23" s="12"/>
      <c r="D23" s="12"/>
      <c r="E23" s="12"/>
      <c r="F23" s="49"/>
      <c r="G23" s="49"/>
      <c r="H23" s="43"/>
      <c r="K23" s="43"/>
      <c r="L23" s="43"/>
      <c r="M23" s="51"/>
      <c r="N23" s="51"/>
      <c r="P23" s="11">
        <v>10</v>
      </c>
      <c r="Q23" s="11">
        <f t="shared" si="13"/>
        <v>1</v>
      </c>
      <c r="R23" s="11">
        <f t="shared" si="14"/>
        <v>4</v>
      </c>
      <c r="S23" s="12" t="str" cm="1">
        <f t="array" ref="S23">INDEX('Subject-ConceptMap-2'!$I$15:$N$121,Q23+1,R23)</f>
        <v>* group[=].element[=].target.display = ##34###34#</v>
      </c>
    </row>
    <row r="24" spans="1:19" x14ac:dyDescent="0.75">
      <c r="A24" s="44"/>
      <c r="B24" s="11"/>
      <c r="C24" s="12"/>
      <c r="D24" s="12"/>
      <c r="E24" s="12"/>
      <c r="F24" s="49"/>
      <c r="G24" s="49"/>
      <c r="H24" s="43"/>
      <c r="K24" s="43"/>
      <c r="L24" s="43"/>
      <c r="M24" s="51"/>
      <c r="N24" s="51"/>
      <c r="P24" s="11">
        <v>11</v>
      </c>
      <c r="Q24" s="11">
        <f t="shared" si="13"/>
        <v>1</v>
      </c>
      <c r="R24" s="11">
        <f t="shared" si="14"/>
        <v>5</v>
      </c>
      <c r="S24" s="12" t="str" cm="1">
        <f t="array" ref="S24">INDEX('Subject-ConceptMap-2'!$I$15:$N$121,Q24+1,R24)</f>
        <v>* group[=].element[=].target.equivalence = #equivalent</v>
      </c>
    </row>
    <row r="25" spans="1:19" x14ac:dyDescent="0.75">
      <c r="B25" s="11"/>
      <c r="C25" s="12"/>
      <c r="D25" s="12"/>
      <c r="E25" s="12"/>
      <c r="F25" s="49"/>
      <c r="G25" s="49"/>
      <c r="H25" s="43"/>
      <c r="K25" s="43"/>
      <c r="L25" s="43"/>
      <c r="M25" s="51"/>
      <c r="N25" s="51"/>
      <c r="P25" s="11">
        <v>12</v>
      </c>
      <c r="Q25" s="11">
        <f t="shared" si="13"/>
        <v>1</v>
      </c>
      <c r="R25" s="11">
        <f t="shared" si="14"/>
        <v>6</v>
      </c>
      <c r="S25" s="12" t="str" cm="1">
        <f t="array" ref="S25">INDEX('Subject-ConceptMap-2'!$I$15:$N$121,Q25+1,R25)</f>
        <v/>
      </c>
    </row>
    <row r="26" spans="1:19" x14ac:dyDescent="0.75">
      <c r="B26" s="11"/>
      <c r="C26" s="12"/>
      <c r="D26" s="12"/>
      <c r="E26" s="12"/>
      <c r="F26" s="49"/>
      <c r="G26" s="49"/>
      <c r="H26" s="43"/>
      <c r="K26" s="43"/>
      <c r="L26" s="43"/>
      <c r="M26" s="51"/>
      <c r="N26" s="51"/>
      <c r="P26" s="11">
        <v>13</v>
      </c>
      <c r="Q26" s="11">
        <f t="shared" si="13"/>
        <v>2</v>
      </c>
      <c r="R26" s="11">
        <f t="shared" si="14"/>
        <v>1</v>
      </c>
      <c r="S26" s="12" cm="1">
        <f t="array" ref="S26">INDEX('Subject-ConceptMap-2'!$I$15:$N$121,Q26+1,R26)</f>
        <v>0</v>
      </c>
    </row>
    <row r="27" spans="1:19" x14ac:dyDescent="0.75">
      <c r="B27" s="11"/>
      <c r="C27" s="12"/>
      <c r="D27" s="12"/>
      <c r="E27" s="12"/>
      <c r="F27" s="49"/>
      <c r="G27" s="49"/>
      <c r="H27" s="43"/>
      <c r="K27" s="43"/>
      <c r="L27" s="43"/>
      <c r="M27" s="51"/>
      <c r="N27" s="51"/>
      <c r="P27" s="11">
        <v>14</v>
      </c>
      <c r="Q27" s="11">
        <f t="shared" si="13"/>
        <v>2</v>
      </c>
      <c r="R27" s="11">
        <f t="shared" si="14"/>
        <v>2</v>
      </c>
      <c r="S27" s="12" cm="1">
        <f t="array" ref="S27">INDEX('Subject-ConceptMap-2'!$I$15:$N$121,Q27+1,R27)</f>
        <v>0</v>
      </c>
    </row>
    <row r="28" spans="1:19" x14ac:dyDescent="0.75">
      <c r="B28" s="11"/>
      <c r="C28" s="12"/>
      <c r="D28" s="12"/>
      <c r="E28" s="12"/>
      <c r="F28" s="49"/>
      <c r="G28" s="49"/>
      <c r="H28" s="43"/>
      <c r="K28" s="43"/>
      <c r="L28" s="43"/>
      <c r="M28" s="51"/>
      <c r="N28" s="51"/>
      <c r="P28" s="11">
        <v>15</v>
      </c>
      <c r="Q28" s="11">
        <f t="shared" si="13"/>
        <v>2</v>
      </c>
      <c r="R28" s="11">
        <f t="shared" si="14"/>
        <v>3</v>
      </c>
      <c r="S28" s="12" cm="1">
        <f t="array" ref="S28">INDEX('Subject-ConceptMap-2'!$I$15:$N$121,Q28+1,R28)</f>
        <v>0</v>
      </c>
    </row>
    <row r="29" spans="1:19" x14ac:dyDescent="0.75">
      <c r="B29" s="11"/>
      <c r="C29" s="12"/>
      <c r="D29" s="12"/>
      <c r="E29" s="12"/>
      <c r="F29" s="49"/>
      <c r="G29" s="49"/>
      <c r="H29" s="43"/>
      <c r="K29" s="43"/>
      <c r="L29" s="43"/>
      <c r="M29" s="51"/>
      <c r="N29" s="51"/>
      <c r="P29" s="11">
        <v>16</v>
      </c>
      <c r="Q29" s="11">
        <f t="shared" si="13"/>
        <v>2</v>
      </c>
      <c r="R29" s="11">
        <f t="shared" si="14"/>
        <v>4</v>
      </c>
      <c r="S29" s="12" cm="1">
        <f t="array" ref="S29">INDEX('Subject-ConceptMap-2'!$I$15:$N$121,Q29+1,R29)</f>
        <v>0</v>
      </c>
    </row>
    <row r="30" spans="1:19" x14ac:dyDescent="0.75">
      <c r="B30" s="11"/>
      <c r="C30" s="12"/>
      <c r="D30" s="12"/>
      <c r="E30" s="12"/>
      <c r="F30" s="49"/>
      <c r="G30" s="49"/>
      <c r="H30" s="43"/>
      <c r="K30" s="43"/>
      <c r="L30" s="43"/>
      <c r="M30" s="51"/>
      <c r="N30" s="51"/>
      <c r="P30" s="11">
        <v>17</v>
      </c>
      <c r="Q30" s="11">
        <f t="shared" si="13"/>
        <v>2</v>
      </c>
      <c r="R30" s="11">
        <f t="shared" si="14"/>
        <v>5</v>
      </c>
      <c r="S30" s="12" cm="1">
        <f t="array" ref="S30">INDEX('Subject-ConceptMap-2'!$I$15:$N$121,Q30+1,R30)</f>
        <v>0</v>
      </c>
    </row>
    <row r="31" spans="1:19" x14ac:dyDescent="0.75">
      <c r="B31" s="11"/>
      <c r="C31" s="12"/>
      <c r="D31" s="12"/>
      <c r="E31" s="12"/>
      <c r="F31" s="49"/>
      <c r="G31" s="49"/>
      <c r="H31" s="43"/>
      <c r="K31" s="43"/>
      <c r="L31" s="43"/>
      <c r="M31" s="51"/>
      <c r="N31" s="51"/>
      <c r="P31" s="11">
        <v>18</v>
      </c>
      <c r="Q31" s="11">
        <f t="shared" si="13"/>
        <v>2</v>
      </c>
      <c r="R31" s="11">
        <f t="shared" si="14"/>
        <v>6</v>
      </c>
      <c r="S31" s="12" cm="1">
        <f t="array" ref="S31">INDEX('Subject-ConceptMap-2'!$I$15:$N$121,Q31+1,R31)</f>
        <v>0</v>
      </c>
    </row>
    <row r="32" spans="1:19" x14ac:dyDescent="0.75">
      <c r="B32" s="11"/>
      <c r="C32" s="12"/>
      <c r="D32" s="12"/>
      <c r="E32" s="12"/>
      <c r="F32" s="49"/>
      <c r="G32" s="49"/>
      <c r="H32" s="43"/>
      <c r="K32" s="43"/>
      <c r="L32" s="43"/>
      <c r="M32" s="51"/>
      <c r="N32" s="51"/>
      <c r="P32" s="11">
        <v>19</v>
      </c>
      <c r="Q32" s="11">
        <f t="shared" si="13"/>
        <v>3</v>
      </c>
      <c r="R32" s="11">
        <f t="shared" si="14"/>
        <v>1</v>
      </c>
      <c r="S32" s="12" cm="1">
        <f t="array" ref="S32">INDEX('Subject-ConceptMap-2'!$I$15:$N$121,Q32+1,R32)</f>
        <v>0</v>
      </c>
    </row>
    <row r="33" spans="1:19" x14ac:dyDescent="0.75">
      <c r="B33" s="11"/>
      <c r="C33" s="12"/>
      <c r="D33" s="12"/>
      <c r="E33" s="12"/>
      <c r="F33" s="49"/>
      <c r="G33" s="49"/>
      <c r="H33" s="43"/>
      <c r="K33" s="43"/>
      <c r="L33" s="43"/>
      <c r="M33" s="51"/>
      <c r="N33" s="51"/>
      <c r="P33" s="11">
        <v>20</v>
      </c>
      <c r="Q33" s="11">
        <f t="shared" si="13"/>
        <v>3</v>
      </c>
      <c r="R33" s="11">
        <f t="shared" si="14"/>
        <v>2</v>
      </c>
      <c r="S33" s="12" cm="1">
        <f t="array" ref="S33">INDEX('Subject-ConceptMap-2'!$I$15:$N$121,Q33+1,R33)</f>
        <v>0</v>
      </c>
    </row>
    <row r="34" spans="1:19" x14ac:dyDescent="0.75">
      <c r="B34" s="11"/>
      <c r="C34" s="12"/>
      <c r="D34" s="12"/>
      <c r="E34" s="12"/>
      <c r="F34" s="49"/>
      <c r="G34" s="49"/>
      <c r="H34" s="43"/>
      <c r="K34" s="43"/>
      <c r="L34" s="43"/>
      <c r="M34" s="51"/>
      <c r="N34" s="51"/>
      <c r="P34" s="11">
        <v>21</v>
      </c>
      <c r="Q34" s="11">
        <f t="shared" si="13"/>
        <v>3</v>
      </c>
      <c r="R34" s="11">
        <f t="shared" si="14"/>
        <v>3</v>
      </c>
      <c r="S34" s="12" cm="1">
        <f t="array" ref="S34">INDEX('Subject-ConceptMap-2'!$I$15:$N$121,Q34+1,R34)</f>
        <v>0</v>
      </c>
    </row>
    <row r="35" spans="1:19" x14ac:dyDescent="0.75">
      <c r="B35" s="11"/>
      <c r="C35" s="12"/>
      <c r="D35" s="12"/>
      <c r="E35" s="12"/>
      <c r="F35" s="49"/>
      <c r="G35" s="49"/>
      <c r="H35" s="43"/>
      <c r="K35" s="43"/>
      <c r="L35" s="43"/>
      <c r="M35" s="51"/>
      <c r="N35" s="51"/>
      <c r="P35" s="11">
        <v>22</v>
      </c>
      <c r="Q35" s="11">
        <f t="shared" si="13"/>
        <v>3</v>
      </c>
      <c r="R35" s="11">
        <f t="shared" si="14"/>
        <v>4</v>
      </c>
      <c r="S35" s="12" cm="1">
        <f t="array" ref="S35">INDEX('Subject-ConceptMap-2'!$I$15:$N$121,Q35+1,R35)</f>
        <v>0</v>
      </c>
    </row>
    <row r="36" spans="1:19" x14ac:dyDescent="0.75">
      <c r="B36" s="11"/>
      <c r="C36" s="12"/>
      <c r="D36" s="12"/>
      <c r="E36" s="12"/>
      <c r="F36" s="49"/>
      <c r="G36" s="49"/>
      <c r="H36" s="43"/>
      <c r="K36" s="43"/>
      <c r="L36" s="43"/>
      <c r="M36" s="51"/>
      <c r="N36" s="51"/>
      <c r="P36" s="11">
        <v>23</v>
      </c>
      <c r="Q36" s="11">
        <f t="shared" si="13"/>
        <v>3</v>
      </c>
      <c r="R36" s="11">
        <f t="shared" si="14"/>
        <v>5</v>
      </c>
      <c r="S36" s="12" cm="1">
        <f t="array" ref="S36">INDEX('Subject-ConceptMap-2'!$I$15:$N$121,Q36+1,R36)</f>
        <v>0</v>
      </c>
    </row>
    <row r="37" spans="1:19" s="2" customFormat="1" x14ac:dyDescent="0.75">
      <c r="A37"/>
      <c r="B37" s="11"/>
      <c r="C37" s="12"/>
      <c r="D37" s="12"/>
      <c r="E37" s="12"/>
      <c r="F37" s="49"/>
      <c r="G37" s="43"/>
      <c r="H37" s="43"/>
      <c r="J37"/>
      <c r="K37" s="43"/>
      <c r="L37" s="43"/>
      <c r="M37" s="51"/>
      <c r="N37" s="51"/>
      <c r="P37" s="11">
        <v>24</v>
      </c>
      <c r="Q37" s="11">
        <f t="shared" si="13"/>
        <v>3</v>
      </c>
      <c r="R37" s="11">
        <f t="shared" si="14"/>
        <v>6</v>
      </c>
      <c r="S37" s="12" cm="1">
        <f t="array" ref="S37">INDEX('Subject-ConceptMap-2'!$I$15:$N$121,Q37+1,R37)</f>
        <v>0</v>
      </c>
    </row>
    <row r="38" spans="1:19" s="2" customFormat="1" x14ac:dyDescent="0.75">
      <c r="A38"/>
      <c r="B38" s="11"/>
      <c r="C38" s="12"/>
      <c r="D38" s="12"/>
      <c r="F38" s="49"/>
      <c r="G38" s="43"/>
      <c r="H38" s="43"/>
      <c r="J38"/>
      <c r="K38" s="43"/>
      <c r="L38" s="43"/>
      <c r="M38" s="51"/>
      <c r="N38" s="51"/>
      <c r="P38" s="11">
        <v>25</v>
      </c>
      <c r="Q38" s="11">
        <f t="shared" si="13"/>
        <v>4</v>
      </c>
      <c r="R38" s="11">
        <f t="shared" si="14"/>
        <v>1</v>
      </c>
      <c r="S38" s="12" cm="1">
        <f t="array" ref="S38">INDEX('Subject-ConceptMap-2'!$I$15:$N$121,Q38+1,R38)</f>
        <v>0</v>
      </c>
    </row>
    <row r="39" spans="1:19" s="2" customFormat="1" x14ac:dyDescent="0.75">
      <c r="A39"/>
      <c r="B39" s="11"/>
      <c r="C39" s="12"/>
      <c r="D39" s="12"/>
      <c r="F39" s="49"/>
      <c r="G39" s="43"/>
      <c r="H39" s="43"/>
      <c r="J39"/>
      <c r="K39" s="43"/>
      <c r="L39" s="43"/>
      <c r="M39" s="51"/>
      <c r="N39" s="51"/>
      <c r="P39" s="11">
        <v>26</v>
      </c>
      <c r="Q39" s="11">
        <f t="shared" si="13"/>
        <v>4</v>
      </c>
      <c r="R39" s="11">
        <f t="shared" si="14"/>
        <v>2</v>
      </c>
      <c r="S39" s="12" cm="1">
        <f t="array" ref="S39">INDEX('Subject-ConceptMap-2'!$I$15:$N$121,Q39+1,R39)</f>
        <v>0</v>
      </c>
    </row>
    <row r="40" spans="1:19" s="2" customFormat="1" x14ac:dyDescent="0.75">
      <c r="A40"/>
      <c r="B40" s="11"/>
      <c r="C40" s="12"/>
      <c r="D40" s="12"/>
      <c r="F40" s="49"/>
      <c r="G40" s="43"/>
      <c r="H40" s="43"/>
      <c r="J40" s="43"/>
      <c r="K40" s="43"/>
      <c r="L40" s="43"/>
      <c r="M40" s="51"/>
      <c r="N40" s="51"/>
      <c r="P40" s="11">
        <v>27</v>
      </c>
      <c r="Q40" s="11">
        <f t="shared" si="13"/>
        <v>4</v>
      </c>
      <c r="R40" s="11">
        <f t="shared" si="14"/>
        <v>3</v>
      </c>
      <c r="S40" s="12" cm="1">
        <f t="array" ref="S40">INDEX('Subject-ConceptMap-2'!$I$15:$N$121,Q40+1,R40)</f>
        <v>0</v>
      </c>
    </row>
    <row r="41" spans="1:19" s="2" customFormat="1" x14ac:dyDescent="0.75">
      <c r="A41"/>
      <c r="B41" s="11"/>
      <c r="C41" s="12"/>
      <c r="F41" s="49"/>
      <c r="G41" s="43"/>
      <c r="H41" s="43"/>
      <c r="J41" s="43"/>
      <c r="K41" s="43"/>
      <c r="L41" s="43"/>
      <c r="M41" s="51"/>
      <c r="N41" s="51"/>
      <c r="P41" s="11">
        <v>28</v>
      </c>
      <c r="Q41" s="11">
        <f t="shared" si="13"/>
        <v>4</v>
      </c>
      <c r="R41" s="11">
        <f t="shared" si="14"/>
        <v>4</v>
      </c>
      <c r="S41" s="12" cm="1">
        <f t="array" ref="S41">INDEX('Subject-ConceptMap-2'!$I$15:$N$121,Q41+1,R41)</f>
        <v>0</v>
      </c>
    </row>
    <row r="42" spans="1:19" x14ac:dyDescent="0.75">
      <c r="B42" s="11"/>
      <c r="C42" s="12"/>
      <c r="F42" s="49"/>
      <c r="P42" s="11">
        <v>29</v>
      </c>
      <c r="Q42" s="11">
        <f t="shared" si="13"/>
        <v>4</v>
      </c>
      <c r="R42" s="11">
        <f t="shared" si="14"/>
        <v>5</v>
      </c>
      <c r="S42" s="12" cm="1">
        <f t="array" ref="S42">INDEX('Subject-ConceptMap-2'!$I$15:$N$121,Q42+1,R42)</f>
        <v>0</v>
      </c>
    </row>
    <row r="43" spans="1:19" x14ac:dyDescent="0.75">
      <c r="B43" s="11"/>
      <c r="C43" s="12"/>
      <c r="F43" s="49"/>
      <c r="P43" s="11">
        <v>30</v>
      </c>
      <c r="Q43" s="11">
        <f t="shared" si="13"/>
        <v>4</v>
      </c>
      <c r="R43" s="11">
        <f t="shared" si="14"/>
        <v>6</v>
      </c>
      <c r="S43" s="12" cm="1">
        <f t="array" ref="S43">INDEX('Subject-ConceptMap-2'!$I$15:$N$121,Q43+1,R43)</f>
        <v>0</v>
      </c>
    </row>
    <row r="44" spans="1:19" x14ac:dyDescent="0.75">
      <c r="B44" s="11"/>
      <c r="C44" s="12"/>
      <c r="P44" s="11">
        <v>31</v>
      </c>
      <c r="Q44" s="11">
        <f t="shared" si="13"/>
        <v>5</v>
      </c>
      <c r="R44" s="11">
        <f t="shared" si="14"/>
        <v>1</v>
      </c>
      <c r="S44" s="12" cm="1">
        <f t="array" ref="S44">INDEX('Subject-ConceptMap-2'!$I$15:$N$121,Q44+1,R44)</f>
        <v>0</v>
      </c>
    </row>
    <row r="45" spans="1:19" x14ac:dyDescent="0.75">
      <c r="B45" s="11"/>
      <c r="C45" s="12"/>
      <c r="P45" s="11">
        <v>32</v>
      </c>
      <c r="Q45" s="11">
        <f t="shared" si="13"/>
        <v>5</v>
      </c>
      <c r="R45" s="11">
        <f t="shared" si="14"/>
        <v>2</v>
      </c>
      <c r="S45" s="12" cm="1">
        <f t="array" ref="S45">INDEX('Subject-ConceptMap-2'!$I$15:$N$121,Q45+1,R45)</f>
        <v>0</v>
      </c>
    </row>
    <row r="46" spans="1:19" x14ac:dyDescent="0.75">
      <c r="P46" s="11">
        <v>33</v>
      </c>
      <c r="Q46" s="11">
        <f t="shared" si="13"/>
        <v>5</v>
      </c>
      <c r="R46" s="11">
        <f t="shared" si="14"/>
        <v>3</v>
      </c>
      <c r="S46" s="12" cm="1">
        <f t="array" ref="S46">INDEX('Subject-ConceptMap-2'!$I$15:$N$121,Q46+1,R46)</f>
        <v>0</v>
      </c>
    </row>
    <row r="47" spans="1:19" x14ac:dyDescent="0.75">
      <c r="P47" s="11">
        <v>34</v>
      </c>
      <c r="Q47" s="11">
        <f t="shared" si="13"/>
        <v>5</v>
      </c>
      <c r="R47" s="11">
        <f t="shared" si="14"/>
        <v>4</v>
      </c>
      <c r="S47" s="12" cm="1">
        <f t="array" ref="S47">INDEX('Subject-ConceptMap-2'!$I$15:$N$121,Q47+1,R47)</f>
        <v>0</v>
      </c>
    </row>
    <row r="48" spans="1:19" x14ac:dyDescent="0.75">
      <c r="P48" s="11">
        <v>35</v>
      </c>
      <c r="Q48" s="11">
        <f t="shared" si="13"/>
        <v>5</v>
      </c>
      <c r="R48" s="11">
        <f t="shared" si="14"/>
        <v>5</v>
      </c>
      <c r="S48" s="12" cm="1">
        <f t="array" ref="S48">INDEX('Subject-ConceptMap-2'!$I$15:$N$121,Q48+1,R48)</f>
        <v>0</v>
      </c>
    </row>
    <row r="49" spans="16:19" x14ac:dyDescent="0.75">
      <c r="P49" s="11">
        <v>36</v>
      </c>
      <c r="Q49" s="11">
        <f t="shared" si="13"/>
        <v>5</v>
      </c>
      <c r="R49" s="11">
        <f t="shared" si="14"/>
        <v>6</v>
      </c>
      <c r="S49" s="12" cm="1">
        <f t="array" ref="S49">INDEX('Subject-ConceptMap-2'!$I$15:$N$121,Q49+1,R49)</f>
        <v>0</v>
      </c>
    </row>
    <row r="50" spans="16:19" x14ac:dyDescent="0.75">
      <c r="P50" s="11">
        <v>37</v>
      </c>
      <c r="Q50" s="11">
        <f t="shared" si="13"/>
        <v>6</v>
      </c>
      <c r="R50" s="11">
        <f t="shared" si="14"/>
        <v>1</v>
      </c>
      <c r="S50" s="12" cm="1">
        <f t="array" ref="S50">INDEX('Subject-ConceptMap-2'!$I$15:$N$121,Q50+1,R50)</f>
        <v>0</v>
      </c>
    </row>
    <row r="51" spans="16:19" x14ac:dyDescent="0.75">
      <c r="P51" s="11">
        <v>38</v>
      </c>
      <c r="Q51" s="11">
        <f t="shared" si="13"/>
        <v>6</v>
      </c>
      <c r="R51" s="11">
        <f t="shared" si="14"/>
        <v>2</v>
      </c>
      <c r="S51" s="12" cm="1">
        <f t="array" ref="S51">INDEX('Subject-ConceptMap-2'!$I$15:$N$121,Q51+1,R51)</f>
        <v>0</v>
      </c>
    </row>
    <row r="52" spans="16:19" x14ac:dyDescent="0.75">
      <c r="P52" s="11">
        <v>39</v>
      </c>
      <c r="Q52" s="11">
        <f t="shared" si="13"/>
        <v>6</v>
      </c>
      <c r="R52" s="11">
        <f t="shared" si="14"/>
        <v>3</v>
      </c>
      <c r="S52" s="12" cm="1">
        <f t="array" ref="S52">INDEX('Subject-ConceptMap-2'!$I$15:$N$121,Q52+1,R52)</f>
        <v>0</v>
      </c>
    </row>
    <row r="53" spans="16:19" x14ac:dyDescent="0.75">
      <c r="P53" s="11">
        <v>40</v>
      </c>
      <c r="Q53" s="11">
        <f t="shared" si="13"/>
        <v>6</v>
      </c>
      <c r="R53" s="11">
        <f t="shared" si="14"/>
        <v>4</v>
      </c>
      <c r="S53" s="12" cm="1">
        <f t="array" ref="S53">INDEX('Subject-ConceptMap-2'!$I$15:$N$121,Q53+1,R53)</f>
        <v>0</v>
      </c>
    </row>
    <row r="54" spans="16:19" x14ac:dyDescent="0.75">
      <c r="P54" s="11">
        <v>41</v>
      </c>
      <c r="Q54" s="11">
        <f t="shared" si="13"/>
        <v>6</v>
      </c>
      <c r="R54" s="11">
        <f t="shared" si="14"/>
        <v>5</v>
      </c>
      <c r="S54" s="12" cm="1">
        <f t="array" ref="S54">INDEX('Subject-ConceptMap-2'!$I$15:$N$121,Q54+1,R54)</f>
        <v>0</v>
      </c>
    </row>
    <row r="55" spans="16:19" x14ac:dyDescent="0.75">
      <c r="P55" s="11">
        <v>42</v>
      </c>
      <c r="Q55" s="11">
        <f t="shared" si="13"/>
        <v>6</v>
      </c>
      <c r="R55" s="11">
        <f t="shared" si="14"/>
        <v>6</v>
      </c>
      <c r="S55" s="12" cm="1">
        <f t="array" ref="S55">INDEX('Subject-ConceptMap-2'!$I$15:$N$121,Q55+1,R55)</f>
        <v>0</v>
      </c>
    </row>
    <row r="56" spans="16:19" x14ac:dyDescent="0.75">
      <c r="P56" s="11">
        <v>43</v>
      </c>
      <c r="Q56" s="11">
        <f t="shared" si="13"/>
        <v>7</v>
      </c>
      <c r="R56" s="11">
        <f t="shared" si="14"/>
        <v>1</v>
      </c>
      <c r="S56" s="12" cm="1">
        <f t="array" ref="S56">INDEX('Subject-ConceptMap-2'!$I$15:$N$121,Q56+1,R56)</f>
        <v>0</v>
      </c>
    </row>
    <row r="57" spans="16:19" x14ac:dyDescent="0.75">
      <c r="P57" s="11">
        <v>44</v>
      </c>
      <c r="Q57" s="11">
        <f t="shared" si="13"/>
        <v>7</v>
      </c>
      <c r="R57" s="11">
        <f t="shared" si="14"/>
        <v>2</v>
      </c>
      <c r="S57" s="12" cm="1">
        <f t="array" ref="S57">INDEX('Subject-ConceptMap-2'!$I$15:$N$121,Q57+1,R57)</f>
        <v>0</v>
      </c>
    </row>
    <row r="58" spans="16:19" x14ac:dyDescent="0.75">
      <c r="P58" s="11">
        <v>45</v>
      </c>
      <c r="Q58" s="11">
        <f t="shared" si="13"/>
        <v>7</v>
      </c>
      <c r="R58" s="11">
        <f t="shared" si="14"/>
        <v>3</v>
      </c>
      <c r="S58" s="12" cm="1">
        <f t="array" ref="S58">INDEX('Subject-ConceptMap-2'!$I$15:$N$121,Q58+1,R58)</f>
        <v>0</v>
      </c>
    </row>
    <row r="59" spans="16:19" x14ac:dyDescent="0.75">
      <c r="P59" s="11">
        <v>46</v>
      </c>
      <c r="Q59" s="11">
        <f t="shared" si="13"/>
        <v>7</v>
      </c>
      <c r="R59" s="11">
        <f t="shared" si="14"/>
        <v>4</v>
      </c>
      <c r="S59" s="12" cm="1">
        <f t="array" ref="S59">INDEX('Subject-ConceptMap-2'!$I$15:$N$121,Q59+1,R59)</f>
        <v>0</v>
      </c>
    </row>
    <row r="60" spans="16:19" x14ac:dyDescent="0.75">
      <c r="P60" s="11">
        <v>47</v>
      </c>
      <c r="Q60" s="11">
        <f t="shared" si="13"/>
        <v>7</v>
      </c>
      <c r="R60" s="11">
        <f t="shared" si="14"/>
        <v>5</v>
      </c>
      <c r="S60" s="12" cm="1">
        <f t="array" ref="S60">INDEX('Subject-ConceptMap-2'!$I$15:$N$121,Q60+1,R60)</f>
        <v>0</v>
      </c>
    </row>
    <row r="61" spans="16:19" x14ac:dyDescent="0.75">
      <c r="P61" s="11">
        <v>48</v>
      </c>
      <c r="Q61" s="11">
        <f t="shared" si="13"/>
        <v>7</v>
      </c>
      <c r="R61" s="11">
        <f t="shared" si="14"/>
        <v>6</v>
      </c>
      <c r="S61" s="12" cm="1">
        <f t="array" ref="S61">INDEX('Subject-ConceptMap-2'!$I$15:$N$121,Q61+1,R61)</f>
        <v>0</v>
      </c>
    </row>
    <row r="62" spans="16:19" x14ac:dyDescent="0.75">
      <c r="P62" s="11">
        <v>49</v>
      </c>
      <c r="Q62" s="11">
        <f t="shared" si="13"/>
        <v>8</v>
      </c>
      <c r="R62" s="11">
        <f t="shared" si="14"/>
        <v>1</v>
      </c>
      <c r="S62" s="12" cm="1">
        <f t="array" ref="S62">INDEX('Subject-ConceptMap-2'!$I$15:$N$121,Q62+1,R62)</f>
        <v>0</v>
      </c>
    </row>
    <row r="63" spans="16:19" x14ac:dyDescent="0.75">
      <c r="P63" s="11">
        <v>50</v>
      </c>
      <c r="Q63" s="11">
        <f t="shared" si="13"/>
        <v>8</v>
      </c>
      <c r="R63" s="11">
        <f t="shared" si="14"/>
        <v>2</v>
      </c>
      <c r="S63" s="12" cm="1">
        <f t="array" ref="S63">INDEX('Subject-ConceptMap-2'!$I$15:$N$121,Q63+1,R63)</f>
        <v>0</v>
      </c>
    </row>
    <row r="64" spans="16:19" x14ac:dyDescent="0.75">
      <c r="P64" s="11">
        <v>51</v>
      </c>
      <c r="Q64" s="11">
        <f t="shared" si="13"/>
        <v>8</v>
      </c>
      <c r="R64" s="11">
        <f t="shared" si="14"/>
        <v>3</v>
      </c>
      <c r="S64" s="12" cm="1">
        <f t="array" ref="S64">INDEX('Subject-ConceptMap-2'!$I$15:$N$121,Q64+1,R64)</f>
        <v>0</v>
      </c>
    </row>
    <row r="65" spans="16:19" x14ac:dyDescent="0.75">
      <c r="P65" s="11">
        <v>52</v>
      </c>
      <c r="Q65" s="11">
        <f t="shared" si="13"/>
        <v>8</v>
      </c>
      <c r="R65" s="11">
        <f t="shared" si="14"/>
        <v>4</v>
      </c>
      <c r="S65" s="12" cm="1">
        <f t="array" ref="S65">INDEX('Subject-ConceptMap-2'!$I$15:$N$121,Q65+1,R65)</f>
        <v>0</v>
      </c>
    </row>
    <row r="66" spans="16:19" x14ac:dyDescent="0.75">
      <c r="P66" s="11">
        <v>53</v>
      </c>
      <c r="Q66" s="11">
        <f t="shared" si="13"/>
        <v>8</v>
      </c>
      <c r="R66" s="11">
        <f t="shared" si="14"/>
        <v>5</v>
      </c>
      <c r="S66" s="12" cm="1">
        <f t="array" ref="S66">INDEX('Subject-ConceptMap-2'!$I$15:$N$121,Q66+1,R66)</f>
        <v>0</v>
      </c>
    </row>
    <row r="67" spans="16:19" x14ac:dyDescent="0.75">
      <c r="P67" s="11">
        <v>54</v>
      </c>
      <c r="Q67" s="11">
        <f t="shared" si="13"/>
        <v>8</v>
      </c>
      <c r="R67" s="11">
        <f t="shared" si="14"/>
        <v>6</v>
      </c>
      <c r="S67" s="12" cm="1">
        <f t="array" ref="S67">INDEX('Subject-ConceptMap-2'!$I$15:$N$121,Q67+1,R67)</f>
        <v>0</v>
      </c>
    </row>
    <row r="68" spans="16:19" x14ac:dyDescent="0.75">
      <c r="P68" s="11">
        <v>55</v>
      </c>
      <c r="Q68" s="11">
        <f t="shared" si="13"/>
        <v>9</v>
      </c>
      <c r="R68" s="11">
        <f t="shared" si="14"/>
        <v>1</v>
      </c>
      <c r="S68" s="12" cm="1">
        <f t="array" ref="S68">INDEX('Subject-ConceptMap-2'!$I$15:$N$121,Q68+1,R68)</f>
        <v>0</v>
      </c>
    </row>
    <row r="69" spans="16:19" x14ac:dyDescent="0.75">
      <c r="P69" s="11">
        <v>56</v>
      </c>
      <c r="Q69" s="11">
        <f t="shared" si="13"/>
        <v>9</v>
      </c>
      <c r="R69" s="11">
        <f t="shared" si="14"/>
        <v>2</v>
      </c>
      <c r="S69" s="12" cm="1">
        <f t="array" ref="S69">INDEX('Subject-ConceptMap-2'!$I$15:$N$121,Q69+1,R69)</f>
        <v>0</v>
      </c>
    </row>
    <row r="70" spans="16:19" x14ac:dyDescent="0.75">
      <c r="P70" s="11">
        <v>57</v>
      </c>
      <c r="Q70" s="11">
        <f t="shared" si="13"/>
        <v>9</v>
      </c>
      <c r="R70" s="11">
        <f t="shared" si="14"/>
        <v>3</v>
      </c>
      <c r="S70" s="12" cm="1">
        <f t="array" ref="S70">INDEX('Subject-ConceptMap-2'!$I$15:$N$121,Q70+1,R70)</f>
        <v>0</v>
      </c>
    </row>
    <row r="71" spans="16:19" x14ac:dyDescent="0.75">
      <c r="P71" s="11">
        <v>58</v>
      </c>
      <c r="Q71" s="11">
        <f t="shared" si="13"/>
        <v>9</v>
      </c>
      <c r="R71" s="11">
        <f t="shared" si="14"/>
        <v>4</v>
      </c>
      <c r="S71" s="12" cm="1">
        <f t="array" ref="S71">INDEX('Subject-ConceptMap-2'!$I$15:$N$121,Q71+1,R71)</f>
        <v>0</v>
      </c>
    </row>
    <row r="72" spans="16:19" x14ac:dyDescent="0.75">
      <c r="P72" s="11">
        <v>59</v>
      </c>
      <c r="Q72" s="11">
        <f t="shared" si="13"/>
        <v>9</v>
      </c>
      <c r="R72" s="11">
        <f t="shared" si="14"/>
        <v>5</v>
      </c>
      <c r="S72" s="12" cm="1">
        <f t="array" ref="S72">INDEX('Subject-ConceptMap-2'!$I$15:$N$121,Q72+1,R72)</f>
        <v>0</v>
      </c>
    </row>
    <row r="73" spans="16:19" x14ac:dyDescent="0.75">
      <c r="P73" s="11">
        <v>60</v>
      </c>
      <c r="Q73" s="11">
        <f t="shared" si="13"/>
        <v>9</v>
      </c>
      <c r="R73" s="11">
        <f t="shared" si="14"/>
        <v>6</v>
      </c>
      <c r="S73" s="12" cm="1">
        <f t="array" ref="S73">INDEX('Subject-ConceptMap-2'!$I$15:$N$121,Q73+1,R73)</f>
        <v>0</v>
      </c>
    </row>
    <row r="74" spans="16:19" x14ac:dyDescent="0.75">
      <c r="P74" s="11">
        <v>61</v>
      </c>
      <c r="Q74" s="11">
        <f t="shared" si="13"/>
        <v>10</v>
      </c>
      <c r="R74" s="11">
        <f t="shared" si="14"/>
        <v>1</v>
      </c>
      <c r="S74" s="12" cm="1">
        <f t="array" ref="S74">INDEX('Subject-ConceptMap-2'!$I$15:$N$121,Q74+1,R74)</f>
        <v>0</v>
      </c>
    </row>
    <row r="75" spans="16:19" x14ac:dyDescent="0.75">
      <c r="P75" s="11">
        <v>62</v>
      </c>
      <c r="Q75" s="11">
        <f t="shared" si="13"/>
        <v>10</v>
      </c>
      <c r="R75" s="11">
        <f t="shared" si="14"/>
        <v>2</v>
      </c>
      <c r="S75" s="12" cm="1">
        <f t="array" ref="S75">INDEX('Subject-ConceptMap-2'!$I$15:$N$121,Q75+1,R75)</f>
        <v>0</v>
      </c>
    </row>
    <row r="76" spans="16:19" x14ac:dyDescent="0.75">
      <c r="P76" s="11">
        <v>63</v>
      </c>
      <c r="Q76" s="11">
        <f t="shared" si="13"/>
        <v>10</v>
      </c>
      <c r="R76" s="11">
        <f t="shared" si="14"/>
        <v>3</v>
      </c>
      <c r="S76" s="12" cm="1">
        <f t="array" ref="S76">INDEX('Subject-ConceptMap-2'!$I$15:$N$121,Q76+1,R76)</f>
        <v>0</v>
      </c>
    </row>
    <row r="77" spans="16:19" x14ac:dyDescent="0.75">
      <c r="P77" s="11">
        <v>64</v>
      </c>
      <c r="Q77" s="11">
        <f t="shared" si="13"/>
        <v>10</v>
      </c>
      <c r="R77" s="11">
        <f t="shared" si="14"/>
        <v>4</v>
      </c>
      <c r="S77" s="12" cm="1">
        <f t="array" ref="S77">INDEX('Subject-ConceptMap-2'!$I$15:$N$121,Q77+1,R77)</f>
        <v>0</v>
      </c>
    </row>
    <row r="78" spans="16:19" x14ac:dyDescent="0.75">
      <c r="P78" s="11">
        <v>65</v>
      </c>
      <c r="Q78" s="11">
        <f t="shared" si="13"/>
        <v>10</v>
      </c>
      <c r="R78" s="11">
        <f t="shared" si="14"/>
        <v>5</v>
      </c>
      <c r="S78" s="12" cm="1">
        <f t="array" ref="S78">INDEX('Subject-ConceptMap-2'!$I$15:$N$121,Q78+1,R78)</f>
        <v>0</v>
      </c>
    </row>
    <row r="79" spans="16:19" x14ac:dyDescent="0.75">
      <c r="P79" s="11">
        <v>66</v>
      </c>
      <c r="Q79" s="11">
        <f t="shared" ref="Q79:Q142" si="15">IF(MOD(P79,$Q$8)=0,P79/$Q$8-1,INT(P79/$Q$8))</f>
        <v>10</v>
      </c>
      <c r="R79" s="11">
        <f t="shared" ref="R79:R142" si="16">IF(MOD(P79,$Q$8)=0,$Q$8,MOD(P79,$Q$8))</f>
        <v>6</v>
      </c>
      <c r="S79" s="12" cm="1">
        <f t="array" ref="S79">INDEX('Subject-ConceptMap-2'!$I$15:$N$121,Q79+1,R79)</f>
        <v>0</v>
      </c>
    </row>
    <row r="80" spans="16:19" x14ac:dyDescent="0.75">
      <c r="P80" s="11">
        <v>67</v>
      </c>
      <c r="Q80" s="11">
        <f t="shared" si="15"/>
        <v>11</v>
      </c>
      <c r="R80" s="11">
        <f t="shared" si="16"/>
        <v>1</v>
      </c>
      <c r="S80" s="12" cm="1">
        <f t="array" ref="S80">INDEX('Subject-ConceptMap-2'!$I$15:$N$121,Q80+1,R80)</f>
        <v>0</v>
      </c>
    </row>
    <row r="81" spans="16:19" x14ac:dyDescent="0.75">
      <c r="P81" s="11">
        <v>68</v>
      </c>
      <c r="Q81" s="11">
        <f t="shared" si="15"/>
        <v>11</v>
      </c>
      <c r="R81" s="11">
        <f t="shared" si="16"/>
        <v>2</v>
      </c>
      <c r="S81" s="12" cm="1">
        <f t="array" ref="S81">INDEX('Subject-ConceptMap-2'!$I$15:$N$121,Q81+1,R81)</f>
        <v>0</v>
      </c>
    </row>
    <row r="82" spans="16:19" x14ac:dyDescent="0.75">
      <c r="P82" s="11">
        <v>69</v>
      </c>
      <c r="Q82" s="11">
        <f t="shared" si="15"/>
        <v>11</v>
      </c>
      <c r="R82" s="11">
        <f t="shared" si="16"/>
        <v>3</v>
      </c>
      <c r="S82" s="12" cm="1">
        <f t="array" ref="S82">INDEX('Subject-ConceptMap-2'!$I$15:$N$121,Q82+1,R82)</f>
        <v>0</v>
      </c>
    </row>
    <row r="83" spans="16:19" x14ac:dyDescent="0.75">
      <c r="P83" s="11">
        <v>70</v>
      </c>
      <c r="Q83" s="11">
        <f t="shared" si="15"/>
        <v>11</v>
      </c>
      <c r="R83" s="11">
        <f t="shared" si="16"/>
        <v>4</v>
      </c>
      <c r="S83" s="12" cm="1">
        <f t="array" ref="S83">INDEX('Subject-ConceptMap-2'!$I$15:$N$121,Q83+1,R83)</f>
        <v>0</v>
      </c>
    </row>
    <row r="84" spans="16:19" x14ac:dyDescent="0.75">
      <c r="P84" s="11">
        <v>71</v>
      </c>
      <c r="Q84" s="11">
        <f t="shared" si="15"/>
        <v>11</v>
      </c>
      <c r="R84" s="11">
        <f t="shared" si="16"/>
        <v>5</v>
      </c>
      <c r="S84" s="12" cm="1">
        <f t="array" ref="S84">INDEX('Subject-ConceptMap-2'!$I$15:$N$121,Q84+1,R84)</f>
        <v>0</v>
      </c>
    </row>
    <row r="85" spans="16:19" x14ac:dyDescent="0.75">
      <c r="P85" s="11">
        <v>72</v>
      </c>
      <c r="Q85" s="11">
        <f t="shared" si="15"/>
        <v>11</v>
      </c>
      <c r="R85" s="11">
        <f t="shared" si="16"/>
        <v>6</v>
      </c>
      <c r="S85" s="12" cm="1">
        <f t="array" ref="S85">INDEX('Subject-ConceptMap-2'!$I$15:$N$121,Q85+1,R85)</f>
        <v>0</v>
      </c>
    </row>
    <row r="86" spans="16:19" x14ac:dyDescent="0.75">
      <c r="P86" s="11">
        <v>73</v>
      </c>
      <c r="Q86" s="11">
        <f t="shared" si="15"/>
        <v>12</v>
      </c>
      <c r="R86" s="11">
        <f t="shared" si="16"/>
        <v>1</v>
      </c>
      <c r="S86" s="12" cm="1">
        <f t="array" ref="S86">INDEX('Subject-ConceptMap-2'!$I$15:$N$121,Q86+1,R86)</f>
        <v>0</v>
      </c>
    </row>
    <row r="87" spans="16:19" x14ac:dyDescent="0.75">
      <c r="P87" s="11">
        <v>74</v>
      </c>
      <c r="Q87" s="11">
        <f t="shared" si="15"/>
        <v>12</v>
      </c>
      <c r="R87" s="11">
        <f t="shared" si="16"/>
        <v>2</v>
      </c>
      <c r="S87" s="12" cm="1">
        <f t="array" ref="S87">INDEX('Subject-ConceptMap-2'!$I$15:$N$121,Q87+1,R87)</f>
        <v>0</v>
      </c>
    </row>
    <row r="88" spans="16:19" x14ac:dyDescent="0.75">
      <c r="P88" s="11">
        <v>75</v>
      </c>
      <c r="Q88" s="11">
        <f t="shared" si="15"/>
        <v>12</v>
      </c>
      <c r="R88" s="11">
        <f t="shared" si="16"/>
        <v>3</v>
      </c>
      <c r="S88" s="12" cm="1">
        <f t="array" ref="S88">INDEX('Subject-ConceptMap-2'!$I$15:$N$121,Q88+1,R88)</f>
        <v>0</v>
      </c>
    </row>
    <row r="89" spans="16:19" x14ac:dyDescent="0.75">
      <c r="P89" s="11">
        <v>76</v>
      </c>
      <c r="Q89" s="11">
        <f t="shared" si="15"/>
        <v>12</v>
      </c>
      <c r="R89" s="11">
        <f t="shared" si="16"/>
        <v>4</v>
      </c>
      <c r="S89" s="12" cm="1">
        <f t="array" ref="S89">INDEX('Subject-ConceptMap-2'!$I$15:$N$121,Q89+1,R89)</f>
        <v>0</v>
      </c>
    </row>
    <row r="90" spans="16:19" x14ac:dyDescent="0.75">
      <c r="P90" s="11">
        <v>77</v>
      </c>
      <c r="Q90" s="11">
        <f t="shared" si="15"/>
        <v>12</v>
      </c>
      <c r="R90" s="11">
        <f t="shared" si="16"/>
        <v>5</v>
      </c>
      <c r="S90" s="12" cm="1">
        <f t="array" ref="S90">INDEX('Subject-ConceptMap-2'!$I$15:$N$121,Q90+1,R90)</f>
        <v>0</v>
      </c>
    </row>
    <row r="91" spans="16:19" x14ac:dyDescent="0.75">
      <c r="P91" s="11">
        <v>78</v>
      </c>
      <c r="Q91" s="11">
        <f t="shared" si="15"/>
        <v>12</v>
      </c>
      <c r="R91" s="11">
        <f t="shared" si="16"/>
        <v>6</v>
      </c>
      <c r="S91" s="12" cm="1">
        <f t="array" ref="S91">INDEX('Subject-ConceptMap-2'!$I$15:$N$121,Q91+1,R91)</f>
        <v>0</v>
      </c>
    </row>
    <row r="92" spans="16:19" x14ac:dyDescent="0.75">
      <c r="P92" s="11">
        <v>79</v>
      </c>
      <c r="Q92" s="11">
        <f t="shared" si="15"/>
        <v>13</v>
      </c>
      <c r="R92" s="11">
        <f t="shared" si="16"/>
        <v>1</v>
      </c>
      <c r="S92" s="12" cm="1">
        <f t="array" ref="S92">INDEX('Subject-ConceptMap-2'!$I$15:$N$121,Q92+1,R92)</f>
        <v>0</v>
      </c>
    </row>
    <row r="93" spans="16:19" x14ac:dyDescent="0.75">
      <c r="P93" s="11">
        <v>80</v>
      </c>
      <c r="Q93" s="11">
        <f t="shared" si="15"/>
        <v>13</v>
      </c>
      <c r="R93" s="11">
        <f t="shared" si="16"/>
        <v>2</v>
      </c>
      <c r="S93" s="12" cm="1">
        <f t="array" ref="S93">INDEX('Subject-ConceptMap-2'!$I$15:$N$121,Q93+1,R93)</f>
        <v>0</v>
      </c>
    </row>
    <row r="94" spans="16:19" x14ac:dyDescent="0.75">
      <c r="P94" s="11">
        <v>81</v>
      </c>
      <c r="Q94" s="11">
        <f t="shared" si="15"/>
        <v>13</v>
      </c>
      <c r="R94" s="11">
        <f t="shared" si="16"/>
        <v>3</v>
      </c>
      <c r="S94" s="12" cm="1">
        <f t="array" ref="S94">INDEX('Subject-ConceptMap-2'!$I$15:$N$121,Q94+1,R94)</f>
        <v>0</v>
      </c>
    </row>
    <row r="95" spans="16:19" x14ac:dyDescent="0.75">
      <c r="P95" s="11">
        <v>82</v>
      </c>
      <c r="Q95" s="11">
        <f t="shared" si="15"/>
        <v>13</v>
      </c>
      <c r="R95" s="11">
        <f t="shared" si="16"/>
        <v>4</v>
      </c>
      <c r="S95" s="12" cm="1">
        <f t="array" ref="S95">INDEX('Subject-ConceptMap-2'!$I$15:$N$121,Q95+1,R95)</f>
        <v>0</v>
      </c>
    </row>
    <row r="96" spans="16:19" x14ac:dyDescent="0.75">
      <c r="P96" s="11">
        <v>83</v>
      </c>
      <c r="Q96" s="11">
        <f t="shared" si="15"/>
        <v>13</v>
      </c>
      <c r="R96" s="11">
        <f t="shared" si="16"/>
        <v>5</v>
      </c>
      <c r="S96" s="12" cm="1">
        <f t="array" ref="S96">INDEX('Subject-ConceptMap-2'!$I$15:$N$121,Q96+1,R96)</f>
        <v>0</v>
      </c>
    </row>
    <row r="97" spans="16:19" x14ac:dyDescent="0.75">
      <c r="P97" s="11">
        <v>84</v>
      </c>
      <c r="Q97" s="11">
        <f t="shared" si="15"/>
        <v>13</v>
      </c>
      <c r="R97" s="11">
        <f t="shared" si="16"/>
        <v>6</v>
      </c>
      <c r="S97" s="12" cm="1">
        <f t="array" ref="S97">INDEX('Subject-ConceptMap-2'!$I$15:$N$121,Q97+1,R97)</f>
        <v>0</v>
      </c>
    </row>
    <row r="98" spans="16:19" x14ac:dyDescent="0.75">
      <c r="P98" s="11">
        <v>85</v>
      </c>
      <c r="Q98" s="11">
        <f t="shared" si="15"/>
        <v>14</v>
      </c>
      <c r="R98" s="11">
        <f t="shared" si="16"/>
        <v>1</v>
      </c>
      <c r="S98" s="12" cm="1">
        <f t="array" ref="S98">INDEX('Subject-ConceptMap-2'!$I$15:$N$121,Q98+1,R98)</f>
        <v>0</v>
      </c>
    </row>
    <row r="99" spans="16:19" x14ac:dyDescent="0.75">
      <c r="P99" s="11">
        <v>86</v>
      </c>
      <c r="Q99" s="11">
        <f t="shared" si="15"/>
        <v>14</v>
      </c>
      <c r="R99" s="11">
        <f t="shared" si="16"/>
        <v>2</v>
      </c>
      <c r="S99" s="12" cm="1">
        <f t="array" ref="S99">INDEX('Subject-ConceptMap-2'!$I$15:$N$121,Q99+1,R99)</f>
        <v>0</v>
      </c>
    </row>
    <row r="100" spans="16:19" x14ac:dyDescent="0.75">
      <c r="P100" s="11">
        <v>87</v>
      </c>
      <c r="Q100" s="11">
        <f t="shared" si="15"/>
        <v>14</v>
      </c>
      <c r="R100" s="11">
        <f t="shared" si="16"/>
        <v>3</v>
      </c>
      <c r="S100" s="12" cm="1">
        <f t="array" ref="S100">INDEX('Subject-ConceptMap-2'!$I$15:$N$121,Q100+1,R100)</f>
        <v>0</v>
      </c>
    </row>
    <row r="101" spans="16:19" x14ac:dyDescent="0.75">
      <c r="P101" s="11">
        <v>88</v>
      </c>
      <c r="Q101" s="11">
        <f t="shared" si="15"/>
        <v>14</v>
      </c>
      <c r="R101" s="11">
        <f t="shared" si="16"/>
        <v>4</v>
      </c>
      <c r="S101" s="12" cm="1">
        <f t="array" ref="S101">INDEX('Subject-ConceptMap-2'!$I$15:$N$121,Q101+1,R101)</f>
        <v>0</v>
      </c>
    </row>
    <row r="102" spans="16:19" x14ac:dyDescent="0.75">
      <c r="P102" s="11">
        <v>89</v>
      </c>
      <c r="Q102" s="11">
        <f t="shared" si="15"/>
        <v>14</v>
      </c>
      <c r="R102" s="11">
        <f t="shared" si="16"/>
        <v>5</v>
      </c>
      <c r="S102" s="12" cm="1">
        <f t="array" ref="S102">INDEX('Subject-ConceptMap-2'!$I$15:$N$121,Q102+1,R102)</f>
        <v>0</v>
      </c>
    </row>
    <row r="103" spans="16:19" x14ac:dyDescent="0.75">
      <c r="P103" s="11">
        <v>90</v>
      </c>
      <c r="Q103" s="11">
        <f t="shared" si="15"/>
        <v>14</v>
      </c>
      <c r="R103" s="11">
        <f t="shared" si="16"/>
        <v>6</v>
      </c>
      <c r="S103" s="12" cm="1">
        <f t="array" ref="S103">INDEX('Subject-ConceptMap-2'!$I$15:$N$121,Q103+1,R103)</f>
        <v>0</v>
      </c>
    </row>
    <row r="104" spans="16:19" x14ac:dyDescent="0.75">
      <c r="P104" s="11">
        <v>91</v>
      </c>
      <c r="Q104" s="11">
        <f t="shared" si="15"/>
        <v>15</v>
      </c>
      <c r="R104" s="11">
        <f t="shared" si="16"/>
        <v>1</v>
      </c>
      <c r="S104" s="12" cm="1">
        <f t="array" ref="S104">INDEX('Subject-ConceptMap-2'!$I$15:$N$121,Q104+1,R104)</f>
        <v>0</v>
      </c>
    </row>
    <row r="105" spans="16:19" x14ac:dyDescent="0.75">
      <c r="P105" s="11">
        <v>92</v>
      </c>
      <c r="Q105" s="11">
        <f t="shared" si="15"/>
        <v>15</v>
      </c>
      <c r="R105" s="11">
        <f t="shared" si="16"/>
        <v>2</v>
      </c>
      <c r="S105" s="12" cm="1">
        <f t="array" ref="S105">INDEX('Subject-ConceptMap-2'!$I$15:$N$121,Q105+1,R105)</f>
        <v>0</v>
      </c>
    </row>
    <row r="106" spans="16:19" x14ac:dyDescent="0.75">
      <c r="P106" s="11">
        <v>93</v>
      </c>
      <c r="Q106" s="11">
        <f t="shared" si="15"/>
        <v>15</v>
      </c>
      <c r="R106" s="11">
        <f t="shared" si="16"/>
        <v>3</v>
      </c>
      <c r="S106" s="12" cm="1">
        <f t="array" ref="S106">INDEX('Subject-ConceptMap-2'!$I$15:$N$121,Q106+1,R106)</f>
        <v>0</v>
      </c>
    </row>
    <row r="107" spans="16:19" x14ac:dyDescent="0.75">
      <c r="P107" s="11">
        <v>94</v>
      </c>
      <c r="Q107" s="11">
        <f t="shared" si="15"/>
        <v>15</v>
      </c>
      <c r="R107" s="11">
        <f t="shared" si="16"/>
        <v>4</v>
      </c>
      <c r="S107" s="12" cm="1">
        <f t="array" ref="S107">INDEX('Subject-ConceptMap-2'!$I$15:$N$121,Q107+1,R107)</f>
        <v>0</v>
      </c>
    </row>
    <row r="108" spans="16:19" x14ac:dyDescent="0.75">
      <c r="P108" s="11">
        <v>95</v>
      </c>
      <c r="Q108" s="11">
        <f t="shared" si="15"/>
        <v>15</v>
      </c>
      <c r="R108" s="11">
        <f t="shared" si="16"/>
        <v>5</v>
      </c>
      <c r="S108" s="12" cm="1">
        <f t="array" ref="S108">INDEX('Subject-ConceptMap-2'!$I$15:$N$121,Q108+1,R108)</f>
        <v>0</v>
      </c>
    </row>
    <row r="109" spans="16:19" x14ac:dyDescent="0.75">
      <c r="P109" s="11">
        <v>96</v>
      </c>
      <c r="Q109" s="11">
        <f t="shared" si="15"/>
        <v>15</v>
      </c>
      <c r="R109" s="11">
        <f t="shared" si="16"/>
        <v>6</v>
      </c>
      <c r="S109" s="12" cm="1">
        <f t="array" ref="S109">INDEX('Subject-ConceptMap-2'!$I$15:$N$121,Q109+1,R109)</f>
        <v>0</v>
      </c>
    </row>
    <row r="110" spans="16:19" x14ac:dyDescent="0.75">
      <c r="P110" s="11">
        <v>97</v>
      </c>
      <c r="Q110" s="11">
        <f t="shared" si="15"/>
        <v>16</v>
      </c>
      <c r="R110" s="11">
        <f t="shared" si="16"/>
        <v>1</v>
      </c>
      <c r="S110" s="12" cm="1">
        <f t="array" ref="S110">INDEX('Subject-ConceptMap-2'!$I$15:$N$121,Q110+1,R110)</f>
        <v>0</v>
      </c>
    </row>
    <row r="111" spans="16:19" x14ac:dyDescent="0.75">
      <c r="P111" s="11">
        <v>98</v>
      </c>
      <c r="Q111" s="11">
        <f t="shared" si="15"/>
        <v>16</v>
      </c>
      <c r="R111" s="11">
        <f t="shared" si="16"/>
        <v>2</v>
      </c>
      <c r="S111" s="12" cm="1">
        <f t="array" ref="S111">INDEX('Subject-ConceptMap-2'!$I$15:$N$121,Q111+1,R111)</f>
        <v>0</v>
      </c>
    </row>
    <row r="112" spans="16:19" x14ac:dyDescent="0.75">
      <c r="P112" s="11">
        <v>99</v>
      </c>
      <c r="Q112" s="11">
        <f t="shared" si="15"/>
        <v>16</v>
      </c>
      <c r="R112" s="11">
        <f t="shared" si="16"/>
        <v>3</v>
      </c>
      <c r="S112" s="12" cm="1">
        <f t="array" ref="S112">INDEX('Subject-ConceptMap-2'!$I$15:$N$121,Q112+1,R112)</f>
        <v>0</v>
      </c>
    </row>
    <row r="113" spans="16:19" x14ac:dyDescent="0.75">
      <c r="P113" s="11">
        <v>100</v>
      </c>
      <c r="Q113" s="11">
        <f t="shared" si="15"/>
        <v>16</v>
      </c>
      <c r="R113" s="11">
        <f t="shared" si="16"/>
        <v>4</v>
      </c>
      <c r="S113" s="12" cm="1">
        <f t="array" ref="S113">INDEX('Subject-ConceptMap-2'!$I$15:$N$121,Q113+1,R113)</f>
        <v>0</v>
      </c>
    </row>
    <row r="114" spans="16:19" x14ac:dyDescent="0.75">
      <c r="P114" s="11">
        <v>101</v>
      </c>
      <c r="Q114" s="11">
        <f t="shared" si="15"/>
        <v>16</v>
      </c>
      <c r="R114" s="11">
        <f t="shared" si="16"/>
        <v>5</v>
      </c>
      <c r="S114" s="12" cm="1">
        <f t="array" ref="S114">INDEX('Subject-ConceptMap-2'!$I$15:$N$121,Q114+1,R114)</f>
        <v>0</v>
      </c>
    </row>
    <row r="115" spans="16:19" x14ac:dyDescent="0.75">
      <c r="P115" s="11">
        <v>102</v>
      </c>
      <c r="Q115" s="11">
        <f t="shared" si="15"/>
        <v>16</v>
      </c>
      <c r="R115" s="11">
        <f t="shared" si="16"/>
        <v>6</v>
      </c>
      <c r="S115" s="12" cm="1">
        <f t="array" ref="S115">INDEX('Subject-ConceptMap-2'!$I$15:$N$121,Q115+1,R115)</f>
        <v>0</v>
      </c>
    </row>
    <row r="116" spans="16:19" x14ac:dyDescent="0.75">
      <c r="P116" s="11">
        <v>103</v>
      </c>
      <c r="Q116" s="11">
        <f t="shared" si="15"/>
        <v>17</v>
      </c>
      <c r="R116" s="11">
        <f t="shared" si="16"/>
        <v>1</v>
      </c>
      <c r="S116" s="12" cm="1">
        <f t="array" ref="S116">INDEX('Subject-ConceptMap-2'!$I$15:$N$121,Q116+1,R116)</f>
        <v>0</v>
      </c>
    </row>
    <row r="117" spans="16:19" x14ac:dyDescent="0.75">
      <c r="P117" s="11">
        <v>104</v>
      </c>
      <c r="Q117" s="11">
        <f t="shared" si="15"/>
        <v>17</v>
      </c>
      <c r="R117" s="11">
        <f t="shared" si="16"/>
        <v>2</v>
      </c>
      <c r="S117" s="12" cm="1">
        <f t="array" ref="S117">INDEX('Subject-ConceptMap-2'!$I$15:$N$121,Q117+1,R117)</f>
        <v>0</v>
      </c>
    </row>
    <row r="118" spans="16:19" x14ac:dyDescent="0.75">
      <c r="P118" s="11">
        <v>105</v>
      </c>
      <c r="Q118" s="11">
        <f t="shared" si="15"/>
        <v>17</v>
      </c>
      <c r="R118" s="11">
        <f t="shared" si="16"/>
        <v>3</v>
      </c>
      <c r="S118" s="12" cm="1">
        <f t="array" ref="S118">INDEX('Subject-ConceptMap-2'!$I$15:$N$121,Q118+1,R118)</f>
        <v>0</v>
      </c>
    </row>
    <row r="119" spans="16:19" x14ac:dyDescent="0.75">
      <c r="P119" s="11">
        <v>106</v>
      </c>
      <c r="Q119" s="11">
        <f t="shared" si="15"/>
        <v>17</v>
      </c>
      <c r="R119" s="11">
        <f t="shared" si="16"/>
        <v>4</v>
      </c>
      <c r="S119" s="12" cm="1">
        <f t="array" ref="S119">INDEX('Subject-ConceptMap-2'!$I$15:$N$121,Q119+1,R119)</f>
        <v>0</v>
      </c>
    </row>
    <row r="120" spans="16:19" x14ac:dyDescent="0.75">
      <c r="P120" s="11">
        <v>107</v>
      </c>
      <c r="Q120" s="11">
        <f t="shared" si="15"/>
        <v>17</v>
      </c>
      <c r="R120" s="11">
        <f t="shared" si="16"/>
        <v>5</v>
      </c>
      <c r="S120" s="12" cm="1">
        <f t="array" ref="S120">INDEX('Subject-ConceptMap-2'!$I$15:$N$121,Q120+1,R120)</f>
        <v>0</v>
      </c>
    </row>
    <row r="121" spans="16:19" x14ac:dyDescent="0.75">
      <c r="P121" s="11">
        <v>108</v>
      </c>
      <c r="Q121" s="11">
        <f t="shared" si="15"/>
        <v>17</v>
      </c>
      <c r="R121" s="11">
        <f t="shared" si="16"/>
        <v>6</v>
      </c>
      <c r="S121" s="12" cm="1">
        <f t="array" ref="S121">INDEX('Subject-ConceptMap-2'!$I$15:$N$121,Q121+1,R121)</f>
        <v>0</v>
      </c>
    </row>
    <row r="122" spans="16:19" x14ac:dyDescent="0.75">
      <c r="P122" s="11">
        <v>109</v>
      </c>
      <c r="Q122" s="11">
        <f t="shared" si="15"/>
        <v>18</v>
      </c>
      <c r="R122" s="11">
        <f t="shared" si="16"/>
        <v>1</v>
      </c>
      <c r="S122" s="12" cm="1">
        <f t="array" ref="S122">INDEX('Subject-ConceptMap-2'!$I$15:$N$121,Q122+1,R122)</f>
        <v>0</v>
      </c>
    </row>
    <row r="123" spans="16:19" x14ac:dyDescent="0.75">
      <c r="P123" s="11">
        <v>110</v>
      </c>
      <c r="Q123" s="11">
        <f t="shared" si="15"/>
        <v>18</v>
      </c>
      <c r="R123" s="11">
        <f t="shared" si="16"/>
        <v>2</v>
      </c>
      <c r="S123" s="12" cm="1">
        <f t="array" ref="S123">INDEX('Subject-ConceptMap-2'!$I$15:$N$121,Q123+1,R123)</f>
        <v>0</v>
      </c>
    </row>
    <row r="124" spans="16:19" x14ac:dyDescent="0.75">
      <c r="P124" s="11">
        <v>111</v>
      </c>
      <c r="Q124" s="11">
        <f t="shared" si="15"/>
        <v>18</v>
      </c>
      <c r="R124" s="11">
        <f t="shared" si="16"/>
        <v>3</v>
      </c>
      <c r="S124" s="12" cm="1">
        <f t="array" ref="S124">INDEX('Subject-ConceptMap-2'!$I$15:$N$121,Q124+1,R124)</f>
        <v>0</v>
      </c>
    </row>
    <row r="125" spans="16:19" x14ac:dyDescent="0.75">
      <c r="P125" s="11">
        <v>112</v>
      </c>
      <c r="Q125" s="11">
        <f t="shared" si="15"/>
        <v>18</v>
      </c>
      <c r="R125" s="11">
        <f t="shared" si="16"/>
        <v>4</v>
      </c>
      <c r="S125" s="12" cm="1">
        <f t="array" ref="S125">INDEX('Subject-ConceptMap-2'!$I$15:$N$121,Q125+1,R125)</f>
        <v>0</v>
      </c>
    </row>
    <row r="126" spans="16:19" x14ac:dyDescent="0.75">
      <c r="P126" s="11">
        <v>113</v>
      </c>
      <c r="Q126" s="11">
        <f t="shared" si="15"/>
        <v>18</v>
      </c>
      <c r="R126" s="11">
        <f t="shared" si="16"/>
        <v>5</v>
      </c>
      <c r="S126" s="12" cm="1">
        <f t="array" ref="S126">INDEX('Subject-ConceptMap-2'!$I$15:$N$121,Q126+1,R126)</f>
        <v>0</v>
      </c>
    </row>
    <row r="127" spans="16:19" x14ac:dyDescent="0.75">
      <c r="P127" s="11">
        <v>114</v>
      </c>
      <c r="Q127" s="11">
        <f t="shared" si="15"/>
        <v>18</v>
      </c>
      <c r="R127" s="11">
        <f t="shared" si="16"/>
        <v>6</v>
      </c>
      <c r="S127" s="12" cm="1">
        <f t="array" ref="S127">INDEX('Subject-ConceptMap-2'!$I$15:$N$121,Q127+1,R127)</f>
        <v>0</v>
      </c>
    </row>
    <row r="128" spans="16:19" x14ac:dyDescent="0.75">
      <c r="P128" s="11">
        <v>115</v>
      </c>
      <c r="Q128" s="11">
        <f t="shared" si="15"/>
        <v>19</v>
      </c>
      <c r="R128" s="11">
        <f t="shared" si="16"/>
        <v>1</v>
      </c>
      <c r="S128" s="12" cm="1">
        <f t="array" ref="S128">INDEX('Subject-ConceptMap-2'!$I$15:$N$121,Q128+1,R128)</f>
        <v>0</v>
      </c>
    </row>
    <row r="129" spans="16:19" x14ac:dyDescent="0.75">
      <c r="P129" s="11">
        <v>116</v>
      </c>
      <c r="Q129" s="11">
        <f t="shared" si="15"/>
        <v>19</v>
      </c>
      <c r="R129" s="11">
        <f t="shared" si="16"/>
        <v>2</v>
      </c>
      <c r="S129" s="12" cm="1">
        <f t="array" ref="S129">INDEX('Subject-ConceptMap-2'!$I$15:$N$121,Q129+1,R129)</f>
        <v>0</v>
      </c>
    </row>
    <row r="130" spans="16:19" x14ac:dyDescent="0.75">
      <c r="P130" s="11">
        <v>117</v>
      </c>
      <c r="Q130" s="11">
        <f t="shared" si="15"/>
        <v>19</v>
      </c>
      <c r="R130" s="11">
        <f t="shared" si="16"/>
        <v>3</v>
      </c>
      <c r="S130" s="12" cm="1">
        <f t="array" ref="S130">INDEX('Subject-ConceptMap-2'!$I$15:$N$121,Q130+1,R130)</f>
        <v>0</v>
      </c>
    </row>
    <row r="131" spans="16:19" x14ac:dyDescent="0.75">
      <c r="P131" s="11">
        <v>118</v>
      </c>
      <c r="Q131" s="11">
        <f t="shared" si="15"/>
        <v>19</v>
      </c>
      <c r="R131" s="11">
        <f t="shared" si="16"/>
        <v>4</v>
      </c>
      <c r="S131" s="12" cm="1">
        <f t="array" ref="S131">INDEX('Subject-ConceptMap-2'!$I$15:$N$121,Q131+1,R131)</f>
        <v>0</v>
      </c>
    </row>
    <row r="132" spans="16:19" x14ac:dyDescent="0.75">
      <c r="P132" s="11">
        <v>119</v>
      </c>
      <c r="Q132" s="11">
        <f t="shared" si="15"/>
        <v>19</v>
      </c>
      <c r="R132" s="11">
        <f t="shared" si="16"/>
        <v>5</v>
      </c>
      <c r="S132" s="12" cm="1">
        <f t="array" ref="S132">INDEX('Subject-ConceptMap-2'!$I$15:$N$121,Q132+1,R132)</f>
        <v>0</v>
      </c>
    </row>
    <row r="133" spans="16:19" x14ac:dyDescent="0.75">
      <c r="P133" s="11">
        <v>120</v>
      </c>
      <c r="Q133" s="11">
        <f t="shared" si="15"/>
        <v>19</v>
      </c>
      <c r="R133" s="11">
        <f t="shared" si="16"/>
        <v>6</v>
      </c>
      <c r="S133" s="12" cm="1">
        <f t="array" ref="S133">INDEX('Subject-ConceptMap-2'!$I$15:$N$121,Q133+1,R133)</f>
        <v>0</v>
      </c>
    </row>
    <row r="134" spans="16:19" x14ac:dyDescent="0.75">
      <c r="P134" s="11">
        <v>121</v>
      </c>
      <c r="Q134" s="11">
        <f t="shared" si="15"/>
        <v>20</v>
      </c>
      <c r="R134" s="11">
        <f t="shared" si="16"/>
        <v>1</v>
      </c>
      <c r="S134" s="12" cm="1">
        <f t="array" ref="S134">INDEX('Subject-ConceptMap-2'!$I$15:$N$121,Q134+1,R134)</f>
        <v>0</v>
      </c>
    </row>
    <row r="135" spans="16:19" x14ac:dyDescent="0.75">
      <c r="P135" s="11">
        <v>122</v>
      </c>
      <c r="Q135" s="11">
        <f t="shared" si="15"/>
        <v>20</v>
      </c>
      <c r="R135" s="11">
        <f t="shared" si="16"/>
        <v>2</v>
      </c>
      <c r="S135" s="12" cm="1">
        <f t="array" ref="S135">INDEX('Subject-ConceptMap-2'!$I$15:$N$121,Q135+1,R135)</f>
        <v>0</v>
      </c>
    </row>
    <row r="136" spans="16:19" x14ac:dyDescent="0.75">
      <c r="P136" s="11">
        <v>123</v>
      </c>
      <c r="Q136" s="11">
        <f t="shared" si="15"/>
        <v>20</v>
      </c>
      <c r="R136" s="11">
        <f t="shared" si="16"/>
        <v>3</v>
      </c>
      <c r="S136" s="12" cm="1">
        <f t="array" ref="S136">INDEX('Subject-ConceptMap-2'!$I$15:$N$121,Q136+1,R136)</f>
        <v>0</v>
      </c>
    </row>
    <row r="137" spans="16:19" x14ac:dyDescent="0.75">
      <c r="P137" s="11">
        <v>124</v>
      </c>
      <c r="Q137" s="11">
        <f t="shared" si="15"/>
        <v>20</v>
      </c>
      <c r="R137" s="11">
        <f t="shared" si="16"/>
        <v>4</v>
      </c>
      <c r="S137" s="12" cm="1">
        <f t="array" ref="S137">INDEX('Subject-ConceptMap-2'!$I$15:$N$121,Q137+1,R137)</f>
        <v>0</v>
      </c>
    </row>
    <row r="138" spans="16:19" x14ac:dyDescent="0.75">
      <c r="P138" s="11">
        <v>125</v>
      </c>
      <c r="Q138" s="11">
        <f t="shared" si="15"/>
        <v>20</v>
      </c>
      <c r="R138" s="11">
        <f t="shared" si="16"/>
        <v>5</v>
      </c>
      <c r="S138" s="12" cm="1">
        <f t="array" ref="S138">INDEX('Subject-ConceptMap-2'!$I$15:$N$121,Q138+1,R138)</f>
        <v>0</v>
      </c>
    </row>
    <row r="139" spans="16:19" x14ac:dyDescent="0.75">
      <c r="P139" s="11">
        <v>126</v>
      </c>
      <c r="Q139" s="11">
        <f t="shared" si="15"/>
        <v>20</v>
      </c>
      <c r="R139" s="11">
        <f t="shared" si="16"/>
        <v>6</v>
      </c>
      <c r="S139" s="12" cm="1">
        <f t="array" ref="S139">INDEX('Subject-ConceptMap-2'!$I$15:$N$121,Q139+1,R139)</f>
        <v>0</v>
      </c>
    </row>
    <row r="140" spans="16:19" x14ac:dyDescent="0.75">
      <c r="P140" s="11">
        <v>127</v>
      </c>
      <c r="Q140" s="11">
        <f t="shared" si="15"/>
        <v>21</v>
      </c>
      <c r="R140" s="11">
        <f t="shared" si="16"/>
        <v>1</v>
      </c>
      <c r="S140" s="12" cm="1">
        <f t="array" ref="S140">INDEX('Subject-ConceptMap-2'!$I$15:$N$121,Q140+1,R140)</f>
        <v>0</v>
      </c>
    </row>
    <row r="141" spans="16:19" x14ac:dyDescent="0.75">
      <c r="P141" s="11">
        <v>128</v>
      </c>
      <c r="Q141" s="11">
        <f t="shared" si="15"/>
        <v>21</v>
      </c>
      <c r="R141" s="11">
        <f t="shared" si="16"/>
        <v>2</v>
      </c>
      <c r="S141" s="12" cm="1">
        <f t="array" ref="S141">INDEX('Subject-ConceptMap-2'!$I$15:$N$121,Q141+1,R141)</f>
        <v>0</v>
      </c>
    </row>
    <row r="142" spans="16:19" x14ac:dyDescent="0.75">
      <c r="P142" s="11">
        <v>129</v>
      </c>
      <c r="Q142" s="11">
        <f t="shared" si="15"/>
        <v>21</v>
      </c>
      <c r="R142" s="11">
        <f t="shared" si="16"/>
        <v>3</v>
      </c>
      <c r="S142" s="12" cm="1">
        <f t="array" ref="S142">INDEX('Subject-ConceptMap-2'!$I$15:$N$121,Q142+1,R142)</f>
        <v>0</v>
      </c>
    </row>
    <row r="143" spans="16:19" x14ac:dyDescent="0.75">
      <c r="P143" s="11">
        <v>130</v>
      </c>
      <c r="Q143" s="11">
        <f t="shared" ref="Q143:Q159" si="17">IF(MOD(P143,$Q$8)=0,P143/$Q$8-1,INT(P143/$Q$8))</f>
        <v>21</v>
      </c>
      <c r="R143" s="11">
        <f t="shared" ref="R143:R159" si="18">IF(MOD(P143,$Q$8)=0,$Q$8,MOD(P143,$Q$8))</f>
        <v>4</v>
      </c>
      <c r="S143" s="12" cm="1">
        <f t="array" ref="S143">INDEX('Subject-ConceptMap-2'!$I$15:$N$121,Q143+1,R143)</f>
        <v>0</v>
      </c>
    </row>
    <row r="144" spans="16:19" x14ac:dyDescent="0.75">
      <c r="P144" s="11">
        <v>131</v>
      </c>
      <c r="Q144" s="11">
        <f t="shared" si="17"/>
        <v>21</v>
      </c>
      <c r="R144" s="11">
        <f t="shared" si="18"/>
        <v>5</v>
      </c>
      <c r="S144" s="12" cm="1">
        <f t="array" ref="S144">INDEX('Subject-ConceptMap-2'!$I$15:$N$121,Q144+1,R144)</f>
        <v>0</v>
      </c>
    </row>
    <row r="145" spans="16:19" x14ac:dyDescent="0.75">
      <c r="P145" s="11">
        <v>132</v>
      </c>
      <c r="Q145" s="11">
        <f t="shared" si="17"/>
        <v>21</v>
      </c>
      <c r="R145" s="11">
        <f t="shared" si="18"/>
        <v>6</v>
      </c>
      <c r="S145" s="12" cm="1">
        <f t="array" ref="S145">INDEX('Subject-ConceptMap-2'!$I$15:$N$121,Q145+1,R145)</f>
        <v>0</v>
      </c>
    </row>
    <row r="146" spans="16:19" x14ac:dyDescent="0.75">
      <c r="P146" s="11">
        <v>133</v>
      </c>
      <c r="Q146" s="11">
        <f t="shared" si="17"/>
        <v>22</v>
      </c>
      <c r="R146" s="11">
        <f t="shared" si="18"/>
        <v>1</v>
      </c>
      <c r="S146" s="12" cm="1">
        <f t="array" ref="S146">INDEX('Subject-ConceptMap-2'!$I$15:$N$121,Q146+1,R146)</f>
        <v>0</v>
      </c>
    </row>
    <row r="147" spans="16:19" x14ac:dyDescent="0.75">
      <c r="P147" s="11">
        <v>134</v>
      </c>
      <c r="Q147" s="11">
        <f t="shared" si="17"/>
        <v>22</v>
      </c>
      <c r="R147" s="11">
        <f t="shared" si="18"/>
        <v>2</v>
      </c>
      <c r="S147" s="12" cm="1">
        <f t="array" ref="S147">INDEX('Subject-ConceptMap-2'!$I$15:$N$121,Q147+1,R147)</f>
        <v>0</v>
      </c>
    </row>
    <row r="148" spans="16:19" x14ac:dyDescent="0.75">
      <c r="P148" s="11">
        <v>135</v>
      </c>
      <c r="Q148" s="11">
        <f t="shared" si="17"/>
        <v>22</v>
      </c>
      <c r="R148" s="11">
        <f t="shared" si="18"/>
        <v>3</v>
      </c>
      <c r="S148" s="12" cm="1">
        <f t="array" ref="S148">INDEX('Subject-ConceptMap-2'!$I$15:$N$121,Q148+1,R148)</f>
        <v>0</v>
      </c>
    </row>
    <row r="149" spans="16:19" x14ac:dyDescent="0.75">
      <c r="P149" s="11">
        <v>136</v>
      </c>
      <c r="Q149" s="11">
        <f t="shared" si="17"/>
        <v>22</v>
      </c>
      <c r="R149" s="11">
        <f t="shared" si="18"/>
        <v>4</v>
      </c>
      <c r="S149" s="12" cm="1">
        <f t="array" ref="S149">INDEX('Subject-ConceptMap-2'!$I$15:$N$121,Q149+1,R149)</f>
        <v>0</v>
      </c>
    </row>
    <row r="150" spans="16:19" x14ac:dyDescent="0.75">
      <c r="P150" s="11">
        <v>137</v>
      </c>
      <c r="Q150" s="11">
        <f t="shared" si="17"/>
        <v>22</v>
      </c>
      <c r="R150" s="11">
        <f t="shared" si="18"/>
        <v>5</v>
      </c>
      <c r="S150" s="12" cm="1">
        <f t="array" ref="S150">INDEX('Subject-ConceptMap-2'!$I$15:$N$121,Q150+1,R150)</f>
        <v>0</v>
      </c>
    </row>
    <row r="151" spans="16:19" x14ac:dyDescent="0.75">
      <c r="P151" s="11">
        <v>138</v>
      </c>
      <c r="Q151" s="11">
        <f t="shared" si="17"/>
        <v>22</v>
      </c>
      <c r="R151" s="11">
        <f t="shared" si="18"/>
        <v>6</v>
      </c>
      <c r="S151" s="12" cm="1">
        <f t="array" ref="S151">INDEX('Subject-ConceptMap-2'!$I$15:$N$121,Q151+1,R151)</f>
        <v>0</v>
      </c>
    </row>
    <row r="152" spans="16:19" x14ac:dyDescent="0.75">
      <c r="P152" s="11">
        <v>139</v>
      </c>
      <c r="Q152" s="11">
        <f t="shared" si="17"/>
        <v>23</v>
      </c>
      <c r="R152" s="11">
        <f t="shared" si="18"/>
        <v>1</v>
      </c>
      <c r="S152" s="12" cm="1">
        <f t="array" ref="S152">INDEX('Subject-ConceptMap-2'!$I$15:$N$121,Q152+1,R152)</f>
        <v>0</v>
      </c>
    </row>
    <row r="153" spans="16:19" x14ac:dyDescent="0.75">
      <c r="P153" s="11">
        <v>140</v>
      </c>
      <c r="Q153" s="11">
        <f t="shared" si="17"/>
        <v>23</v>
      </c>
      <c r="R153" s="11">
        <f t="shared" si="18"/>
        <v>2</v>
      </c>
      <c r="S153" s="12" cm="1">
        <f t="array" ref="S153">INDEX('Subject-ConceptMap-2'!$I$15:$N$121,Q153+1,R153)</f>
        <v>0</v>
      </c>
    </row>
    <row r="154" spans="16:19" x14ac:dyDescent="0.75">
      <c r="P154" s="11">
        <v>141</v>
      </c>
      <c r="Q154" s="11">
        <f t="shared" si="17"/>
        <v>23</v>
      </c>
      <c r="R154" s="11">
        <f t="shared" si="18"/>
        <v>3</v>
      </c>
      <c r="S154" s="12" cm="1">
        <f t="array" ref="S154">INDEX('Subject-ConceptMap-2'!$I$15:$N$121,Q154+1,R154)</f>
        <v>0</v>
      </c>
    </row>
    <row r="155" spans="16:19" x14ac:dyDescent="0.75">
      <c r="P155" s="11">
        <v>142</v>
      </c>
      <c r="Q155" s="11">
        <f t="shared" si="17"/>
        <v>23</v>
      </c>
      <c r="R155" s="11">
        <f t="shared" si="18"/>
        <v>4</v>
      </c>
      <c r="S155" s="12" cm="1">
        <f t="array" ref="S155">INDEX('Subject-ConceptMap-2'!$I$15:$N$121,Q155+1,R155)</f>
        <v>0</v>
      </c>
    </row>
    <row r="156" spans="16:19" x14ac:dyDescent="0.75">
      <c r="P156" s="11">
        <v>143</v>
      </c>
      <c r="Q156" s="11">
        <f t="shared" si="17"/>
        <v>23</v>
      </c>
      <c r="R156" s="11">
        <f t="shared" si="18"/>
        <v>5</v>
      </c>
      <c r="S156" s="12" cm="1">
        <f t="array" ref="S156">INDEX('Subject-ConceptMap-2'!$I$15:$N$121,Q156+1,R156)</f>
        <v>0</v>
      </c>
    </row>
    <row r="157" spans="16:19" x14ac:dyDescent="0.75">
      <c r="P157" s="11">
        <v>144</v>
      </c>
      <c r="Q157" s="11">
        <f t="shared" si="17"/>
        <v>23</v>
      </c>
      <c r="R157" s="11">
        <f t="shared" si="18"/>
        <v>6</v>
      </c>
      <c r="S157" s="12" cm="1">
        <f t="array" ref="S157">INDEX('Subject-ConceptMap-2'!$I$15:$N$121,Q157+1,R157)</f>
        <v>0</v>
      </c>
    </row>
    <row r="158" spans="16:19" x14ac:dyDescent="0.75">
      <c r="P158" s="11">
        <v>145</v>
      </c>
      <c r="Q158" s="11">
        <f t="shared" si="17"/>
        <v>24</v>
      </c>
      <c r="R158" s="11">
        <f t="shared" si="18"/>
        <v>1</v>
      </c>
      <c r="S158" s="12" cm="1">
        <f t="array" ref="S158">INDEX('Subject-ConceptMap-2'!$I$15:$N$121,Q158+1,R158)</f>
        <v>0</v>
      </c>
    </row>
    <row r="159" spans="16:19" x14ac:dyDescent="0.75">
      <c r="P159" s="11">
        <v>146</v>
      </c>
      <c r="Q159" s="11">
        <f t="shared" si="17"/>
        <v>24</v>
      </c>
      <c r="R159" s="11">
        <f t="shared" si="18"/>
        <v>2</v>
      </c>
      <c r="S159" s="12" cm="1">
        <f t="array" ref="S159">INDEX('Subject-ConceptMap-2'!$I$15:$N$121,Q159+1,R159)</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abSelected="1" topLeftCell="A10" zoomScale="78" workbookViewId="0">
      <selection activeCell="F30" sqref="F30:G31"/>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1478</v>
      </c>
    </row>
    <row r="2" spans="1:19" ht="15.5" thickBot="1" x14ac:dyDescent="0.9"/>
    <row r="3" spans="1:19" ht="15.5" thickBot="1" x14ac:dyDescent="0.9">
      <c r="B3" s="47" t="s">
        <v>17</v>
      </c>
      <c r="C3" s="28" t="s">
        <v>1519</v>
      </c>
      <c r="D3" s="47" t="s">
        <v>1466</v>
      </c>
      <c r="E3" s="71" t="str">
        <f>$C$1&amp;Subject!B5</f>
        <v>http://hl7.eu/fhir/ig/idea4rc/StructureDefinition/Subject</v>
      </c>
    </row>
    <row r="4" spans="1:19" x14ac:dyDescent="0.75">
      <c r="B4" s="47" t="s">
        <v>16</v>
      </c>
      <c r="C4" s="28" t="s">
        <v>1518</v>
      </c>
      <c r="D4" s="47" t="s">
        <v>1467</v>
      </c>
      <c r="E4" s="71" t="s">
        <v>1490</v>
      </c>
    </row>
    <row r="5" spans="1:19" x14ac:dyDescent="0.75">
      <c r="B5" s="47" t="s">
        <v>10</v>
      </c>
      <c r="C5" s="80" t="s">
        <v>1520</v>
      </c>
      <c r="D5" s="47"/>
      <c r="E5" s="7"/>
    </row>
    <row r="6" spans="1:19" x14ac:dyDescent="0.75">
      <c r="B6" s="47" t="s">
        <v>18</v>
      </c>
      <c r="C6" s="81"/>
      <c r="D6" s="47" t="s">
        <v>1468</v>
      </c>
      <c r="E6" s="158" t="str">
        <f>E3</f>
        <v>http://hl7.eu/fhir/ig/idea4rc/StructureDefinition/Subject</v>
      </c>
      <c r="F6" s="159"/>
      <c r="G6" s="159"/>
    </row>
    <row r="7" spans="1:19" x14ac:dyDescent="0.75">
      <c r="B7" s="47" t="s">
        <v>15</v>
      </c>
      <c r="C7" s="82"/>
      <c r="D7" s="47" t="s">
        <v>1469</v>
      </c>
      <c r="E7" s="158" t="s">
        <v>1526</v>
      </c>
      <c r="F7" s="159"/>
      <c r="G7" s="159"/>
    </row>
    <row r="8" spans="1:19" ht="44.25" x14ac:dyDescent="0.75">
      <c r="B8" s="47" t="s">
        <v>1470</v>
      </c>
      <c r="C8" s="62" t="s">
        <v>1520</v>
      </c>
      <c r="D8" s="47"/>
      <c r="E8" s="7"/>
      <c r="I8" s="12" t="s">
        <v>1285</v>
      </c>
      <c r="J8" s="12" t="s">
        <v>1286</v>
      </c>
      <c r="K8" s="12" t="s">
        <v>1287</v>
      </c>
      <c r="L8" s="12" t="s">
        <v>1288</v>
      </c>
      <c r="M8" s="11" t="s">
        <v>1289</v>
      </c>
      <c r="P8" s="34" t="s">
        <v>1324</v>
      </c>
      <c r="Q8" s="34">
        <v>6</v>
      </c>
    </row>
    <row r="9" spans="1:19" x14ac:dyDescent="0.75">
      <c r="B9" s="47" t="s">
        <v>1471</v>
      </c>
      <c r="C9" s="12" t="s">
        <v>1521</v>
      </c>
      <c r="D9" s="47"/>
      <c r="E9" s="71"/>
      <c r="I9" s="12"/>
      <c r="J9" s="11"/>
      <c r="K9" s="11"/>
      <c r="L9" s="11"/>
      <c r="M9" s="11"/>
    </row>
    <row r="10" spans="1:19" x14ac:dyDescent="0.75">
      <c r="B10" s="47"/>
      <c r="C10" s="12"/>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Subject!B5</f>
        <v>Subject</v>
      </c>
      <c r="C14" s="12"/>
      <c r="D14" s="4" t="s">
        <v>1524</v>
      </c>
      <c r="E14" s="6"/>
      <c r="F14" s="49"/>
      <c r="G14" s="49"/>
      <c r="I14" s="12"/>
      <c r="J14" s="11"/>
      <c r="K14" s="11"/>
      <c r="L14" s="11"/>
      <c r="M14" s="48"/>
      <c r="N14" s="51"/>
    </row>
    <row r="15" spans="1:19" ht="73.75" x14ac:dyDescent="0.75">
      <c r="A15" s="44"/>
      <c r="B15" s="11" t="str">
        <f>Subject!B14</f>
        <v>alcohol</v>
      </c>
      <c r="C15" s="11" t="str">
        <f>Subject!C14</f>
        <v>Alcohol</v>
      </c>
      <c r="D15" s="12" t="s">
        <v>1527</v>
      </c>
      <c r="E15" s="12"/>
      <c r="F15" s="49" t="s">
        <v>1312</v>
      </c>
      <c r="G15" s="77"/>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A33" zoomScale="55" zoomScaleNormal="55" workbookViewId="0">
      <selection activeCell="G36" sqref="G36"/>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1478</v>
      </c>
    </row>
    <row r="2" spans="1:19" ht="15.5" thickBot="1" x14ac:dyDescent="0.9"/>
    <row r="3" spans="1:19" ht="15.5" thickBot="1" x14ac:dyDescent="0.9">
      <c r="B3" s="47" t="s">
        <v>17</v>
      </c>
      <c r="C3" s="28" t="s">
        <v>1519</v>
      </c>
      <c r="D3" s="47" t="s">
        <v>1466</v>
      </c>
      <c r="E3" s="71" t="str">
        <f>$C$1&amp;Subject!B5</f>
        <v>http://hl7.eu/fhir/ig/idea4rc/StructureDefinition/Subject</v>
      </c>
    </row>
    <row r="4" spans="1:19" x14ac:dyDescent="0.75">
      <c r="B4" s="47" t="s">
        <v>16</v>
      </c>
      <c r="C4" s="28" t="s">
        <v>1518</v>
      </c>
      <c r="D4" s="47" t="s">
        <v>1467</v>
      </c>
      <c r="E4" s="71" t="s">
        <v>1490</v>
      </c>
    </row>
    <row r="5" spans="1:19" x14ac:dyDescent="0.75">
      <c r="B5" s="47" t="s">
        <v>10</v>
      </c>
      <c r="C5" s="80" t="s">
        <v>1520</v>
      </c>
      <c r="D5" s="47"/>
      <c r="E5" s="7"/>
    </row>
    <row r="6" spans="1:19" x14ac:dyDescent="0.75">
      <c r="B6" s="47" t="s">
        <v>18</v>
      </c>
      <c r="C6" s="81"/>
      <c r="D6" s="47" t="s">
        <v>1468</v>
      </c>
      <c r="E6" s="158" t="str">
        <f>E3</f>
        <v>http://hl7.eu/fhir/ig/idea4rc/StructureDefinition/Subject</v>
      </c>
      <c r="F6" s="159"/>
      <c r="G6" s="159"/>
    </row>
    <row r="7" spans="1:19" x14ac:dyDescent="0.75">
      <c r="B7" s="47" t="s">
        <v>15</v>
      </c>
      <c r="C7" s="82"/>
      <c r="D7" s="47" t="s">
        <v>1469</v>
      </c>
      <c r="E7" s="158" t="s">
        <v>1528</v>
      </c>
      <c r="F7" s="159"/>
      <c r="G7" s="159"/>
    </row>
    <row r="8" spans="1:19" ht="44.25" x14ac:dyDescent="0.75">
      <c r="B8" s="47" t="s">
        <v>1470</v>
      </c>
      <c r="C8" s="62" t="s">
        <v>1520</v>
      </c>
      <c r="D8" s="47"/>
      <c r="E8" s="7"/>
      <c r="I8" s="12" t="s">
        <v>1285</v>
      </c>
      <c r="J8" s="12" t="s">
        <v>1286</v>
      </c>
      <c r="K8" s="12" t="s">
        <v>1287</v>
      </c>
      <c r="L8" s="12" t="s">
        <v>1288</v>
      </c>
      <c r="M8" s="11" t="s">
        <v>1289</v>
      </c>
      <c r="P8" s="34" t="s">
        <v>1324</v>
      </c>
      <c r="Q8" s="34">
        <v>6</v>
      </c>
    </row>
    <row r="9" spans="1:19" x14ac:dyDescent="0.75">
      <c r="B9" s="47" t="s">
        <v>1471</v>
      </c>
      <c r="C9" s="12" t="s">
        <v>1521</v>
      </c>
      <c r="D9" s="47"/>
      <c r="E9" s="71"/>
      <c r="I9" s="12"/>
      <c r="J9" s="11"/>
      <c r="K9" s="11"/>
      <c r="L9" s="11"/>
      <c r="M9" s="11"/>
    </row>
    <row r="10" spans="1:19" x14ac:dyDescent="0.75">
      <c r="B10" s="47"/>
      <c r="C10" s="12"/>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Subject!B5</f>
        <v>Subject</v>
      </c>
      <c r="C14" s="12"/>
      <c r="D14" s="4" t="s">
        <v>1524</v>
      </c>
      <c r="E14" s="6"/>
      <c r="F14" s="49"/>
      <c r="G14" s="49"/>
      <c r="I14" s="12"/>
      <c r="J14" s="11"/>
      <c r="K14" s="11"/>
      <c r="L14" s="11"/>
      <c r="M14" s="48"/>
      <c r="N14" s="51"/>
    </row>
    <row r="15" spans="1:19" ht="250.75" x14ac:dyDescent="0.75">
      <c r="A15" s="44"/>
      <c r="B15" s="11" t="str">
        <f>Subject!B17</f>
        <v>comorbidity</v>
      </c>
      <c r="C15" s="11" t="str">
        <f>Subject!C17</f>
        <v>Comorbidity</v>
      </c>
      <c r="D15" s="12"/>
      <c r="E15" s="12"/>
      <c r="F15" s="49" t="s">
        <v>1312</v>
      </c>
      <c r="G15" s="77" t="s">
        <v>1958</v>
      </c>
      <c r="I15" s="12" t="str">
        <f>"* group[=].element[+].code = #"&amp;$B$14&amp;"."&amp;B15</f>
        <v>* group[=].element[+].code = #Subject.comorbidity</v>
      </c>
      <c r="J15" s="12" t="str">
        <f t="shared" ref="J15" si="0">"* group[=].element[=].display = ##34#"&amp;C15&amp;"##34#"</f>
        <v>* group[=].element[=].display = ##34#Comorbidity##34#</v>
      </c>
      <c r="K15" s="12" t="str">
        <f>IF(F15="unmatched","//-- unmatched",IF(D15="","* group[=].element[=].target.code = #"&amp;$D$14,"* group[=].element[=].target.code = #"&amp;$D$14&amp;"."&amp;D15))</f>
        <v>* group[=].element[=].target.code = #Observation</v>
      </c>
      <c r="L15" s="12" t="str">
        <f t="shared" ref="L15" si="1">IF(F15="unmatched","//-- unmatched","* group[=].element[=].target.display = ##34#"&amp;E15&amp;"##34#")</f>
        <v>* group[=].element[=].target.display = ##34###34#</v>
      </c>
      <c r="M15" s="12" t="str">
        <f t="shared" ref="M15" si="2">"* group[=].element[=].target.equivalence = #"&amp;F15</f>
        <v>* group[=].element[=].target.equivalence = #equivalent</v>
      </c>
      <c r="N15" s="12" t="str">
        <f t="shared" ref="N15" si="3">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4">IF(MOD(P15,$Q$8)=0,P15/$Q$8-1,INT(P15/$Q$8))</f>
        <v>0</v>
      </c>
      <c r="R15" s="11">
        <f t="shared" ref="R15" si="5">IF(MOD(P15,$Q$8)=0,$Q$8,MOD(P15,$Q$8))</f>
        <v>1</v>
      </c>
      <c r="S15" s="12" t="str" cm="1">
        <f t="array" ref="S15">INDEX('Subject-ConceptMap-4'!$I$15:$N$121,Q15+1,R15)</f>
        <v>* group[=].element[+].code = #Subject.comorbidity</v>
      </c>
    </row>
    <row r="16" spans="1:19" ht="44.25" customHeight="1" x14ac:dyDescent="0.75">
      <c r="A16" s="44"/>
      <c r="B16" s="11" t="str">
        <f>Subject!B18</f>
        <v>comorbidity.myocardialInfarction</v>
      </c>
      <c r="C16" s="11" t="str">
        <f>Subject!C18</f>
        <v>Myocardial infarction</v>
      </c>
      <c r="D16" s="12" t="s">
        <v>1529</v>
      </c>
      <c r="E16" s="11"/>
      <c r="F16" s="49" t="s">
        <v>1312</v>
      </c>
      <c r="G16" s="77"/>
      <c r="H16" s="43"/>
      <c r="I16" s="12" t="str">
        <f t="shared" ref="I16:I47" si="6">"* group[=].element[+].code = #"&amp;$B$14&amp;"."&amp;B16</f>
        <v>* group[=].element[+].code = #Subject.comorbidity.myocardialInfarction</v>
      </c>
      <c r="J16" s="12" t="str">
        <f t="shared" ref="J16:J47" si="7">"* group[=].element[=].display = ##34#"&amp;C16&amp;"##34#"</f>
        <v>* group[=].element[=].display = ##34#Myocardial infarction##34#</v>
      </c>
      <c r="K16" s="12" t="str">
        <f t="shared" ref="K16:K47" si="8">IF(F16="unmatched","//-- unmatched",IF(D16="","* group[=].element[=].target.code = #"&amp;$D$14,"* group[=].element[=].target.code = #"&amp;$D$14&amp;"."&amp;D16))</f>
        <v>* group[=].element[=].target.code = #Observation.extension:comorbidConditionPresent</v>
      </c>
      <c r="L16" s="12" t="str">
        <f t="shared" ref="L16:L47" si="9">IF(F16="unmatched","//-- unmatched","* group[=].element[=].target.display = ##34#"&amp;E16&amp;"##34#")</f>
        <v>* group[=].element[=].target.display = ##34###34#</v>
      </c>
      <c r="M16" s="12" t="str">
        <f t="shared" ref="M16:M47" si="10">"* group[=].element[=].target.equivalence = #"&amp;F16</f>
        <v>* group[=].element[=].target.equivalence = #equivalent</v>
      </c>
      <c r="N16" s="12" t="str">
        <f t="shared" ref="N16:N47" si="11">IF(G16&lt;&gt;"",CONCATENATE("* group[=].element[=].target.comment = ","##34#",G16,"##34#"),"")</f>
        <v/>
      </c>
      <c r="P16" s="11">
        <v>2</v>
      </c>
      <c r="Q16" s="11">
        <f t="shared" ref="Q16:Q17" si="12">IF(MOD(P16,$Q$8)=0,P16/$Q$8-1,INT(P16/$Q$8))</f>
        <v>0</v>
      </c>
      <c r="R16" s="11">
        <f t="shared" ref="R16:R17" si="13">IF(MOD(P16,$Q$8)=0,$Q$8,MOD(P16,$Q$8))</f>
        <v>2</v>
      </c>
      <c r="S16" s="12" t="str" cm="1">
        <f t="array" ref="S16">INDEX('Subject-ConceptMap-4'!$I$15:$N$121,Q16+1,R16)</f>
        <v>* group[=].element[=].display = ##34#Comorbidity##34#</v>
      </c>
    </row>
    <row r="17" spans="1:19" ht="103.25" customHeight="1" x14ac:dyDescent="0.75">
      <c r="A17" s="44"/>
      <c r="B17" s="11" t="str">
        <f>Subject!B19</f>
        <v>comorbidity.congestiveHeartFailure</v>
      </c>
      <c r="C17" s="11" t="str">
        <f>Subject!C19</f>
        <v>Congestive heart failure</v>
      </c>
      <c r="D17" s="12" t="s">
        <v>1529</v>
      </c>
      <c r="E17" s="11"/>
      <c r="F17" s="49" t="s">
        <v>1312</v>
      </c>
      <c r="G17" s="77"/>
      <c r="H17" s="43"/>
      <c r="I17" s="12" t="str">
        <f t="shared" si="6"/>
        <v>* group[=].element[+].code = #Subject.comorbidity.congestiveHeartFailure</v>
      </c>
      <c r="J17" s="12" t="str">
        <f t="shared" si="7"/>
        <v>* group[=].element[=].display = ##34#Congestive heart failure##34#</v>
      </c>
      <c r="K17" s="12" t="str">
        <f t="shared" si="8"/>
        <v>* group[=].element[=].target.code = #Observation.extension:comorbidConditionPresent</v>
      </c>
      <c r="L17" s="12" t="str">
        <f t="shared" si="9"/>
        <v>* group[=].element[=].target.display = ##34###34#</v>
      </c>
      <c r="M17" s="12" t="str">
        <f t="shared" si="10"/>
        <v>* group[=].element[=].target.equivalence = #equivalent</v>
      </c>
      <c r="N17" s="12" t="str">
        <f t="shared" si="11"/>
        <v/>
      </c>
      <c r="P17" s="11">
        <v>3</v>
      </c>
      <c r="Q17" s="11">
        <f t="shared" si="12"/>
        <v>0</v>
      </c>
      <c r="R17" s="11">
        <f t="shared" si="13"/>
        <v>3</v>
      </c>
      <c r="S17" s="12" t="str" cm="1">
        <f t="array" ref="S17">INDEX('Subject-ConceptMap-4'!$I$15:$N$121,Q17+1,R17)</f>
        <v>* group[=].element[=].target.code = #Observation</v>
      </c>
    </row>
    <row r="18" spans="1:19" ht="73.75" x14ac:dyDescent="0.75">
      <c r="A18" s="44"/>
      <c r="B18" s="11" t="str">
        <f>Subject!B20</f>
        <v>comorbidity.peripheralVascularDisease</v>
      </c>
      <c r="C18" s="11" t="str">
        <f>Subject!C20</f>
        <v>Peripheral vascular disease</v>
      </c>
      <c r="D18" s="12" t="s">
        <v>1529</v>
      </c>
      <c r="E18" s="11"/>
      <c r="F18" s="49" t="s">
        <v>1312</v>
      </c>
      <c r="G18" s="77"/>
      <c r="H18" s="43"/>
      <c r="I18" s="12" t="str">
        <f t="shared" si="6"/>
        <v>* group[=].element[+].code = #Subject.comorbidity.peripheralVascularDisease</v>
      </c>
      <c r="J18" s="12" t="str">
        <f t="shared" si="7"/>
        <v>* group[=].element[=].display = ##34#Peripheral vascular disease##34#</v>
      </c>
      <c r="K18" s="12" t="str">
        <f t="shared" si="8"/>
        <v>* group[=].element[=].target.code = #Observation.extension:comorbidConditionPresent</v>
      </c>
      <c r="L18" s="12" t="str">
        <f t="shared" si="9"/>
        <v>* group[=].element[=].target.display = ##34###34#</v>
      </c>
      <c r="M18" s="12" t="str">
        <f t="shared" si="10"/>
        <v>* group[=].element[=].target.equivalence = #equivalent</v>
      </c>
      <c r="N18" s="12" t="str">
        <f t="shared" si="11"/>
        <v/>
      </c>
      <c r="P18" s="11">
        <v>4</v>
      </c>
      <c r="Q18" s="11">
        <f t="shared" ref="Q18:Q81" si="14">IF(MOD(P18,$Q$8)=0,P18/$Q$8-1,INT(P18/$Q$8))</f>
        <v>0</v>
      </c>
      <c r="R18" s="11">
        <f t="shared" ref="R18:R81" si="15">IF(MOD(P18,$Q$8)=0,$Q$8,MOD(P18,$Q$8))</f>
        <v>4</v>
      </c>
      <c r="S18" s="12" t="str" cm="1">
        <f t="array" ref="S18">INDEX('Subject-ConceptMap-4'!$I$15:$N$121,Q18+1,R18)</f>
        <v>* group[=].element[=].target.display = ##34###34#</v>
      </c>
    </row>
    <row r="19" spans="1:19" ht="73.75" x14ac:dyDescent="0.75">
      <c r="A19" s="44"/>
      <c r="B19" s="11" t="str">
        <f>Subject!B21</f>
        <v>comorbidity.cerebrovascularAccidentExceptHemiplegia</v>
      </c>
      <c r="C19" s="11" t="str">
        <f>Subject!C21</f>
        <v>Cerebrovascular accident  (except hemiplegia)</v>
      </c>
      <c r="D19" s="12" t="s">
        <v>1529</v>
      </c>
      <c r="E19" s="11"/>
      <c r="F19" s="49" t="s">
        <v>1312</v>
      </c>
      <c r="G19" s="77"/>
      <c r="H19" s="43"/>
      <c r="I19" s="12" t="str">
        <f t="shared" si="6"/>
        <v>* group[=].element[+].code = #Subject.comorbidity.cerebrovascularAccidentExceptHemiplegia</v>
      </c>
      <c r="J19" s="12" t="str">
        <f t="shared" si="7"/>
        <v>* group[=].element[=].display = ##34#Cerebrovascular accident  (except hemiplegia)##34#</v>
      </c>
      <c r="K19" s="12" t="str">
        <f t="shared" si="8"/>
        <v>* group[=].element[=].target.code = #Observation.extension:comorbidConditionPresent</v>
      </c>
      <c r="L19" s="12" t="str">
        <f t="shared" si="9"/>
        <v>* group[=].element[=].target.display = ##34###34#</v>
      </c>
      <c r="M19" s="12" t="str">
        <f t="shared" si="10"/>
        <v>* group[=].element[=].target.equivalence = #equivalent</v>
      </c>
      <c r="N19" s="12" t="str">
        <f t="shared" si="11"/>
        <v/>
      </c>
      <c r="P19" s="11">
        <v>5</v>
      </c>
      <c r="Q19" s="11">
        <f t="shared" si="14"/>
        <v>0</v>
      </c>
      <c r="R19" s="11">
        <f t="shared" si="15"/>
        <v>5</v>
      </c>
      <c r="S19" s="12" t="str" cm="1">
        <f t="array" ref="S19">INDEX('Subject-ConceptMap-4'!$I$15:$N$121,Q19+1,R19)</f>
        <v>* group[=].element[=].target.equivalence = #equivalent</v>
      </c>
    </row>
    <row r="20" spans="1:19" ht="118" x14ac:dyDescent="0.75">
      <c r="A20" s="44"/>
      <c r="B20" s="11" t="str">
        <f>Subject!B22</f>
        <v>comorbidity.dementia</v>
      </c>
      <c r="C20" s="11" t="str">
        <f>Subject!C22</f>
        <v>Dementia</v>
      </c>
      <c r="D20" s="12" t="s">
        <v>1529</v>
      </c>
      <c r="E20" s="11"/>
      <c r="F20" s="49" t="s">
        <v>1312</v>
      </c>
      <c r="G20" s="77"/>
      <c r="H20" s="43"/>
      <c r="I20" s="12" t="str">
        <f t="shared" si="6"/>
        <v>* group[=].element[+].code = #Subject.comorbidity.dementia</v>
      </c>
      <c r="J20" s="12" t="str">
        <f t="shared" si="7"/>
        <v>* group[=].element[=].display = ##34#Dementia##34#</v>
      </c>
      <c r="K20" s="12" t="str">
        <f t="shared" si="8"/>
        <v>* group[=].element[=].target.code = #Observation.extension:comorbidConditionPresent</v>
      </c>
      <c r="L20" s="12" t="str">
        <f t="shared" si="9"/>
        <v>* group[=].element[=].target.display = ##34###34#</v>
      </c>
      <c r="M20" s="12" t="str">
        <f t="shared" si="10"/>
        <v>* group[=].element[=].target.equivalence = #equivalent</v>
      </c>
      <c r="N20" s="12" t="str">
        <f t="shared" si="11"/>
        <v/>
      </c>
      <c r="P20" s="11">
        <v>6</v>
      </c>
      <c r="Q20" s="11">
        <f t="shared" si="14"/>
        <v>0</v>
      </c>
      <c r="R20" s="11">
        <f t="shared" si="15"/>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Subject!B23</f>
        <v>comorbidity.chronicPulmonaryDisease</v>
      </c>
      <c r="C21" s="11" t="str">
        <f>Subject!C23</f>
        <v>Chronic pulmonary disease</v>
      </c>
      <c r="D21" s="12" t="s">
        <v>1529</v>
      </c>
      <c r="E21" s="11"/>
      <c r="F21" s="49" t="s">
        <v>1312</v>
      </c>
      <c r="G21" s="77"/>
      <c r="H21" s="43"/>
      <c r="I21" s="12" t="str">
        <f t="shared" si="6"/>
        <v>* group[=].element[+].code = #Subject.comorbidity.chronicPulmonaryDisease</v>
      </c>
      <c r="J21" s="12" t="str">
        <f t="shared" si="7"/>
        <v>* group[=].element[=].display = ##34#Chronic pulmonary disease##34#</v>
      </c>
      <c r="K21" s="12" t="str">
        <f t="shared" si="8"/>
        <v>* group[=].element[=].target.code = #Observation.extension:comorbidConditionPresent</v>
      </c>
      <c r="L21" s="12" t="str">
        <f t="shared" si="9"/>
        <v>* group[=].element[=].target.display = ##34###34#</v>
      </c>
      <c r="M21" s="12" t="str">
        <f t="shared" si="10"/>
        <v>* group[=].element[=].target.equivalence = #equivalent</v>
      </c>
      <c r="N21" s="12" t="str">
        <f t="shared" si="11"/>
        <v/>
      </c>
      <c r="P21" s="11">
        <v>7</v>
      </c>
      <c r="Q21" s="11">
        <f t="shared" si="14"/>
        <v>1</v>
      </c>
      <c r="R21" s="11">
        <f t="shared" si="15"/>
        <v>1</v>
      </c>
      <c r="S21" s="12" t="str" cm="1">
        <f t="array" ref="S21">INDEX('Subject-ConceptMap-4'!$I$15:$N$121,Q21+1,R21)</f>
        <v>* group[=].element[+].code = #Subject.comorbidity.myocardialInfarction</v>
      </c>
    </row>
    <row r="22" spans="1:19" ht="73.75" x14ac:dyDescent="0.75">
      <c r="A22" s="44"/>
      <c r="B22" s="11" t="str">
        <f>Subject!B24</f>
        <v>comorbidity.connectiveTissueDisease</v>
      </c>
      <c r="C22" s="11" t="str">
        <f>Subject!C24</f>
        <v>Connective tissue disease</v>
      </c>
      <c r="D22" s="12" t="s">
        <v>1529</v>
      </c>
      <c r="E22" s="11"/>
      <c r="F22" s="49" t="s">
        <v>1312</v>
      </c>
      <c r="G22" s="77"/>
      <c r="H22" s="43"/>
      <c r="I22" s="12" t="str">
        <f t="shared" si="6"/>
        <v>* group[=].element[+].code = #Subject.comorbidity.connectiveTissueDisease</v>
      </c>
      <c r="J22" s="12" t="str">
        <f t="shared" si="7"/>
        <v>* group[=].element[=].display = ##34#Connective tissue disease##34#</v>
      </c>
      <c r="K22" s="12" t="str">
        <f t="shared" si="8"/>
        <v>* group[=].element[=].target.code = #Observation.extension:comorbidConditionPresent</v>
      </c>
      <c r="L22" s="12" t="str">
        <f t="shared" si="9"/>
        <v>* group[=].element[=].target.display = ##34###34#</v>
      </c>
      <c r="M22" s="12" t="str">
        <f t="shared" si="10"/>
        <v>* group[=].element[=].target.equivalence = #equivalent</v>
      </c>
      <c r="N22" s="12" t="str">
        <f t="shared" si="11"/>
        <v/>
      </c>
      <c r="P22" s="11">
        <v>8</v>
      </c>
      <c r="Q22" s="11">
        <f t="shared" si="14"/>
        <v>1</v>
      </c>
      <c r="R22" s="11">
        <f t="shared" si="15"/>
        <v>2</v>
      </c>
      <c r="S22" s="12" t="str" cm="1">
        <f t="array" ref="S22">INDEX('Subject-ConceptMap-4'!$I$15:$N$121,Q22+1,R22)</f>
        <v>* group[=].element[=].display = ##34#Myocardial infarction##34#</v>
      </c>
    </row>
    <row r="23" spans="1:19" ht="29.5" customHeight="1" x14ac:dyDescent="0.75">
      <c r="A23" s="44"/>
      <c r="B23" s="11" t="str">
        <f>Subject!B25</f>
        <v>comorbidity.ulcer</v>
      </c>
      <c r="C23" s="11" t="str">
        <f>Subject!C25</f>
        <v>Ulcer</v>
      </c>
      <c r="D23" s="12" t="s">
        <v>1529</v>
      </c>
      <c r="E23" s="11"/>
      <c r="F23" s="49" t="s">
        <v>1312</v>
      </c>
      <c r="G23" s="77"/>
      <c r="H23" s="43"/>
      <c r="I23" s="12" t="str">
        <f t="shared" si="6"/>
        <v>* group[=].element[+].code = #Subject.comorbidity.ulcer</v>
      </c>
      <c r="J23" s="12" t="str">
        <f t="shared" si="7"/>
        <v>* group[=].element[=].display = ##34#Ulcer##34#</v>
      </c>
      <c r="K23" s="12" t="str">
        <f t="shared" si="8"/>
        <v>* group[=].element[=].target.code = #Observation.extension:comorbidConditionPresent</v>
      </c>
      <c r="L23" s="12" t="str">
        <f t="shared" si="9"/>
        <v>* group[=].element[=].target.display = ##34###34#</v>
      </c>
      <c r="M23" s="12" t="str">
        <f t="shared" si="10"/>
        <v>* group[=].element[=].target.equivalence = #equivalent</v>
      </c>
      <c r="N23" s="12" t="str">
        <f t="shared" si="11"/>
        <v/>
      </c>
      <c r="P23" s="11">
        <v>9</v>
      </c>
      <c r="Q23" s="11">
        <f t="shared" si="14"/>
        <v>1</v>
      </c>
      <c r="R23" s="11">
        <f t="shared" si="15"/>
        <v>3</v>
      </c>
      <c r="S23" s="12" t="str" cm="1">
        <f t="array" ref="S23">INDEX('Subject-ConceptMap-4'!$I$15:$N$121,Q23+1,R23)</f>
        <v>* group[=].element[=].target.code = #Observation.extension:comorbidConditionPresent</v>
      </c>
    </row>
    <row r="24" spans="1:19" ht="73.75" x14ac:dyDescent="0.75">
      <c r="A24" s="44"/>
      <c r="B24" s="11" t="str">
        <f>Subject!B26</f>
        <v>comorbidity.mildLiverDisease</v>
      </c>
      <c r="C24" s="11" t="str">
        <f>Subject!C26</f>
        <v>Mild liver disease</v>
      </c>
      <c r="D24" s="12" t="s">
        <v>1529</v>
      </c>
      <c r="E24" s="11"/>
      <c r="F24" s="49" t="s">
        <v>1312</v>
      </c>
      <c r="G24" s="77"/>
      <c r="H24" s="43"/>
      <c r="I24" s="12" t="str">
        <f t="shared" si="6"/>
        <v>* group[=].element[+].code = #Subject.comorbidity.mildLiverDisease</v>
      </c>
      <c r="J24" s="12" t="str">
        <f t="shared" si="7"/>
        <v>* group[=].element[=].display = ##34#Mild liver disease##34#</v>
      </c>
      <c r="K24" s="12" t="str">
        <f t="shared" si="8"/>
        <v>* group[=].element[=].target.code = #Observation.extension:comorbidConditionPresent</v>
      </c>
      <c r="L24" s="12" t="str">
        <f t="shared" si="9"/>
        <v>* group[=].element[=].target.display = ##34###34#</v>
      </c>
      <c r="M24" s="12" t="str">
        <f t="shared" si="10"/>
        <v>* group[=].element[=].target.equivalence = #equivalent</v>
      </c>
      <c r="N24" s="12" t="str">
        <f t="shared" si="11"/>
        <v/>
      </c>
      <c r="P24" s="11">
        <v>10</v>
      </c>
      <c r="Q24" s="11">
        <f t="shared" si="14"/>
        <v>1</v>
      </c>
      <c r="R24" s="11">
        <f t="shared" si="15"/>
        <v>4</v>
      </c>
      <c r="S24" s="12" t="str" cm="1">
        <f t="array" ref="S24">INDEX('Subject-ConceptMap-4'!$I$15:$N$121,Q24+1,R24)</f>
        <v>* group[=].element[=].target.display = ##34###34#</v>
      </c>
    </row>
    <row r="25" spans="1:19" ht="73.75" x14ac:dyDescent="0.75">
      <c r="A25" s="44"/>
      <c r="B25" s="11" t="str">
        <f>Subject!B27</f>
        <v>comorbidity.moderateToSevereLiverDisease</v>
      </c>
      <c r="C25" s="11" t="str">
        <f>Subject!C27</f>
        <v>Moderate to severe liver disease</v>
      </c>
      <c r="D25" s="12" t="s">
        <v>1529</v>
      </c>
      <c r="E25" s="12"/>
      <c r="F25" s="49" t="s">
        <v>1312</v>
      </c>
      <c r="G25" s="77"/>
      <c r="H25" s="43"/>
      <c r="I25" s="12" t="str">
        <f t="shared" si="6"/>
        <v>* group[=].element[+].code = #Subject.comorbidity.moderateToSevereLiverDisease</v>
      </c>
      <c r="J25" s="12" t="str">
        <f t="shared" si="7"/>
        <v>* group[=].element[=].display = ##34#Moderate to severe liver disease##34#</v>
      </c>
      <c r="K25" s="12" t="str">
        <f t="shared" si="8"/>
        <v>* group[=].element[=].target.code = #Observation.extension:comorbidConditionPresent</v>
      </c>
      <c r="L25" s="12" t="str">
        <f t="shared" si="9"/>
        <v>* group[=].element[=].target.display = ##34###34#</v>
      </c>
      <c r="M25" s="12" t="str">
        <f t="shared" si="10"/>
        <v>* group[=].element[=].target.equivalence = #equivalent</v>
      </c>
      <c r="N25" s="12" t="str">
        <f t="shared" si="11"/>
        <v/>
      </c>
      <c r="P25" s="11">
        <v>11</v>
      </c>
      <c r="Q25" s="11">
        <f t="shared" si="14"/>
        <v>1</v>
      </c>
      <c r="R25" s="11">
        <f t="shared" si="15"/>
        <v>5</v>
      </c>
      <c r="S25" s="12" t="str" cm="1">
        <f t="array" ref="S25">INDEX('Subject-ConceptMap-4'!$I$15:$N$121,Q25+1,R25)</f>
        <v>* group[=].element[=].target.equivalence = #equivalent</v>
      </c>
    </row>
    <row r="26" spans="1:19" ht="73.75" x14ac:dyDescent="0.75">
      <c r="A26" s="44"/>
      <c r="B26" s="11" t="str">
        <f>Subject!B28</f>
        <v>comorbidity.diabetes</v>
      </c>
      <c r="C26" s="11" t="str">
        <f>Subject!C28</f>
        <v>Diabetes (without complications)</v>
      </c>
      <c r="D26" s="12" t="s">
        <v>1529</v>
      </c>
      <c r="E26" s="12"/>
      <c r="F26" s="49" t="s">
        <v>1312</v>
      </c>
      <c r="G26" s="77"/>
      <c r="H26" s="43"/>
      <c r="I26" s="12" t="str">
        <f t="shared" si="6"/>
        <v>* group[=].element[+].code = #Subject.comorbidity.diabetes</v>
      </c>
      <c r="J26" s="12" t="str">
        <f t="shared" si="7"/>
        <v>* group[=].element[=].display = ##34#Diabetes (without complications)##34#</v>
      </c>
      <c r="K26" s="12" t="str">
        <f t="shared" si="8"/>
        <v>* group[=].element[=].target.code = #Observation.extension:comorbidConditionPresent</v>
      </c>
      <c r="L26" s="12" t="str">
        <f t="shared" si="9"/>
        <v>* group[=].element[=].target.display = ##34###34#</v>
      </c>
      <c r="M26" s="12" t="str">
        <f t="shared" si="10"/>
        <v>* group[=].element[=].target.equivalence = #equivalent</v>
      </c>
      <c r="N26" s="12" t="str">
        <f t="shared" si="11"/>
        <v/>
      </c>
      <c r="P26" s="11">
        <v>12</v>
      </c>
      <c r="Q26" s="11">
        <f t="shared" si="14"/>
        <v>1</v>
      </c>
      <c r="R26" s="11">
        <f t="shared" si="15"/>
        <v>6</v>
      </c>
      <c r="S26" s="12" t="str" cm="1">
        <f t="array" ref="S26">INDEX('Subject-ConceptMap-4'!$I$15:$N$121,Q26+1,R26)</f>
        <v/>
      </c>
    </row>
    <row r="27" spans="1:19" ht="73.75" x14ac:dyDescent="0.75">
      <c r="B27" s="11" t="str">
        <f>Subject!B29</f>
        <v>comorbidity.diabetesWithEndOrganDamage</v>
      </c>
      <c r="C27" s="11" t="str">
        <f>Subject!C29</f>
        <v>Diabetes with end organ damage</v>
      </c>
      <c r="D27" s="12" t="s">
        <v>1529</v>
      </c>
      <c r="E27" s="12"/>
      <c r="F27" s="49" t="s">
        <v>1312</v>
      </c>
      <c r="G27" s="77"/>
      <c r="H27" s="43"/>
      <c r="I27" s="12" t="str">
        <f t="shared" si="6"/>
        <v>* group[=].element[+].code = #Subject.comorbidity.diabetesWithEndOrganDamage</v>
      </c>
      <c r="J27" s="12" t="str">
        <f t="shared" si="7"/>
        <v>* group[=].element[=].display = ##34#Diabetes with end organ damage##34#</v>
      </c>
      <c r="K27" s="12" t="str">
        <f t="shared" si="8"/>
        <v>* group[=].element[=].target.code = #Observation.extension:comorbidConditionPresent</v>
      </c>
      <c r="L27" s="12" t="str">
        <f t="shared" si="9"/>
        <v>* group[=].element[=].target.display = ##34###34#</v>
      </c>
      <c r="M27" s="12" t="str">
        <f t="shared" si="10"/>
        <v>* group[=].element[=].target.equivalence = #equivalent</v>
      </c>
      <c r="N27" s="12" t="str">
        <f t="shared" si="11"/>
        <v/>
      </c>
      <c r="P27" s="11">
        <v>13</v>
      </c>
      <c r="Q27" s="11">
        <f t="shared" si="14"/>
        <v>2</v>
      </c>
      <c r="R27" s="11">
        <f t="shared" si="15"/>
        <v>1</v>
      </c>
      <c r="S27" s="12" t="str" cm="1">
        <f t="array" ref="S27">INDEX('Subject-ConceptMap-4'!$I$15:$N$121,Q27+1,R27)</f>
        <v>* group[=].element[+].code = #Subject.comorbidity.congestiveHeartFailure</v>
      </c>
    </row>
    <row r="28" spans="1:19" ht="73.75" x14ac:dyDescent="0.75">
      <c r="B28" s="11" t="str">
        <f>Subject!B30</f>
        <v>comorbidity.hemiplegia</v>
      </c>
      <c r="C28" s="11" t="str">
        <f>Subject!C30</f>
        <v>Hemiplegia</v>
      </c>
      <c r="D28" s="12" t="s">
        <v>1529</v>
      </c>
      <c r="E28" s="12"/>
      <c r="F28" s="49" t="s">
        <v>1312</v>
      </c>
      <c r="G28" s="77"/>
      <c r="H28" s="43"/>
      <c r="I28" s="12" t="str">
        <f t="shared" si="6"/>
        <v>* group[=].element[+].code = #Subject.comorbidity.hemiplegia</v>
      </c>
      <c r="J28" s="12" t="str">
        <f t="shared" si="7"/>
        <v>* group[=].element[=].display = ##34#Hemiplegia##34#</v>
      </c>
      <c r="K28" s="12" t="str">
        <f t="shared" si="8"/>
        <v>* group[=].element[=].target.code = #Observation.extension:comorbidConditionPresent</v>
      </c>
      <c r="L28" s="12" t="str">
        <f t="shared" si="9"/>
        <v>* group[=].element[=].target.display = ##34###34#</v>
      </c>
      <c r="M28" s="12" t="str">
        <f t="shared" si="10"/>
        <v>* group[=].element[=].target.equivalence = #equivalent</v>
      </c>
      <c r="N28" s="12" t="str">
        <f t="shared" si="11"/>
        <v/>
      </c>
      <c r="P28" s="11">
        <v>14</v>
      </c>
      <c r="Q28" s="11">
        <f t="shared" si="14"/>
        <v>2</v>
      </c>
      <c r="R28" s="11">
        <f t="shared" si="15"/>
        <v>2</v>
      </c>
      <c r="S28" s="12" t="str" cm="1">
        <f t="array" ref="S28">INDEX('Subject-ConceptMap-4'!$I$15:$N$121,Q28+1,R28)</f>
        <v>* group[=].element[=].display = ##34#Congestive heart failure##34#</v>
      </c>
    </row>
    <row r="29" spans="1:19" ht="73.75" x14ac:dyDescent="0.75">
      <c r="B29" s="11" t="str">
        <f>Subject!B31</f>
        <v>comorbidity.moderateToSevereRenalDisease</v>
      </c>
      <c r="C29" s="11" t="str">
        <f>Subject!C31</f>
        <v>Moderate to severe renal disease</v>
      </c>
      <c r="D29" s="12" t="s">
        <v>1529</v>
      </c>
      <c r="E29" s="12"/>
      <c r="F29" s="49" t="s">
        <v>1312</v>
      </c>
      <c r="G29" s="77"/>
      <c r="H29" s="43"/>
      <c r="I29" s="12" t="str">
        <f t="shared" si="6"/>
        <v>* group[=].element[+].code = #Subject.comorbidity.moderateToSevereRenalDisease</v>
      </c>
      <c r="J29" s="12" t="str">
        <f t="shared" si="7"/>
        <v>* group[=].element[=].display = ##34#Moderate to severe renal disease##34#</v>
      </c>
      <c r="K29" s="12" t="str">
        <f t="shared" si="8"/>
        <v>* group[=].element[=].target.code = #Observation.extension:comorbidConditionPresent</v>
      </c>
      <c r="L29" s="12" t="str">
        <f t="shared" si="9"/>
        <v>* group[=].element[=].target.display = ##34###34#</v>
      </c>
      <c r="M29" s="12" t="str">
        <f t="shared" si="10"/>
        <v>* group[=].element[=].target.equivalence = #equivalent</v>
      </c>
      <c r="N29" s="12" t="str">
        <f t="shared" si="11"/>
        <v/>
      </c>
      <c r="P29" s="11">
        <v>15</v>
      </c>
      <c r="Q29" s="11">
        <f t="shared" si="14"/>
        <v>2</v>
      </c>
      <c r="R29" s="11">
        <f t="shared" si="15"/>
        <v>3</v>
      </c>
      <c r="S29" s="12" t="str" cm="1">
        <f t="array" ref="S29">INDEX('Subject-ConceptMap-4'!$I$15:$N$121,Q29+1,R29)</f>
        <v>* group[=].element[=].target.code = #Observation.extension:comorbidConditionPresent</v>
      </c>
    </row>
    <row r="30" spans="1:19" ht="73.75" x14ac:dyDescent="0.75">
      <c r="B30" s="11" t="str">
        <f>Subject!B32</f>
        <v>comorbidity.solidTumor</v>
      </c>
      <c r="C30" s="11" t="str">
        <f>Subject!C32</f>
        <v>Solid tumor (non metastatic)</v>
      </c>
      <c r="D30" s="12" t="s">
        <v>1529</v>
      </c>
      <c r="E30" s="12"/>
      <c r="F30" s="49" t="s">
        <v>1312</v>
      </c>
      <c r="G30" s="77"/>
      <c r="H30" s="43"/>
      <c r="I30" s="12" t="str">
        <f t="shared" si="6"/>
        <v>* group[=].element[+].code = #Subject.comorbidity.solidTumor</v>
      </c>
      <c r="J30" s="12" t="str">
        <f t="shared" si="7"/>
        <v>* group[=].element[=].display = ##34#Solid tumor (non metastatic)##34#</v>
      </c>
      <c r="K30" s="12" t="str">
        <f t="shared" si="8"/>
        <v>* group[=].element[=].target.code = #Observation.extension:comorbidConditionPresent</v>
      </c>
      <c r="L30" s="12" t="str">
        <f t="shared" si="9"/>
        <v>* group[=].element[=].target.display = ##34###34#</v>
      </c>
      <c r="M30" s="12" t="str">
        <f t="shared" si="10"/>
        <v>* group[=].element[=].target.equivalence = #equivalent</v>
      </c>
      <c r="N30" s="12" t="str">
        <f t="shared" si="11"/>
        <v/>
      </c>
      <c r="P30" s="11">
        <v>16</v>
      </c>
      <c r="Q30" s="11">
        <f t="shared" si="14"/>
        <v>2</v>
      </c>
      <c r="R30" s="11">
        <f t="shared" si="15"/>
        <v>4</v>
      </c>
      <c r="S30" s="12" t="str" cm="1">
        <f t="array" ref="S30">INDEX('Subject-ConceptMap-4'!$I$15:$N$121,Q30+1,R30)</f>
        <v>* group[=].element[=].target.display = ##34###34#</v>
      </c>
    </row>
    <row r="31" spans="1:19" ht="73.75" x14ac:dyDescent="0.75">
      <c r="B31" s="11" t="str">
        <f>Subject!B33</f>
        <v>comorbidity.metastaticSolidTumor</v>
      </c>
      <c r="C31" s="11" t="str">
        <f>Subject!C33</f>
        <v>Metastatic solid tumor</v>
      </c>
      <c r="D31" s="12" t="s">
        <v>1529</v>
      </c>
      <c r="E31" s="12"/>
      <c r="F31" s="49" t="s">
        <v>1312</v>
      </c>
      <c r="G31" s="77"/>
      <c r="H31" s="43"/>
      <c r="I31" s="12" t="str">
        <f t="shared" si="6"/>
        <v>* group[=].element[+].code = #Subject.comorbidity.metastaticSolidTumor</v>
      </c>
      <c r="J31" s="12" t="str">
        <f t="shared" si="7"/>
        <v>* group[=].element[=].display = ##34#Metastatic solid tumor##34#</v>
      </c>
      <c r="K31" s="12" t="str">
        <f t="shared" si="8"/>
        <v>* group[=].element[=].target.code = #Observation.extension:comorbidConditionPresent</v>
      </c>
      <c r="L31" s="12" t="str">
        <f t="shared" si="9"/>
        <v>* group[=].element[=].target.display = ##34###34#</v>
      </c>
      <c r="M31" s="12" t="str">
        <f t="shared" si="10"/>
        <v>* group[=].element[=].target.equivalence = #equivalent</v>
      </c>
      <c r="N31" s="12" t="str">
        <f t="shared" si="11"/>
        <v/>
      </c>
      <c r="P31" s="11">
        <v>17</v>
      </c>
      <c r="Q31" s="11">
        <f t="shared" si="14"/>
        <v>2</v>
      </c>
      <c r="R31" s="11">
        <f t="shared" si="15"/>
        <v>5</v>
      </c>
      <c r="S31" s="12" t="str" cm="1">
        <f t="array" ref="S31">INDEX('Subject-ConceptMap-4'!$I$15:$N$121,Q31+1,R31)</f>
        <v>* group[=].element[=].target.equivalence = #equivalent</v>
      </c>
    </row>
    <row r="32" spans="1:19" ht="73.75" x14ac:dyDescent="0.75">
      <c r="B32" s="11" t="str">
        <f>Subject!B34</f>
        <v>comorbidity.leukemia</v>
      </c>
      <c r="C32" s="11" t="str">
        <f>Subject!C34</f>
        <v>Leukemia</v>
      </c>
      <c r="D32" s="12" t="s">
        <v>1529</v>
      </c>
      <c r="E32" s="12"/>
      <c r="F32" s="49" t="s">
        <v>1312</v>
      </c>
      <c r="G32" s="77"/>
      <c r="H32" s="43"/>
      <c r="I32" s="12" t="str">
        <f t="shared" si="6"/>
        <v>* group[=].element[+].code = #Subject.comorbidity.leukemia</v>
      </c>
      <c r="J32" s="12" t="str">
        <f t="shared" si="7"/>
        <v>* group[=].element[=].display = ##34#Leukemia##34#</v>
      </c>
      <c r="K32" s="12" t="str">
        <f t="shared" si="8"/>
        <v>* group[=].element[=].target.code = #Observation.extension:comorbidConditionPresent</v>
      </c>
      <c r="L32" s="12" t="str">
        <f t="shared" si="9"/>
        <v>* group[=].element[=].target.display = ##34###34#</v>
      </c>
      <c r="M32" s="12" t="str">
        <f t="shared" si="10"/>
        <v>* group[=].element[=].target.equivalence = #equivalent</v>
      </c>
      <c r="N32" s="12" t="str">
        <f t="shared" si="11"/>
        <v/>
      </c>
      <c r="P32" s="11">
        <v>18</v>
      </c>
      <c r="Q32" s="11">
        <f t="shared" si="14"/>
        <v>2</v>
      </c>
      <c r="R32" s="11">
        <f t="shared" si="15"/>
        <v>6</v>
      </c>
      <c r="S32" s="12" t="str" cm="1">
        <f t="array" ref="S32">INDEX('Subject-ConceptMap-4'!$I$15:$N$121,Q32+1,R32)</f>
        <v/>
      </c>
    </row>
    <row r="33" spans="1:19" ht="73.75" x14ac:dyDescent="0.75">
      <c r="B33" s="11" t="str">
        <f>Subject!B35</f>
        <v>comorbidity.lymphoma</v>
      </c>
      <c r="C33" s="11" t="str">
        <f>Subject!C35</f>
        <v>Lymphoma</v>
      </c>
      <c r="D33" s="12" t="s">
        <v>1529</v>
      </c>
      <c r="E33" s="12"/>
      <c r="F33" s="49" t="s">
        <v>1312</v>
      </c>
      <c r="G33" s="77"/>
      <c r="H33" s="43"/>
      <c r="I33" s="12" t="str">
        <f t="shared" si="6"/>
        <v>* group[=].element[+].code = #Subject.comorbidity.lymphoma</v>
      </c>
      <c r="J33" s="12" t="str">
        <f t="shared" si="7"/>
        <v>* group[=].element[=].display = ##34#Lymphoma##34#</v>
      </c>
      <c r="K33" s="12" t="str">
        <f t="shared" si="8"/>
        <v>* group[=].element[=].target.code = #Observation.extension:comorbidConditionPresent</v>
      </c>
      <c r="L33" s="12" t="str">
        <f t="shared" si="9"/>
        <v>* group[=].element[=].target.display = ##34###34#</v>
      </c>
      <c r="M33" s="12" t="str">
        <f t="shared" si="10"/>
        <v>* group[=].element[=].target.equivalence = #equivalent</v>
      </c>
      <c r="N33" s="12" t="str">
        <f t="shared" si="11"/>
        <v/>
      </c>
      <c r="P33" s="11">
        <v>19</v>
      </c>
      <c r="Q33" s="11">
        <f t="shared" si="14"/>
        <v>3</v>
      </c>
      <c r="R33" s="11">
        <f t="shared" si="15"/>
        <v>1</v>
      </c>
      <c r="S33" s="12" t="str" cm="1">
        <f t="array" ref="S33">INDEX('Subject-ConceptMap-4'!$I$15:$N$121,Q33+1,R33)</f>
        <v>* group[=].element[+].code = #Subject.comorbidity.peripheralVascularDisease</v>
      </c>
    </row>
    <row r="34" spans="1:19" ht="73.75" x14ac:dyDescent="0.75">
      <c r="B34" s="11" t="str">
        <f>Subject!B36</f>
        <v>comorbidity.multipleMyeloma</v>
      </c>
      <c r="C34" s="11" t="str">
        <f>Subject!C36</f>
        <v>Multiple myeloma</v>
      </c>
      <c r="D34" s="12" t="s">
        <v>1529</v>
      </c>
      <c r="E34" s="12"/>
      <c r="F34" s="49" t="s">
        <v>1312</v>
      </c>
      <c r="G34" s="77"/>
      <c r="H34" s="43"/>
      <c r="I34" s="12" t="str">
        <f t="shared" si="6"/>
        <v>* group[=].element[+].code = #Subject.comorbidity.multipleMyeloma</v>
      </c>
      <c r="J34" s="12" t="str">
        <f t="shared" si="7"/>
        <v>* group[=].element[=].display = ##34#Multiple myeloma##34#</v>
      </c>
      <c r="K34" s="12" t="str">
        <f t="shared" si="8"/>
        <v>* group[=].element[=].target.code = #Observation.extension:comorbidConditionPresent</v>
      </c>
      <c r="L34" s="12" t="str">
        <f t="shared" si="9"/>
        <v>* group[=].element[=].target.display = ##34###34#</v>
      </c>
      <c r="M34" s="12" t="str">
        <f t="shared" si="10"/>
        <v>* group[=].element[=].target.equivalence = #equivalent</v>
      </c>
      <c r="N34" s="12" t="str">
        <f t="shared" si="11"/>
        <v/>
      </c>
      <c r="P34" s="11">
        <v>20</v>
      </c>
      <c r="Q34" s="11">
        <f t="shared" si="14"/>
        <v>3</v>
      </c>
      <c r="R34" s="11">
        <f t="shared" si="15"/>
        <v>2</v>
      </c>
      <c r="S34" s="12" t="str" cm="1">
        <f t="array" ref="S34">INDEX('Subject-ConceptMap-4'!$I$15:$N$121,Q34+1,R34)</f>
        <v>* group[=].element[=].display = ##34#Peripheral vascular disease##34#</v>
      </c>
    </row>
    <row r="35" spans="1:19" ht="73.75" x14ac:dyDescent="0.75">
      <c r="B35" s="11" t="str">
        <f>Subject!B37</f>
        <v>comorbidity.aids</v>
      </c>
      <c r="C35" s="11" t="str">
        <f>Subject!C37</f>
        <v>AIDS</v>
      </c>
      <c r="D35" s="12" t="s">
        <v>1529</v>
      </c>
      <c r="E35" s="12"/>
      <c r="F35" s="49" t="s">
        <v>1312</v>
      </c>
      <c r="G35" s="77"/>
      <c r="H35" s="43"/>
      <c r="I35" s="12" t="str">
        <f t="shared" si="6"/>
        <v>* group[=].element[+].code = #Subject.comorbidity.aids</v>
      </c>
      <c r="J35" s="12" t="str">
        <f t="shared" si="7"/>
        <v>* group[=].element[=].display = ##34#AIDS##34#</v>
      </c>
      <c r="K35" s="12" t="str">
        <f t="shared" si="8"/>
        <v>* group[=].element[=].target.code = #Observation.extension:comorbidConditionPresent</v>
      </c>
      <c r="L35" s="12" t="str">
        <f t="shared" si="9"/>
        <v>* group[=].element[=].target.display = ##34###34#</v>
      </c>
      <c r="M35" s="12" t="str">
        <f t="shared" si="10"/>
        <v>* group[=].element[=].target.equivalence = #equivalent</v>
      </c>
      <c r="N35" s="12" t="str">
        <f t="shared" si="11"/>
        <v/>
      </c>
      <c r="P35" s="11">
        <v>21</v>
      </c>
      <c r="Q35" s="11">
        <f t="shared" si="14"/>
        <v>3</v>
      </c>
      <c r="R35" s="11">
        <f t="shared" si="15"/>
        <v>3</v>
      </c>
      <c r="S35" s="12" t="str" cm="1">
        <f t="array" ref="S35">INDEX('Subject-ConceptMap-4'!$I$15:$N$121,Q35+1,R35)</f>
        <v>* group[=].element[=].target.code = #Observation.extension:comorbidConditionPresent</v>
      </c>
    </row>
    <row r="36" spans="1:19" ht="250.75" x14ac:dyDescent="0.75">
      <c r="B36" s="11" t="str">
        <f>Subject!B42</f>
        <v>noGeneticSyndromeWho2020</v>
      </c>
      <c r="C36" s="11" t="str">
        <f>Subject!C42</f>
        <v>No Genetic syndrome WHO 2020</v>
      </c>
      <c r="D36" s="12"/>
      <c r="E36" s="12"/>
      <c r="F36" s="49" t="s">
        <v>1312</v>
      </c>
      <c r="G36" s="77" t="s">
        <v>1958</v>
      </c>
      <c r="H36" s="43"/>
      <c r="I36" s="12" t="str">
        <f t="shared" si="6"/>
        <v>* group[=].element[+].code = #Subject.noGeneticSyndromeWho2020</v>
      </c>
      <c r="J36" s="12" t="str">
        <f t="shared" si="7"/>
        <v>* group[=].element[=].display = ##34#No Genetic syndrome WHO 2020##34#</v>
      </c>
      <c r="K36" s="12" t="str">
        <f t="shared" si="8"/>
        <v>* group[=].element[=].target.code = #Observation</v>
      </c>
      <c r="L36" s="12" t="str">
        <f t="shared" si="9"/>
        <v>* group[=].element[=].target.display = ##34###34#</v>
      </c>
      <c r="M36" s="12" t="str">
        <f t="shared" si="10"/>
        <v>* group[=].element[=].target.equivalence = #equivalent</v>
      </c>
      <c r="N36" s="12" t="str">
        <f t="shared" si="11"/>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4"/>
        <v>3</v>
      </c>
      <c r="R36" s="11">
        <f t="shared" si="15"/>
        <v>4</v>
      </c>
      <c r="S36" s="12" t="str" cm="1">
        <f t="array" ref="S36">INDEX('Subject-ConceptMap-4'!$I$15:$N$121,Q36+1,R36)</f>
        <v>* group[=].element[=].target.display = ##34###34#</v>
      </c>
    </row>
    <row r="37" spans="1:19" s="2" customFormat="1" ht="73.75" x14ac:dyDescent="0.75">
      <c r="A37"/>
      <c r="B37" s="11" t="str">
        <f>Subject!B43</f>
        <v>noGeneticSyndromeWho2020.olliersDisease</v>
      </c>
      <c r="C37" s="11" t="str">
        <f>Subject!C43</f>
        <v>Olliers disease</v>
      </c>
      <c r="D37" s="12" t="s">
        <v>1529</v>
      </c>
      <c r="E37" s="12"/>
      <c r="F37" s="49" t="s">
        <v>1312</v>
      </c>
      <c r="G37" s="49"/>
      <c r="H37" s="43"/>
      <c r="I37" s="12" t="str">
        <f t="shared" si="6"/>
        <v>* group[=].element[+].code = #Subject.noGeneticSyndromeWho2020.olliersDisease</v>
      </c>
      <c r="J37" s="12" t="str">
        <f t="shared" si="7"/>
        <v>* group[=].element[=].display = ##34#Olliers disease##34#</v>
      </c>
      <c r="K37" s="12" t="str">
        <f t="shared" si="8"/>
        <v>* group[=].element[=].target.code = #Observation.extension:comorbidConditionPresent</v>
      </c>
      <c r="L37" s="12" t="str">
        <f t="shared" si="9"/>
        <v>* group[=].element[=].target.display = ##34###34#</v>
      </c>
      <c r="M37" s="12" t="str">
        <f t="shared" si="10"/>
        <v>* group[=].element[=].target.equivalence = #equivalent</v>
      </c>
      <c r="N37" s="12" t="str">
        <f t="shared" si="11"/>
        <v/>
      </c>
      <c r="P37" s="11">
        <v>23</v>
      </c>
      <c r="Q37" s="11">
        <f t="shared" si="14"/>
        <v>3</v>
      </c>
      <c r="R37" s="11">
        <f t="shared" si="15"/>
        <v>5</v>
      </c>
      <c r="S37" s="12" t="str" cm="1">
        <f t="array" ref="S37">INDEX('Subject-ConceptMap-4'!$I$15:$N$121,Q37+1,R37)</f>
        <v>* group[=].element[=].target.equivalence = #equivalent</v>
      </c>
    </row>
    <row r="38" spans="1:19" s="2" customFormat="1" ht="73.75" x14ac:dyDescent="0.75">
      <c r="A38"/>
      <c r="B38" s="11" t="str">
        <f>Subject!B44</f>
        <v>noGeneticSyndromeWho2020.maffuciSyndrome</v>
      </c>
      <c r="C38" s="11" t="str">
        <f>Subject!C44</f>
        <v>Maffuci syndrome</v>
      </c>
      <c r="D38" s="12" t="s">
        <v>1529</v>
      </c>
      <c r="E38" s="12"/>
      <c r="F38" s="49" t="s">
        <v>1312</v>
      </c>
      <c r="G38" s="49"/>
      <c r="H38" s="43"/>
      <c r="I38" s="12" t="str">
        <f t="shared" si="6"/>
        <v>* group[=].element[+].code = #Subject.noGeneticSyndromeWho2020.maffuciSyndrome</v>
      </c>
      <c r="J38" s="12" t="str">
        <f t="shared" si="7"/>
        <v>* group[=].element[=].display = ##34#Maffuci syndrome##34#</v>
      </c>
      <c r="K38" s="12" t="str">
        <f t="shared" si="8"/>
        <v>* group[=].element[=].target.code = #Observation.extension:comorbidConditionPresent</v>
      </c>
      <c r="L38" s="12" t="str">
        <f t="shared" si="9"/>
        <v>* group[=].element[=].target.display = ##34###34#</v>
      </c>
      <c r="M38" s="12" t="str">
        <f t="shared" si="10"/>
        <v>* group[=].element[=].target.equivalence = #equivalent</v>
      </c>
      <c r="N38" s="12" t="str">
        <f t="shared" si="11"/>
        <v/>
      </c>
      <c r="P38" s="11">
        <v>24</v>
      </c>
      <c r="Q38" s="11">
        <f t="shared" si="14"/>
        <v>3</v>
      </c>
      <c r="R38" s="11">
        <f t="shared" si="15"/>
        <v>6</v>
      </c>
      <c r="S38" s="12" t="str" cm="1">
        <f t="array" ref="S38">INDEX('Subject-ConceptMap-4'!$I$15:$N$121,Q38+1,R38)</f>
        <v/>
      </c>
    </row>
    <row r="39" spans="1:19" s="2" customFormat="1" ht="73.75" x14ac:dyDescent="0.75">
      <c r="A39"/>
      <c r="B39" s="11" t="str">
        <f>Subject!B45</f>
        <v>noGeneticSyndromeWho2020.liFraumeniSyndrome</v>
      </c>
      <c r="C39" s="11" t="str">
        <f>Subject!C45</f>
        <v>Li-Fraumeni syndrome</v>
      </c>
      <c r="D39" s="12" t="s">
        <v>1529</v>
      </c>
      <c r="E39" s="12"/>
      <c r="F39" s="49" t="s">
        <v>1312</v>
      </c>
      <c r="G39" s="49"/>
      <c r="H39" s="43"/>
      <c r="I39" s="12" t="str">
        <f t="shared" si="6"/>
        <v>* group[=].element[+].code = #Subject.noGeneticSyndromeWho2020.liFraumeniSyndrome</v>
      </c>
      <c r="J39" s="12" t="str">
        <f t="shared" si="7"/>
        <v>* group[=].element[=].display = ##34#Li-Fraumeni syndrome##34#</v>
      </c>
      <c r="K39" s="12" t="str">
        <f t="shared" si="8"/>
        <v>* group[=].element[=].target.code = #Observation.extension:comorbidConditionPresent</v>
      </c>
      <c r="L39" s="12" t="str">
        <f t="shared" si="9"/>
        <v>* group[=].element[=].target.display = ##34###34#</v>
      </c>
      <c r="M39" s="12" t="str">
        <f t="shared" si="10"/>
        <v>* group[=].element[=].target.equivalence = #equivalent</v>
      </c>
      <c r="N39" s="12" t="str">
        <f t="shared" si="11"/>
        <v/>
      </c>
      <c r="P39" s="11">
        <v>25</v>
      </c>
      <c r="Q39" s="11">
        <f t="shared" si="14"/>
        <v>4</v>
      </c>
      <c r="R39" s="11">
        <f t="shared" si="15"/>
        <v>1</v>
      </c>
      <c r="S39" s="12" t="str" cm="1">
        <f t="array" ref="S39">INDEX('Subject-ConceptMap-4'!$I$15:$N$121,Q39+1,R39)</f>
        <v>* group[=].element[+].code = #Subject.comorbidity.cerebrovascularAccidentExceptHemiplegia</v>
      </c>
    </row>
    <row r="40" spans="1:19" s="2" customFormat="1" ht="73.75" x14ac:dyDescent="0.75">
      <c r="A40"/>
      <c r="B40" s="11" t="str">
        <f>Subject!B46</f>
        <v>noGeneticSyndromeWho2020.mcCuneAlbrightSyndrome</v>
      </c>
      <c r="C40" s="11" t="str">
        <f>Subject!C46</f>
        <v>McCune-Albright syndrome</v>
      </c>
      <c r="D40" s="12" t="s">
        <v>1529</v>
      </c>
      <c r="E40" s="12"/>
      <c r="F40" s="49" t="s">
        <v>1312</v>
      </c>
      <c r="G40" s="49"/>
      <c r="H40" s="43"/>
      <c r="I40" s="12" t="str">
        <f t="shared" si="6"/>
        <v>* group[=].element[+].code = #Subject.noGeneticSyndromeWho2020.mcCuneAlbrightSyndrome</v>
      </c>
      <c r="J40" s="12" t="str">
        <f t="shared" si="7"/>
        <v>* group[=].element[=].display = ##34#McCune-Albright syndrome##34#</v>
      </c>
      <c r="K40" s="12" t="str">
        <f t="shared" si="8"/>
        <v>* group[=].element[=].target.code = #Observation.extension:comorbidConditionPresent</v>
      </c>
      <c r="L40" s="12" t="str">
        <f t="shared" si="9"/>
        <v>* group[=].element[=].target.display = ##34###34#</v>
      </c>
      <c r="M40" s="12" t="str">
        <f t="shared" si="10"/>
        <v>* group[=].element[=].target.equivalence = #equivalent</v>
      </c>
      <c r="N40" s="12" t="str">
        <f t="shared" si="11"/>
        <v/>
      </c>
      <c r="P40" s="11">
        <v>26</v>
      </c>
      <c r="Q40" s="11">
        <f t="shared" si="14"/>
        <v>4</v>
      </c>
      <c r="R40" s="11">
        <f t="shared" si="15"/>
        <v>2</v>
      </c>
      <c r="S40" s="12" t="str" cm="1">
        <f t="array" ref="S40">INDEX('Subject-ConceptMap-4'!$I$15:$N$121,Q40+1,R40)</f>
        <v>* group[=].element[=].display = ##34#Cerebrovascular accident  (except hemiplegia)##34#</v>
      </c>
    </row>
    <row r="41" spans="1:19" s="2" customFormat="1" ht="73.75" x14ac:dyDescent="0.75">
      <c r="A41"/>
      <c r="B41" s="11" t="str">
        <f>Subject!B47</f>
        <v>noGeneticSyndromeWho2020.multipleOsteochondromas</v>
      </c>
      <c r="C41" s="11" t="str">
        <f>Subject!C47</f>
        <v>Multiple osteochondromas</v>
      </c>
      <c r="D41" s="12" t="s">
        <v>1529</v>
      </c>
      <c r="E41" s="12"/>
      <c r="F41" s="49" t="s">
        <v>1312</v>
      </c>
      <c r="G41" s="49"/>
      <c r="H41" s="43"/>
      <c r="I41" s="12" t="str">
        <f t="shared" si="6"/>
        <v>* group[=].element[+].code = #Subject.noGeneticSyndromeWho2020.multipleOsteochondromas</v>
      </c>
      <c r="J41" s="12" t="str">
        <f t="shared" si="7"/>
        <v>* group[=].element[=].display = ##34#Multiple osteochondromas##34#</v>
      </c>
      <c r="K41" s="12" t="str">
        <f t="shared" si="8"/>
        <v>* group[=].element[=].target.code = #Observation.extension:comorbidConditionPresent</v>
      </c>
      <c r="L41" s="12" t="str">
        <f t="shared" si="9"/>
        <v>* group[=].element[=].target.display = ##34###34#</v>
      </c>
      <c r="M41" s="12" t="str">
        <f t="shared" si="10"/>
        <v>* group[=].element[=].target.equivalence = #equivalent</v>
      </c>
      <c r="N41" s="12" t="str">
        <f t="shared" si="11"/>
        <v/>
      </c>
      <c r="P41" s="11">
        <v>27</v>
      </c>
      <c r="Q41" s="11">
        <f t="shared" si="14"/>
        <v>4</v>
      </c>
      <c r="R41" s="11">
        <f t="shared" si="15"/>
        <v>3</v>
      </c>
      <c r="S41" s="12" t="str" cm="1">
        <f t="array" ref="S41">INDEX('Subject-ConceptMap-4'!$I$15:$N$121,Q41+1,R41)</f>
        <v>* group[=].element[=].target.code = #Observation.extension:comorbidConditionPresent</v>
      </c>
    </row>
    <row r="42" spans="1:19" ht="73.75" x14ac:dyDescent="0.75">
      <c r="B42" s="11" t="str">
        <f>Subject!B48</f>
        <v>noGeneticSyndromeWho2020.neurofibromatosisType1</v>
      </c>
      <c r="C42" s="11" t="str">
        <f>Subject!C48</f>
        <v>Neurofibromatosis type 1</v>
      </c>
      <c r="D42" s="12" t="s">
        <v>1529</v>
      </c>
      <c r="E42" s="12"/>
      <c r="F42" s="49" t="s">
        <v>1312</v>
      </c>
      <c r="G42" s="11"/>
      <c r="I42" s="12" t="str">
        <f t="shared" si="6"/>
        <v>* group[=].element[+].code = #Subject.noGeneticSyndromeWho2020.neurofibromatosisType1</v>
      </c>
      <c r="J42" s="12" t="str">
        <f t="shared" si="7"/>
        <v>* group[=].element[=].display = ##34#Neurofibromatosis type 1##34#</v>
      </c>
      <c r="K42" s="12" t="str">
        <f t="shared" si="8"/>
        <v>* group[=].element[=].target.code = #Observation.extension:comorbidConditionPresent</v>
      </c>
      <c r="L42" s="12" t="str">
        <f t="shared" si="9"/>
        <v>* group[=].element[=].target.display = ##34###34#</v>
      </c>
      <c r="M42" s="12" t="str">
        <f t="shared" si="10"/>
        <v>* group[=].element[=].target.equivalence = #equivalent</v>
      </c>
      <c r="N42" s="12" t="str">
        <f t="shared" si="11"/>
        <v/>
      </c>
      <c r="P42" s="11">
        <v>28</v>
      </c>
      <c r="Q42" s="11">
        <f t="shared" si="14"/>
        <v>4</v>
      </c>
      <c r="R42" s="11">
        <f t="shared" si="15"/>
        <v>4</v>
      </c>
      <c r="S42" s="12" t="str" cm="1">
        <f t="array" ref="S42">INDEX('Subject-ConceptMap-4'!$I$15:$N$121,Q42+1,R42)</f>
        <v>* group[=].element[=].target.display = ##34###34#</v>
      </c>
    </row>
    <row r="43" spans="1:19" ht="73.75" x14ac:dyDescent="0.75">
      <c r="B43" s="11" t="str">
        <f>Subject!B49</f>
        <v>noGeneticSyndromeWho2020.rothmundThomsonSyndrome</v>
      </c>
      <c r="C43" s="11" t="str">
        <f>Subject!C49</f>
        <v>Rothmund-Thomson syndrome</v>
      </c>
      <c r="D43" s="12" t="s">
        <v>1529</v>
      </c>
      <c r="E43" s="12"/>
      <c r="F43" s="49" t="s">
        <v>1312</v>
      </c>
      <c r="G43" s="11"/>
      <c r="I43" s="12" t="str">
        <f t="shared" si="6"/>
        <v>* group[=].element[+].code = #Subject.noGeneticSyndromeWho2020.rothmundThomsonSyndrome</v>
      </c>
      <c r="J43" s="12" t="str">
        <f t="shared" si="7"/>
        <v>* group[=].element[=].display = ##34#Rothmund-Thomson syndrome##34#</v>
      </c>
      <c r="K43" s="12" t="str">
        <f t="shared" si="8"/>
        <v>* group[=].element[=].target.code = #Observation.extension:comorbidConditionPresent</v>
      </c>
      <c r="L43" s="12" t="str">
        <f t="shared" si="9"/>
        <v>* group[=].element[=].target.display = ##34###34#</v>
      </c>
      <c r="M43" s="12" t="str">
        <f t="shared" si="10"/>
        <v>* group[=].element[=].target.equivalence = #equivalent</v>
      </c>
      <c r="N43" s="12" t="str">
        <f t="shared" si="11"/>
        <v/>
      </c>
      <c r="P43" s="11">
        <v>29</v>
      </c>
      <c r="Q43" s="11">
        <f t="shared" si="14"/>
        <v>4</v>
      </c>
      <c r="R43" s="11">
        <f t="shared" si="15"/>
        <v>5</v>
      </c>
      <c r="S43" s="12" t="str" cm="1">
        <f t="array" ref="S43">INDEX('Subject-ConceptMap-4'!$I$15:$N$121,Q43+1,R43)</f>
        <v>* group[=].element[=].target.equivalence = #equivalent</v>
      </c>
    </row>
    <row r="44" spans="1:19" ht="73.75" x14ac:dyDescent="0.75">
      <c r="B44" s="11" t="str">
        <f>Subject!B50</f>
        <v>noGeneticSyndromeWho2020.wernerSyndrome</v>
      </c>
      <c r="C44" s="11" t="str">
        <f>Subject!C50</f>
        <v>Werner syndrome</v>
      </c>
      <c r="D44" s="12" t="s">
        <v>1529</v>
      </c>
      <c r="E44" s="12"/>
      <c r="F44" s="49" t="s">
        <v>1312</v>
      </c>
      <c r="G44" s="11"/>
      <c r="I44" s="12" t="str">
        <f t="shared" si="6"/>
        <v>* group[=].element[+].code = #Subject.noGeneticSyndromeWho2020.wernerSyndrome</v>
      </c>
      <c r="J44" s="12" t="str">
        <f t="shared" si="7"/>
        <v>* group[=].element[=].display = ##34#Werner syndrome##34#</v>
      </c>
      <c r="K44" s="12" t="str">
        <f t="shared" si="8"/>
        <v>* group[=].element[=].target.code = #Observation.extension:comorbidConditionPresent</v>
      </c>
      <c r="L44" s="12" t="str">
        <f t="shared" si="9"/>
        <v>* group[=].element[=].target.display = ##34###34#</v>
      </c>
      <c r="M44" s="12" t="str">
        <f t="shared" si="10"/>
        <v>* group[=].element[=].target.equivalence = #equivalent</v>
      </c>
      <c r="N44" s="12" t="str">
        <f t="shared" si="11"/>
        <v/>
      </c>
      <c r="P44" s="11">
        <v>30</v>
      </c>
      <c r="Q44" s="11">
        <f t="shared" si="14"/>
        <v>4</v>
      </c>
      <c r="R44" s="11">
        <f t="shared" si="15"/>
        <v>6</v>
      </c>
      <c r="S44" s="12" t="str" cm="1">
        <f t="array" ref="S44">INDEX('Subject-ConceptMap-4'!$I$15:$N$121,Q44+1,R44)</f>
        <v/>
      </c>
    </row>
    <row r="45" spans="1:19" ht="73.75" x14ac:dyDescent="0.75">
      <c r="B45" s="11" t="str">
        <f>Subject!B51</f>
        <v>noGeneticSyndromeWho2020.retinoblastoma</v>
      </c>
      <c r="C45" s="11" t="str">
        <f>Subject!C51</f>
        <v>Retinoblastoma</v>
      </c>
      <c r="D45" s="12" t="s">
        <v>1529</v>
      </c>
      <c r="E45" s="12"/>
      <c r="F45" s="49" t="s">
        <v>1312</v>
      </c>
      <c r="G45" s="11"/>
      <c r="I45" s="12" t="str">
        <f t="shared" si="6"/>
        <v>* group[=].element[+].code = #Subject.noGeneticSyndromeWho2020.retinoblastoma</v>
      </c>
      <c r="J45" s="12" t="str">
        <f t="shared" si="7"/>
        <v>* group[=].element[=].display = ##34#Retinoblastoma##34#</v>
      </c>
      <c r="K45" s="12" t="str">
        <f t="shared" si="8"/>
        <v>* group[=].element[=].target.code = #Observation.extension:comorbidConditionPresent</v>
      </c>
      <c r="L45" s="12" t="str">
        <f t="shared" si="9"/>
        <v>* group[=].element[=].target.display = ##34###34#</v>
      </c>
      <c r="M45" s="12" t="str">
        <f t="shared" si="10"/>
        <v>* group[=].element[=].target.equivalence = #equivalent</v>
      </c>
      <c r="N45" s="12" t="str">
        <f t="shared" si="11"/>
        <v/>
      </c>
      <c r="P45" s="11">
        <v>31</v>
      </c>
      <c r="Q45" s="11">
        <f t="shared" si="14"/>
        <v>5</v>
      </c>
      <c r="R45" s="11">
        <f t="shared" si="15"/>
        <v>1</v>
      </c>
      <c r="S45" s="12" t="str" cm="1">
        <f t="array" ref="S45">INDEX('Subject-ConceptMap-4'!$I$15:$N$121,Q45+1,R45)</f>
        <v>* group[=].element[+].code = #Subject.comorbidity.dementia</v>
      </c>
    </row>
    <row r="46" spans="1:19" ht="73.75" x14ac:dyDescent="0.75">
      <c r="B46" s="11" t="str">
        <f>Subject!B52</f>
        <v>noGeneticSyndromeWho2020.pagetDisease</v>
      </c>
      <c r="C46" s="11" t="str">
        <f>Subject!C52</f>
        <v>Paget disease</v>
      </c>
      <c r="D46" s="12" t="s">
        <v>1529</v>
      </c>
      <c r="E46" s="12"/>
      <c r="F46" s="49" t="s">
        <v>1312</v>
      </c>
      <c r="G46" s="11"/>
      <c r="I46" s="12" t="str">
        <f t="shared" si="6"/>
        <v>* group[=].element[+].code = #Subject.noGeneticSyndromeWho2020.pagetDisease</v>
      </c>
      <c r="J46" s="12" t="str">
        <f t="shared" si="7"/>
        <v>* group[=].element[=].display = ##34#Paget disease##34#</v>
      </c>
      <c r="K46" s="12" t="str">
        <f t="shared" si="8"/>
        <v>* group[=].element[=].target.code = #Observation.extension:comorbidConditionPresent</v>
      </c>
      <c r="L46" s="12" t="str">
        <f t="shared" si="9"/>
        <v>* group[=].element[=].target.display = ##34###34#</v>
      </c>
      <c r="M46" s="12" t="str">
        <f t="shared" si="10"/>
        <v>* group[=].element[=].target.equivalence = #equivalent</v>
      </c>
      <c r="N46" s="12" t="str">
        <f t="shared" si="11"/>
        <v/>
      </c>
      <c r="P46" s="11">
        <v>32</v>
      </c>
      <c r="Q46" s="11">
        <f t="shared" si="14"/>
        <v>5</v>
      </c>
      <c r="R46" s="11">
        <f t="shared" si="15"/>
        <v>2</v>
      </c>
      <c r="S46" s="12" t="str" cm="1">
        <f t="array" ref="S46">INDEX('Subject-ConceptMap-4'!$I$15:$N$121,Q46+1,R46)</f>
        <v>* group[=].element[=].display = ##34#Dementia##34#</v>
      </c>
    </row>
    <row r="47" spans="1:19" ht="73.75" x14ac:dyDescent="0.75">
      <c r="B47" s="11" t="str">
        <f>Subject!B53</f>
        <v>noGeneticSyndromeWho2020.otherSyndromes</v>
      </c>
      <c r="C47" s="11" t="str">
        <f>Subject!C53</f>
        <v>Other Genetic syndrome WHO 2020</v>
      </c>
      <c r="D47" s="12" t="s">
        <v>1529</v>
      </c>
      <c r="E47" s="12"/>
      <c r="F47" s="49" t="s">
        <v>1312</v>
      </c>
      <c r="G47" s="11"/>
      <c r="I47" s="12" t="str">
        <f t="shared" si="6"/>
        <v>* group[=].element[+].code = #Subject.noGeneticSyndromeWho2020.otherSyndromes</v>
      </c>
      <c r="J47" s="12" t="str">
        <f t="shared" si="7"/>
        <v>* group[=].element[=].display = ##34#Other Genetic syndrome WHO 2020##34#</v>
      </c>
      <c r="K47" s="12" t="str">
        <f t="shared" si="8"/>
        <v>* group[=].element[=].target.code = #Observation.extension:comorbidConditionPresent</v>
      </c>
      <c r="L47" s="12" t="str">
        <f t="shared" si="9"/>
        <v>* group[=].element[=].target.display = ##34###34#</v>
      </c>
      <c r="M47" s="12" t="str">
        <f t="shared" si="10"/>
        <v>* group[=].element[=].target.equivalence = #equivalent</v>
      </c>
      <c r="N47" s="12" t="str">
        <f t="shared" si="11"/>
        <v/>
      </c>
      <c r="P47" s="11">
        <v>33</v>
      </c>
      <c r="Q47" s="11">
        <f t="shared" si="14"/>
        <v>5</v>
      </c>
      <c r="R47" s="11">
        <f t="shared" si="15"/>
        <v>3</v>
      </c>
      <c r="S47" s="12" t="str" cm="1">
        <f t="array" ref="S47">INDEX('Subject-ConceptMap-4'!$I$15:$N$121,Q47+1,R47)</f>
        <v>* group[=].element[=].target.code = #Observation.extension:comorbidConditionPresent</v>
      </c>
    </row>
    <row r="48" spans="1:19" x14ac:dyDescent="0.75">
      <c r="P48" s="11">
        <v>34</v>
      </c>
      <c r="Q48" s="11">
        <f t="shared" si="14"/>
        <v>5</v>
      </c>
      <c r="R48" s="11">
        <f t="shared" si="15"/>
        <v>4</v>
      </c>
      <c r="S48" s="12" t="str" cm="1">
        <f t="array" ref="S48">INDEX('Subject-ConceptMap-4'!$I$15:$N$121,Q48+1,R48)</f>
        <v>* group[=].element[=].target.display = ##34###34#</v>
      </c>
    </row>
    <row r="49" spans="16:19" x14ac:dyDescent="0.75">
      <c r="P49" s="11">
        <v>35</v>
      </c>
      <c r="Q49" s="11">
        <f t="shared" si="14"/>
        <v>5</v>
      </c>
      <c r="R49" s="11">
        <f t="shared" si="15"/>
        <v>5</v>
      </c>
      <c r="S49" s="12" t="str" cm="1">
        <f t="array" ref="S49">INDEX('Subject-ConceptMap-4'!$I$15:$N$121,Q49+1,R49)</f>
        <v>* group[=].element[=].target.equivalence = #equivalent</v>
      </c>
    </row>
    <row r="50" spans="16:19" x14ac:dyDescent="0.75">
      <c r="P50" s="11">
        <v>36</v>
      </c>
      <c r="Q50" s="11">
        <f t="shared" si="14"/>
        <v>5</v>
      </c>
      <c r="R50" s="11">
        <f t="shared" si="15"/>
        <v>6</v>
      </c>
      <c r="S50" s="12" t="str" cm="1">
        <f t="array" ref="S50">INDEX('Subject-ConceptMap-4'!$I$15:$N$121,Q50+1,R50)</f>
        <v/>
      </c>
    </row>
    <row r="51" spans="16:19" x14ac:dyDescent="0.75">
      <c r="P51" s="11">
        <v>37</v>
      </c>
      <c r="Q51" s="11">
        <f t="shared" si="14"/>
        <v>6</v>
      </c>
      <c r="R51" s="11">
        <f t="shared" si="15"/>
        <v>1</v>
      </c>
      <c r="S51" s="12" t="str" cm="1">
        <f t="array" ref="S51">INDEX('Subject-ConceptMap-4'!$I$15:$N$121,Q51+1,R51)</f>
        <v>* group[=].element[+].code = #Subject.comorbidity.chronicPulmonaryDisease</v>
      </c>
    </row>
    <row r="52" spans="16:19" x14ac:dyDescent="0.75">
      <c r="P52" s="11">
        <v>38</v>
      </c>
      <c r="Q52" s="11">
        <f t="shared" si="14"/>
        <v>6</v>
      </c>
      <c r="R52" s="11">
        <f t="shared" si="15"/>
        <v>2</v>
      </c>
      <c r="S52" s="12" t="str" cm="1">
        <f t="array" ref="S52">INDEX('Subject-ConceptMap-4'!$I$15:$N$121,Q52+1,R52)</f>
        <v>* group[=].element[=].display = ##34#Chronic pulmonary disease##34#</v>
      </c>
    </row>
    <row r="53" spans="16:19" ht="29.5" x14ac:dyDescent="0.75">
      <c r="P53" s="11">
        <v>39</v>
      </c>
      <c r="Q53" s="11">
        <f t="shared" si="14"/>
        <v>6</v>
      </c>
      <c r="R53" s="11">
        <f t="shared" si="15"/>
        <v>3</v>
      </c>
      <c r="S53" s="12" t="str" cm="1">
        <f t="array" ref="S53">INDEX('Subject-ConceptMap-4'!$I$15:$N$121,Q53+1,R53)</f>
        <v>* group[=].element[=].target.code = #Observation.extension:comorbidConditionPresent</v>
      </c>
    </row>
    <row r="54" spans="16:19" x14ac:dyDescent="0.75">
      <c r="P54" s="11">
        <v>40</v>
      </c>
      <c r="Q54" s="11">
        <f t="shared" si="14"/>
        <v>6</v>
      </c>
      <c r="R54" s="11">
        <f t="shared" si="15"/>
        <v>4</v>
      </c>
      <c r="S54" s="12" t="str" cm="1">
        <f t="array" ref="S54">INDEX('Subject-ConceptMap-4'!$I$15:$N$121,Q54+1,R54)</f>
        <v>* group[=].element[=].target.display = ##34###34#</v>
      </c>
    </row>
    <row r="55" spans="16:19" x14ac:dyDescent="0.75">
      <c r="P55" s="11">
        <v>41</v>
      </c>
      <c r="Q55" s="11">
        <f t="shared" si="14"/>
        <v>6</v>
      </c>
      <c r="R55" s="11">
        <f t="shared" si="15"/>
        <v>5</v>
      </c>
      <c r="S55" s="12" t="str" cm="1">
        <f t="array" ref="S55">INDEX('Subject-ConceptMap-4'!$I$15:$N$121,Q55+1,R55)</f>
        <v>* group[=].element[=].target.equivalence = #equivalent</v>
      </c>
    </row>
    <row r="56" spans="16:19" x14ac:dyDescent="0.75">
      <c r="P56" s="11">
        <v>42</v>
      </c>
      <c r="Q56" s="11">
        <f t="shared" si="14"/>
        <v>6</v>
      </c>
      <c r="R56" s="11">
        <f t="shared" si="15"/>
        <v>6</v>
      </c>
      <c r="S56" s="12" t="str" cm="1">
        <f t="array" ref="S56">INDEX('Subject-ConceptMap-4'!$I$15:$N$121,Q56+1,R56)</f>
        <v/>
      </c>
    </row>
    <row r="57" spans="16:19" x14ac:dyDescent="0.75">
      <c r="P57" s="11">
        <v>43</v>
      </c>
      <c r="Q57" s="11">
        <f t="shared" si="14"/>
        <v>7</v>
      </c>
      <c r="R57" s="11">
        <f t="shared" si="15"/>
        <v>1</v>
      </c>
      <c r="S57" s="12" t="str" cm="1">
        <f t="array" ref="S57">INDEX('Subject-ConceptMap-4'!$I$15:$N$121,Q57+1,R57)</f>
        <v>* group[=].element[+].code = #Subject.comorbidity.connectiveTissueDisease</v>
      </c>
    </row>
    <row r="58" spans="16:19" x14ac:dyDescent="0.75">
      <c r="P58" s="11">
        <v>44</v>
      </c>
      <c r="Q58" s="11">
        <f t="shared" si="14"/>
        <v>7</v>
      </c>
      <c r="R58" s="11">
        <f t="shared" si="15"/>
        <v>2</v>
      </c>
      <c r="S58" s="12" t="str" cm="1">
        <f t="array" ref="S58">INDEX('Subject-ConceptMap-4'!$I$15:$N$121,Q58+1,R58)</f>
        <v>* group[=].element[=].display = ##34#Connective tissue disease##34#</v>
      </c>
    </row>
    <row r="59" spans="16:19" ht="29.5" x14ac:dyDescent="0.75">
      <c r="P59" s="11">
        <v>45</v>
      </c>
      <c r="Q59" s="11">
        <f t="shared" si="14"/>
        <v>7</v>
      </c>
      <c r="R59" s="11">
        <f t="shared" si="15"/>
        <v>3</v>
      </c>
      <c r="S59" s="12" t="str" cm="1">
        <f t="array" ref="S59">INDEX('Subject-ConceptMap-4'!$I$15:$N$121,Q59+1,R59)</f>
        <v>* group[=].element[=].target.code = #Observation.extension:comorbidConditionPresent</v>
      </c>
    </row>
    <row r="60" spans="16:19" x14ac:dyDescent="0.75">
      <c r="P60" s="11">
        <v>46</v>
      </c>
      <c r="Q60" s="11">
        <f t="shared" si="14"/>
        <v>7</v>
      </c>
      <c r="R60" s="11">
        <f t="shared" si="15"/>
        <v>4</v>
      </c>
      <c r="S60" s="12" t="str" cm="1">
        <f t="array" ref="S60">INDEX('Subject-ConceptMap-4'!$I$15:$N$121,Q60+1,R60)</f>
        <v>* group[=].element[=].target.display = ##34###34#</v>
      </c>
    </row>
    <row r="61" spans="16:19" x14ac:dyDescent="0.75">
      <c r="P61" s="11">
        <v>47</v>
      </c>
      <c r="Q61" s="11">
        <f t="shared" si="14"/>
        <v>7</v>
      </c>
      <c r="R61" s="11">
        <f t="shared" si="15"/>
        <v>5</v>
      </c>
      <c r="S61" s="12" t="str" cm="1">
        <f t="array" ref="S61">INDEX('Subject-ConceptMap-4'!$I$15:$N$121,Q61+1,R61)</f>
        <v>* group[=].element[=].target.equivalence = #equivalent</v>
      </c>
    </row>
    <row r="62" spans="16:19" x14ac:dyDescent="0.75">
      <c r="P62" s="11">
        <v>48</v>
      </c>
      <c r="Q62" s="11">
        <f t="shared" si="14"/>
        <v>7</v>
      </c>
      <c r="R62" s="11">
        <f t="shared" si="15"/>
        <v>6</v>
      </c>
      <c r="S62" s="12" t="str" cm="1">
        <f t="array" ref="S62">INDEX('Subject-ConceptMap-4'!$I$15:$N$121,Q62+1,R62)</f>
        <v/>
      </c>
    </row>
    <row r="63" spans="16:19" x14ac:dyDescent="0.75">
      <c r="P63" s="11">
        <v>49</v>
      </c>
      <c r="Q63" s="11">
        <f t="shared" si="14"/>
        <v>8</v>
      </c>
      <c r="R63" s="11">
        <f t="shared" si="15"/>
        <v>1</v>
      </c>
      <c r="S63" s="12" t="str" cm="1">
        <f t="array" ref="S63">INDEX('Subject-ConceptMap-4'!$I$15:$N$121,Q63+1,R63)</f>
        <v>* group[=].element[+].code = #Subject.comorbidity.ulcer</v>
      </c>
    </row>
    <row r="64" spans="16:19" x14ac:dyDescent="0.75">
      <c r="P64" s="11">
        <v>50</v>
      </c>
      <c r="Q64" s="11">
        <f t="shared" si="14"/>
        <v>8</v>
      </c>
      <c r="R64" s="11">
        <f t="shared" si="15"/>
        <v>2</v>
      </c>
      <c r="S64" s="12" t="str" cm="1">
        <f t="array" ref="S64">INDEX('Subject-ConceptMap-4'!$I$15:$N$121,Q64+1,R64)</f>
        <v>* group[=].element[=].display = ##34#Ulcer##34#</v>
      </c>
    </row>
    <row r="65" spans="16:19" ht="29.5" x14ac:dyDescent="0.75">
      <c r="P65" s="11">
        <v>51</v>
      </c>
      <c r="Q65" s="11">
        <f t="shared" si="14"/>
        <v>8</v>
      </c>
      <c r="R65" s="11">
        <f t="shared" si="15"/>
        <v>3</v>
      </c>
      <c r="S65" s="12" t="str" cm="1">
        <f t="array" ref="S65">INDEX('Subject-ConceptMap-4'!$I$15:$N$121,Q65+1,R65)</f>
        <v>* group[=].element[=].target.code = #Observation.extension:comorbidConditionPresent</v>
      </c>
    </row>
    <row r="66" spans="16:19" x14ac:dyDescent="0.75">
      <c r="P66" s="11">
        <v>52</v>
      </c>
      <c r="Q66" s="11">
        <f t="shared" si="14"/>
        <v>8</v>
      </c>
      <c r="R66" s="11">
        <f t="shared" si="15"/>
        <v>4</v>
      </c>
      <c r="S66" s="12" t="str" cm="1">
        <f t="array" ref="S66">INDEX('Subject-ConceptMap-4'!$I$15:$N$121,Q66+1,R66)</f>
        <v>* group[=].element[=].target.display = ##34###34#</v>
      </c>
    </row>
    <row r="67" spans="16:19" x14ac:dyDescent="0.75">
      <c r="P67" s="11">
        <v>53</v>
      </c>
      <c r="Q67" s="11">
        <f t="shared" si="14"/>
        <v>8</v>
      </c>
      <c r="R67" s="11">
        <f t="shared" si="15"/>
        <v>5</v>
      </c>
      <c r="S67" s="12" t="str" cm="1">
        <f t="array" ref="S67">INDEX('Subject-ConceptMap-4'!$I$15:$N$121,Q67+1,R67)</f>
        <v>* group[=].element[=].target.equivalence = #equivalent</v>
      </c>
    </row>
    <row r="68" spans="16:19" x14ac:dyDescent="0.75">
      <c r="P68" s="11">
        <v>54</v>
      </c>
      <c r="Q68" s="11">
        <f t="shared" si="14"/>
        <v>8</v>
      </c>
      <c r="R68" s="11">
        <f t="shared" si="15"/>
        <v>6</v>
      </c>
      <c r="S68" s="12" t="str" cm="1">
        <f t="array" ref="S68">INDEX('Subject-ConceptMap-4'!$I$15:$N$121,Q68+1,R68)</f>
        <v/>
      </c>
    </row>
    <row r="69" spans="16:19" x14ac:dyDescent="0.75">
      <c r="P69" s="11">
        <v>55</v>
      </c>
      <c r="Q69" s="11">
        <f t="shared" si="14"/>
        <v>9</v>
      </c>
      <c r="R69" s="11">
        <f t="shared" si="15"/>
        <v>1</v>
      </c>
      <c r="S69" s="12" t="str" cm="1">
        <f t="array" ref="S69">INDEX('Subject-ConceptMap-4'!$I$15:$N$121,Q69+1,R69)</f>
        <v>* group[=].element[+].code = #Subject.comorbidity.mildLiverDisease</v>
      </c>
    </row>
    <row r="70" spans="16:19" x14ac:dyDescent="0.75">
      <c r="P70" s="11">
        <v>56</v>
      </c>
      <c r="Q70" s="11">
        <f t="shared" si="14"/>
        <v>9</v>
      </c>
      <c r="R70" s="11">
        <f t="shared" si="15"/>
        <v>2</v>
      </c>
      <c r="S70" s="12" t="str" cm="1">
        <f t="array" ref="S70">INDEX('Subject-ConceptMap-4'!$I$15:$N$121,Q70+1,R70)</f>
        <v>* group[=].element[=].display = ##34#Mild liver disease##34#</v>
      </c>
    </row>
    <row r="71" spans="16:19" ht="29.5" x14ac:dyDescent="0.75">
      <c r="P71" s="11">
        <v>57</v>
      </c>
      <c r="Q71" s="11">
        <f t="shared" si="14"/>
        <v>9</v>
      </c>
      <c r="R71" s="11">
        <f t="shared" si="15"/>
        <v>3</v>
      </c>
      <c r="S71" s="12" t="str" cm="1">
        <f t="array" ref="S71">INDEX('Subject-ConceptMap-4'!$I$15:$N$121,Q71+1,R71)</f>
        <v>* group[=].element[=].target.code = #Observation.extension:comorbidConditionPresent</v>
      </c>
    </row>
    <row r="72" spans="16:19" x14ac:dyDescent="0.75">
      <c r="P72" s="11">
        <v>58</v>
      </c>
      <c r="Q72" s="11">
        <f t="shared" si="14"/>
        <v>9</v>
      </c>
      <c r="R72" s="11">
        <f t="shared" si="15"/>
        <v>4</v>
      </c>
      <c r="S72" s="12" t="str" cm="1">
        <f t="array" ref="S72">INDEX('Subject-ConceptMap-4'!$I$15:$N$121,Q72+1,R72)</f>
        <v>* group[=].element[=].target.display = ##34###34#</v>
      </c>
    </row>
    <row r="73" spans="16:19" x14ac:dyDescent="0.75">
      <c r="P73" s="11">
        <v>59</v>
      </c>
      <c r="Q73" s="11">
        <f t="shared" si="14"/>
        <v>9</v>
      </c>
      <c r="R73" s="11">
        <f t="shared" si="15"/>
        <v>5</v>
      </c>
      <c r="S73" s="12" t="str" cm="1">
        <f t="array" ref="S73">INDEX('Subject-ConceptMap-4'!$I$15:$N$121,Q73+1,R73)</f>
        <v>* group[=].element[=].target.equivalence = #equivalent</v>
      </c>
    </row>
    <row r="74" spans="16:19" x14ac:dyDescent="0.75">
      <c r="P74" s="11">
        <v>60</v>
      </c>
      <c r="Q74" s="11">
        <f t="shared" si="14"/>
        <v>9</v>
      </c>
      <c r="R74" s="11">
        <f t="shared" si="15"/>
        <v>6</v>
      </c>
      <c r="S74" s="12" t="str" cm="1">
        <f t="array" ref="S74">INDEX('Subject-ConceptMap-4'!$I$15:$N$121,Q74+1,R74)</f>
        <v/>
      </c>
    </row>
    <row r="75" spans="16:19" x14ac:dyDescent="0.75">
      <c r="P75" s="11">
        <v>61</v>
      </c>
      <c r="Q75" s="11">
        <f t="shared" si="14"/>
        <v>10</v>
      </c>
      <c r="R75" s="11">
        <f t="shared" si="15"/>
        <v>1</v>
      </c>
      <c r="S75" s="12" t="str" cm="1">
        <f t="array" ref="S75">INDEX('Subject-ConceptMap-4'!$I$15:$N$121,Q75+1,R75)</f>
        <v>* group[=].element[+].code = #Subject.comorbidity.moderateToSevereLiverDisease</v>
      </c>
    </row>
    <row r="76" spans="16:19" x14ac:dyDescent="0.75">
      <c r="P76" s="11">
        <v>62</v>
      </c>
      <c r="Q76" s="11">
        <f t="shared" si="14"/>
        <v>10</v>
      </c>
      <c r="R76" s="11">
        <f t="shared" si="15"/>
        <v>2</v>
      </c>
      <c r="S76" s="12" t="str" cm="1">
        <f t="array" ref="S76">INDEX('Subject-ConceptMap-4'!$I$15:$N$121,Q76+1,R76)</f>
        <v>* group[=].element[=].display = ##34#Moderate to severe liver disease##34#</v>
      </c>
    </row>
    <row r="77" spans="16:19" ht="29.5" x14ac:dyDescent="0.75">
      <c r="P77" s="11">
        <v>63</v>
      </c>
      <c r="Q77" s="11">
        <f t="shared" si="14"/>
        <v>10</v>
      </c>
      <c r="R77" s="11">
        <f t="shared" si="15"/>
        <v>3</v>
      </c>
      <c r="S77" s="12" t="str" cm="1">
        <f t="array" ref="S77">INDEX('Subject-ConceptMap-4'!$I$15:$N$121,Q77+1,R77)</f>
        <v>* group[=].element[=].target.code = #Observation.extension:comorbidConditionPresent</v>
      </c>
    </row>
    <row r="78" spans="16:19" x14ac:dyDescent="0.75">
      <c r="P78" s="11">
        <v>64</v>
      </c>
      <c r="Q78" s="11">
        <f t="shared" si="14"/>
        <v>10</v>
      </c>
      <c r="R78" s="11">
        <f t="shared" si="15"/>
        <v>4</v>
      </c>
      <c r="S78" s="12" t="str" cm="1">
        <f t="array" ref="S78">INDEX('Subject-ConceptMap-4'!$I$15:$N$121,Q78+1,R78)</f>
        <v>* group[=].element[=].target.display = ##34###34#</v>
      </c>
    </row>
    <row r="79" spans="16:19" x14ac:dyDescent="0.75">
      <c r="P79" s="11">
        <v>65</v>
      </c>
      <c r="Q79" s="11">
        <f t="shared" si="14"/>
        <v>10</v>
      </c>
      <c r="R79" s="11">
        <f t="shared" si="15"/>
        <v>5</v>
      </c>
      <c r="S79" s="12" t="str" cm="1">
        <f t="array" ref="S79">INDEX('Subject-ConceptMap-4'!$I$15:$N$121,Q79+1,R79)</f>
        <v>* group[=].element[=].target.equivalence = #equivalent</v>
      </c>
    </row>
    <row r="80" spans="16:19" x14ac:dyDescent="0.75">
      <c r="P80" s="11">
        <v>66</v>
      </c>
      <c r="Q80" s="11">
        <f t="shared" si="14"/>
        <v>10</v>
      </c>
      <c r="R80" s="11">
        <f t="shared" si="15"/>
        <v>6</v>
      </c>
      <c r="S80" s="12" t="str" cm="1">
        <f t="array" ref="S80">INDEX('Subject-ConceptMap-4'!$I$15:$N$121,Q80+1,R80)</f>
        <v/>
      </c>
    </row>
    <row r="81" spans="16:19" x14ac:dyDescent="0.75">
      <c r="P81" s="11">
        <v>67</v>
      </c>
      <c r="Q81" s="11">
        <f t="shared" si="14"/>
        <v>11</v>
      </c>
      <c r="R81" s="11">
        <f t="shared" si="15"/>
        <v>1</v>
      </c>
      <c r="S81" s="12" t="str" cm="1">
        <f t="array" ref="S81">INDEX('Subject-ConceptMap-4'!$I$15:$N$121,Q81+1,R81)</f>
        <v>* group[=].element[+].code = #Subject.comorbidity.diabetes</v>
      </c>
    </row>
    <row r="82" spans="16:19" x14ac:dyDescent="0.75">
      <c r="P82" s="11">
        <v>68</v>
      </c>
      <c r="Q82" s="11">
        <f t="shared" ref="Q82:Q145" si="16">IF(MOD(P82,$Q$8)=0,P82/$Q$8-1,INT(P82/$Q$8))</f>
        <v>11</v>
      </c>
      <c r="R82" s="11">
        <f t="shared" ref="R82:R145" si="17">IF(MOD(P82,$Q$8)=0,$Q$8,MOD(P82,$Q$8))</f>
        <v>2</v>
      </c>
      <c r="S82" s="12" t="str" cm="1">
        <f t="array" ref="S82">INDEX('Subject-ConceptMap-4'!$I$15:$N$121,Q82+1,R82)</f>
        <v>* group[=].element[=].display = ##34#Diabetes (without complications)##34#</v>
      </c>
    </row>
    <row r="83" spans="16:19" ht="29.5" x14ac:dyDescent="0.75">
      <c r="P83" s="11">
        <v>69</v>
      </c>
      <c r="Q83" s="11">
        <f t="shared" si="16"/>
        <v>11</v>
      </c>
      <c r="R83" s="11">
        <f t="shared" si="17"/>
        <v>3</v>
      </c>
      <c r="S83" s="12" t="str" cm="1">
        <f t="array" ref="S83">INDEX('Subject-ConceptMap-4'!$I$15:$N$121,Q83+1,R83)</f>
        <v>* group[=].element[=].target.code = #Observation.extension:comorbidConditionPresent</v>
      </c>
    </row>
    <row r="84" spans="16:19" x14ac:dyDescent="0.75">
      <c r="P84" s="11">
        <v>70</v>
      </c>
      <c r="Q84" s="11">
        <f t="shared" si="16"/>
        <v>11</v>
      </c>
      <c r="R84" s="11">
        <f t="shared" si="17"/>
        <v>4</v>
      </c>
      <c r="S84" s="12" t="str" cm="1">
        <f t="array" ref="S84">INDEX('Subject-ConceptMap-4'!$I$15:$N$121,Q84+1,R84)</f>
        <v>* group[=].element[=].target.display = ##34###34#</v>
      </c>
    </row>
    <row r="85" spans="16:19" x14ac:dyDescent="0.75">
      <c r="P85" s="11">
        <v>71</v>
      </c>
      <c r="Q85" s="11">
        <f t="shared" si="16"/>
        <v>11</v>
      </c>
      <c r="R85" s="11">
        <f t="shared" si="17"/>
        <v>5</v>
      </c>
      <c r="S85" s="12" t="str" cm="1">
        <f t="array" ref="S85">INDEX('Subject-ConceptMap-4'!$I$15:$N$121,Q85+1,R85)</f>
        <v>* group[=].element[=].target.equivalence = #equivalent</v>
      </c>
    </row>
    <row r="86" spans="16:19" x14ac:dyDescent="0.75">
      <c r="P86" s="11">
        <v>72</v>
      </c>
      <c r="Q86" s="11">
        <f t="shared" si="16"/>
        <v>11</v>
      </c>
      <c r="R86" s="11">
        <f t="shared" si="17"/>
        <v>6</v>
      </c>
      <c r="S86" s="12" t="str" cm="1">
        <f t="array" ref="S86">INDEX('Subject-ConceptMap-4'!$I$15:$N$121,Q86+1,R86)</f>
        <v/>
      </c>
    </row>
    <row r="87" spans="16:19" x14ac:dyDescent="0.75">
      <c r="P87" s="11">
        <v>73</v>
      </c>
      <c r="Q87" s="11">
        <f t="shared" si="16"/>
        <v>12</v>
      </c>
      <c r="R87" s="11">
        <f t="shared" si="17"/>
        <v>1</v>
      </c>
      <c r="S87" s="12" t="str" cm="1">
        <f t="array" ref="S87">INDEX('Subject-ConceptMap-4'!$I$15:$N$121,Q87+1,R87)</f>
        <v>* group[=].element[+].code = #Subject.comorbidity.diabetesWithEndOrganDamage</v>
      </c>
    </row>
    <row r="88" spans="16:19" x14ac:dyDescent="0.75">
      <c r="P88" s="11">
        <v>74</v>
      </c>
      <c r="Q88" s="11">
        <f t="shared" si="16"/>
        <v>12</v>
      </c>
      <c r="R88" s="11">
        <f t="shared" si="17"/>
        <v>2</v>
      </c>
      <c r="S88" s="12" t="str" cm="1">
        <f t="array" ref="S88">INDEX('Subject-ConceptMap-4'!$I$15:$N$121,Q88+1,R88)</f>
        <v>* group[=].element[=].display = ##34#Diabetes with end organ damage##34#</v>
      </c>
    </row>
    <row r="89" spans="16:19" ht="29.5" x14ac:dyDescent="0.75">
      <c r="P89" s="11">
        <v>75</v>
      </c>
      <c r="Q89" s="11">
        <f t="shared" si="16"/>
        <v>12</v>
      </c>
      <c r="R89" s="11">
        <f t="shared" si="17"/>
        <v>3</v>
      </c>
      <c r="S89" s="12" t="str" cm="1">
        <f t="array" ref="S89">INDEX('Subject-ConceptMap-4'!$I$15:$N$121,Q89+1,R89)</f>
        <v>* group[=].element[=].target.code = #Observation.extension:comorbidConditionPresent</v>
      </c>
    </row>
    <row r="90" spans="16:19" x14ac:dyDescent="0.75">
      <c r="P90" s="11">
        <v>76</v>
      </c>
      <c r="Q90" s="11">
        <f t="shared" si="16"/>
        <v>12</v>
      </c>
      <c r="R90" s="11">
        <f t="shared" si="17"/>
        <v>4</v>
      </c>
      <c r="S90" s="12" t="str" cm="1">
        <f t="array" ref="S90">INDEX('Subject-ConceptMap-4'!$I$15:$N$121,Q90+1,R90)</f>
        <v>* group[=].element[=].target.display = ##34###34#</v>
      </c>
    </row>
    <row r="91" spans="16:19" x14ac:dyDescent="0.75">
      <c r="P91" s="11">
        <v>77</v>
      </c>
      <c r="Q91" s="11">
        <f t="shared" si="16"/>
        <v>12</v>
      </c>
      <c r="R91" s="11">
        <f t="shared" si="17"/>
        <v>5</v>
      </c>
      <c r="S91" s="12" t="str" cm="1">
        <f t="array" ref="S91">INDEX('Subject-ConceptMap-4'!$I$15:$N$121,Q91+1,R91)</f>
        <v>* group[=].element[=].target.equivalence = #equivalent</v>
      </c>
    </row>
    <row r="92" spans="16:19" x14ac:dyDescent="0.75">
      <c r="P92" s="11">
        <v>78</v>
      </c>
      <c r="Q92" s="11">
        <f t="shared" si="16"/>
        <v>12</v>
      </c>
      <c r="R92" s="11">
        <f t="shared" si="17"/>
        <v>6</v>
      </c>
      <c r="S92" s="12" t="str" cm="1">
        <f t="array" ref="S92">INDEX('Subject-ConceptMap-4'!$I$15:$N$121,Q92+1,R92)</f>
        <v/>
      </c>
    </row>
    <row r="93" spans="16:19" x14ac:dyDescent="0.75">
      <c r="P93" s="11">
        <v>79</v>
      </c>
      <c r="Q93" s="11">
        <f t="shared" si="16"/>
        <v>13</v>
      </c>
      <c r="R93" s="11">
        <f t="shared" si="17"/>
        <v>1</v>
      </c>
      <c r="S93" s="12" t="str" cm="1">
        <f t="array" ref="S93">INDEX('Subject-ConceptMap-4'!$I$15:$N$121,Q93+1,R93)</f>
        <v>* group[=].element[+].code = #Subject.comorbidity.hemiplegia</v>
      </c>
    </row>
    <row r="94" spans="16:19" x14ac:dyDescent="0.75">
      <c r="P94" s="11">
        <v>80</v>
      </c>
      <c r="Q94" s="11">
        <f t="shared" si="16"/>
        <v>13</v>
      </c>
      <c r="R94" s="11">
        <f t="shared" si="17"/>
        <v>2</v>
      </c>
      <c r="S94" s="12" t="str" cm="1">
        <f t="array" ref="S94">INDEX('Subject-ConceptMap-4'!$I$15:$N$121,Q94+1,R94)</f>
        <v>* group[=].element[=].display = ##34#Hemiplegia##34#</v>
      </c>
    </row>
    <row r="95" spans="16:19" ht="29.5" x14ac:dyDescent="0.75">
      <c r="P95" s="11">
        <v>81</v>
      </c>
      <c r="Q95" s="11">
        <f t="shared" si="16"/>
        <v>13</v>
      </c>
      <c r="R95" s="11">
        <f t="shared" si="17"/>
        <v>3</v>
      </c>
      <c r="S95" s="12" t="str" cm="1">
        <f t="array" ref="S95">INDEX('Subject-ConceptMap-4'!$I$15:$N$121,Q95+1,R95)</f>
        <v>* group[=].element[=].target.code = #Observation.extension:comorbidConditionPresent</v>
      </c>
    </row>
    <row r="96" spans="16:19" x14ac:dyDescent="0.75">
      <c r="P96" s="11">
        <v>82</v>
      </c>
      <c r="Q96" s="11">
        <f t="shared" si="16"/>
        <v>13</v>
      </c>
      <c r="R96" s="11">
        <f t="shared" si="17"/>
        <v>4</v>
      </c>
      <c r="S96" s="12" t="str" cm="1">
        <f t="array" ref="S96">INDEX('Subject-ConceptMap-4'!$I$15:$N$121,Q96+1,R96)</f>
        <v>* group[=].element[=].target.display = ##34###34#</v>
      </c>
    </row>
    <row r="97" spans="16:19" x14ac:dyDescent="0.75">
      <c r="P97" s="11">
        <v>83</v>
      </c>
      <c r="Q97" s="11">
        <f t="shared" si="16"/>
        <v>13</v>
      </c>
      <c r="R97" s="11">
        <f t="shared" si="17"/>
        <v>5</v>
      </c>
      <c r="S97" s="12" t="str" cm="1">
        <f t="array" ref="S97">INDEX('Subject-ConceptMap-4'!$I$15:$N$121,Q97+1,R97)</f>
        <v>* group[=].element[=].target.equivalence = #equivalent</v>
      </c>
    </row>
    <row r="98" spans="16:19" x14ac:dyDescent="0.75">
      <c r="P98" s="11">
        <v>84</v>
      </c>
      <c r="Q98" s="11">
        <f t="shared" si="16"/>
        <v>13</v>
      </c>
      <c r="R98" s="11">
        <f t="shared" si="17"/>
        <v>6</v>
      </c>
      <c r="S98" s="12" t="str" cm="1">
        <f t="array" ref="S98">INDEX('Subject-ConceptMap-4'!$I$15:$N$121,Q98+1,R98)</f>
        <v/>
      </c>
    </row>
    <row r="99" spans="16:19" x14ac:dyDescent="0.75">
      <c r="P99" s="11">
        <v>85</v>
      </c>
      <c r="Q99" s="11">
        <f t="shared" si="16"/>
        <v>14</v>
      </c>
      <c r="R99" s="11">
        <f t="shared" si="17"/>
        <v>1</v>
      </c>
      <c r="S99" s="12" t="str" cm="1">
        <f t="array" ref="S99">INDEX('Subject-ConceptMap-4'!$I$15:$N$121,Q99+1,R99)</f>
        <v>* group[=].element[+].code = #Subject.comorbidity.moderateToSevereRenalDisease</v>
      </c>
    </row>
    <row r="100" spans="16:19" x14ac:dyDescent="0.75">
      <c r="P100" s="11">
        <v>86</v>
      </c>
      <c r="Q100" s="11">
        <f t="shared" si="16"/>
        <v>14</v>
      </c>
      <c r="R100" s="11">
        <f t="shared" si="17"/>
        <v>2</v>
      </c>
      <c r="S100" s="12" t="str" cm="1">
        <f t="array" ref="S100">INDEX('Subject-ConceptMap-4'!$I$15:$N$121,Q100+1,R100)</f>
        <v>* group[=].element[=].display = ##34#Moderate to severe renal disease##34#</v>
      </c>
    </row>
    <row r="101" spans="16:19" ht="29.5" x14ac:dyDescent="0.75">
      <c r="P101" s="11">
        <v>87</v>
      </c>
      <c r="Q101" s="11">
        <f t="shared" si="16"/>
        <v>14</v>
      </c>
      <c r="R101" s="11">
        <f t="shared" si="17"/>
        <v>3</v>
      </c>
      <c r="S101" s="12" t="str" cm="1">
        <f t="array" ref="S101">INDEX('Subject-ConceptMap-4'!$I$15:$N$121,Q101+1,R101)</f>
        <v>* group[=].element[=].target.code = #Observation.extension:comorbidConditionPresent</v>
      </c>
    </row>
    <row r="102" spans="16:19" x14ac:dyDescent="0.75">
      <c r="P102" s="11">
        <v>88</v>
      </c>
      <c r="Q102" s="11">
        <f t="shared" si="16"/>
        <v>14</v>
      </c>
      <c r="R102" s="11">
        <f t="shared" si="17"/>
        <v>4</v>
      </c>
      <c r="S102" s="12" t="str" cm="1">
        <f t="array" ref="S102">INDEX('Subject-ConceptMap-4'!$I$15:$N$121,Q102+1,R102)</f>
        <v>* group[=].element[=].target.display = ##34###34#</v>
      </c>
    </row>
    <row r="103" spans="16:19" x14ac:dyDescent="0.75">
      <c r="P103" s="11">
        <v>89</v>
      </c>
      <c r="Q103" s="11">
        <f t="shared" si="16"/>
        <v>14</v>
      </c>
      <c r="R103" s="11">
        <f t="shared" si="17"/>
        <v>5</v>
      </c>
      <c r="S103" s="12" t="str" cm="1">
        <f t="array" ref="S103">INDEX('Subject-ConceptMap-4'!$I$15:$N$121,Q103+1,R103)</f>
        <v>* group[=].element[=].target.equivalence = #equivalent</v>
      </c>
    </row>
    <row r="104" spans="16:19" x14ac:dyDescent="0.75">
      <c r="P104" s="11">
        <v>90</v>
      </c>
      <c r="Q104" s="11">
        <f t="shared" si="16"/>
        <v>14</v>
      </c>
      <c r="R104" s="11">
        <f t="shared" si="17"/>
        <v>6</v>
      </c>
      <c r="S104" s="12" t="str" cm="1">
        <f t="array" ref="S104">INDEX('Subject-ConceptMap-4'!$I$15:$N$121,Q104+1,R104)</f>
        <v/>
      </c>
    </row>
    <row r="105" spans="16:19" x14ac:dyDescent="0.75">
      <c r="P105" s="11">
        <v>91</v>
      </c>
      <c r="Q105" s="11">
        <f t="shared" si="16"/>
        <v>15</v>
      </c>
      <c r="R105" s="11">
        <f t="shared" si="17"/>
        <v>1</v>
      </c>
      <c r="S105" s="12" t="str" cm="1">
        <f t="array" ref="S105">INDEX('Subject-ConceptMap-4'!$I$15:$N$121,Q105+1,R105)</f>
        <v>* group[=].element[+].code = #Subject.comorbidity.solidTumor</v>
      </c>
    </row>
    <row r="106" spans="16:19" x14ac:dyDescent="0.75">
      <c r="P106" s="11">
        <v>92</v>
      </c>
      <c r="Q106" s="11">
        <f t="shared" si="16"/>
        <v>15</v>
      </c>
      <c r="R106" s="11">
        <f t="shared" si="17"/>
        <v>2</v>
      </c>
      <c r="S106" s="12" t="str" cm="1">
        <f t="array" ref="S106">INDEX('Subject-ConceptMap-4'!$I$15:$N$121,Q106+1,R106)</f>
        <v>* group[=].element[=].display = ##34#Solid tumor (non metastatic)##34#</v>
      </c>
    </row>
    <row r="107" spans="16:19" ht="29.5" x14ac:dyDescent="0.75">
      <c r="P107" s="11">
        <v>93</v>
      </c>
      <c r="Q107" s="11">
        <f t="shared" si="16"/>
        <v>15</v>
      </c>
      <c r="R107" s="11">
        <f t="shared" si="17"/>
        <v>3</v>
      </c>
      <c r="S107" s="12" t="str" cm="1">
        <f t="array" ref="S107">INDEX('Subject-ConceptMap-4'!$I$15:$N$121,Q107+1,R107)</f>
        <v>* group[=].element[=].target.code = #Observation.extension:comorbidConditionPresent</v>
      </c>
    </row>
    <row r="108" spans="16:19" x14ac:dyDescent="0.75">
      <c r="P108" s="11">
        <v>94</v>
      </c>
      <c r="Q108" s="11">
        <f t="shared" si="16"/>
        <v>15</v>
      </c>
      <c r="R108" s="11">
        <f t="shared" si="17"/>
        <v>4</v>
      </c>
      <c r="S108" s="12" t="str" cm="1">
        <f t="array" ref="S108">INDEX('Subject-ConceptMap-4'!$I$15:$N$121,Q108+1,R108)</f>
        <v>* group[=].element[=].target.display = ##34###34#</v>
      </c>
    </row>
    <row r="109" spans="16:19" x14ac:dyDescent="0.75">
      <c r="P109" s="11">
        <v>95</v>
      </c>
      <c r="Q109" s="11">
        <f t="shared" si="16"/>
        <v>15</v>
      </c>
      <c r="R109" s="11">
        <f t="shared" si="17"/>
        <v>5</v>
      </c>
      <c r="S109" s="12" t="str" cm="1">
        <f t="array" ref="S109">INDEX('Subject-ConceptMap-4'!$I$15:$N$121,Q109+1,R109)</f>
        <v>* group[=].element[=].target.equivalence = #equivalent</v>
      </c>
    </row>
    <row r="110" spans="16:19" x14ac:dyDescent="0.75">
      <c r="P110" s="11">
        <v>96</v>
      </c>
      <c r="Q110" s="11">
        <f t="shared" si="16"/>
        <v>15</v>
      </c>
      <c r="R110" s="11">
        <f t="shared" si="17"/>
        <v>6</v>
      </c>
      <c r="S110" s="12" t="str" cm="1">
        <f t="array" ref="S110">INDEX('Subject-ConceptMap-4'!$I$15:$N$121,Q110+1,R110)</f>
        <v/>
      </c>
    </row>
    <row r="111" spans="16:19" x14ac:dyDescent="0.75">
      <c r="P111" s="11">
        <v>97</v>
      </c>
      <c r="Q111" s="11">
        <f t="shared" si="16"/>
        <v>16</v>
      </c>
      <c r="R111" s="11">
        <f t="shared" si="17"/>
        <v>1</v>
      </c>
      <c r="S111" s="12" t="str" cm="1">
        <f t="array" ref="S111">INDEX('Subject-ConceptMap-4'!$I$15:$N$121,Q111+1,R111)</f>
        <v>* group[=].element[+].code = #Subject.comorbidity.metastaticSolidTumor</v>
      </c>
    </row>
    <row r="112" spans="16:19" x14ac:dyDescent="0.75">
      <c r="P112" s="11">
        <v>98</v>
      </c>
      <c r="Q112" s="11">
        <f t="shared" si="16"/>
        <v>16</v>
      </c>
      <c r="R112" s="11">
        <f t="shared" si="17"/>
        <v>2</v>
      </c>
      <c r="S112" s="12" t="str" cm="1">
        <f t="array" ref="S112">INDEX('Subject-ConceptMap-4'!$I$15:$N$121,Q112+1,R112)</f>
        <v>* group[=].element[=].display = ##34#Metastatic solid tumor##34#</v>
      </c>
    </row>
    <row r="113" spans="16:19" ht="29.5" x14ac:dyDescent="0.75">
      <c r="P113" s="11">
        <v>99</v>
      </c>
      <c r="Q113" s="11">
        <f t="shared" si="16"/>
        <v>16</v>
      </c>
      <c r="R113" s="11">
        <f t="shared" si="17"/>
        <v>3</v>
      </c>
      <c r="S113" s="12" t="str" cm="1">
        <f t="array" ref="S113">INDEX('Subject-ConceptMap-4'!$I$15:$N$121,Q113+1,R113)</f>
        <v>* group[=].element[=].target.code = #Observation.extension:comorbidConditionPresent</v>
      </c>
    </row>
    <row r="114" spans="16:19" x14ac:dyDescent="0.75">
      <c r="P114" s="11">
        <v>100</v>
      </c>
      <c r="Q114" s="11">
        <f t="shared" si="16"/>
        <v>16</v>
      </c>
      <c r="R114" s="11">
        <f t="shared" si="17"/>
        <v>4</v>
      </c>
      <c r="S114" s="12" t="str" cm="1">
        <f t="array" ref="S114">INDEX('Subject-ConceptMap-4'!$I$15:$N$121,Q114+1,R114)</f>
        <v>* group[=].element[=].target.display = ##34###34#</v>
      </c>
    </row>
    <row r="115" spans="16:19" x14ac:dyDescent="0.75">
      <c r="P115" s="11">
        <v>101</v>
      </c>
      <c r="Q115" s="11">
        <f t="shared" si="16"/>
        <v>16</v>
      </c>
      <c r="R115" s="11">
        <f t="shared" si="17"/>
        <v>5</v>
      </c>
      <c r="S115" s="12" t="str" cm="1">
        <f t="array" ref="S115">INDEX('Subject-ConceptMap-4'!$I$15:$N$121,Q115+1,R115)</f>
        <v>* group[=].element[=].target.equivalence = #equivalent</v>
      </c>
    </row>
    <row r="116" spans="16:19" x14ac:dyDescent="0.75">
      <c r="P116" s="11">
        <v>102</v>
      </c>
      <c r="Q116" s="11">
        <f t="shared" si="16"/>
        <v>16</v>
      </c>
      <c r="R116" s="11">
        <f t="shared" si="17"/>
        <v>6</v>
      </c>
      <c r="S116" s="12" t="str" cm="1">
        <f t="array" ref="S116">INDEX('Subject-ConceptMap-4'!$I$15:$N$121,Q116+1,R116)</f>
        <v/>
      </c>
    </row>
    <row r="117" spans="16:19" x14ac:dyDescent="0.75">
      <c r="P117" s="11">
        <v>103</v>
      </c>
      <c r="Q117" s="11">
        <f t="shared" si="16"/>
        <v>17</v>
      </c>
      <c r="R117" s="11">
        <f t="shared" si="17"/>
        <v>1</v>
      </c>
      <c r="S117" s="12" t="str" cm="1">
        <f t="array" ref="S117">INDEX('Subject-ConceptMap-4'!$I$15:$N$121,Q117+1,R117)</f>
        <v>* group[=].element[+].code = #Subject.comorbidity.leukemia</v>
      </c>
    </row>
    <row r="118" spans="16:19" x14ac:dyDescent="0.75">
      <c r="P118" s="11">
        <v>104</v>
      </c>
      <c r="Q118" s="11">
        <f t="shared" si="16"/>
        <v>17</v>
      </c>
      <c r="R118" s="11">
        <f t="shared" si="17"/>
        <v>2</v>
      </c>
      <c r="S118" s="12" t="str" cm="1">
        <f t="array" ref="S118">INDEX('Subject-ConceptMap-4'!$I$15:$N$121,Q118+1,R118)</f>
        <v>* group[=].element[=].display = ##34#Leukemia##34#</v>
      </c>
    </row>
    <row r="119" spans="16:19" ht="29.5" x14ac:dyDescent="0.75">
      <c r="P119" s="11">
        <v>105</v>
      </c>
      <c r="Q119" s="11">
        <f t="shared" si="16"/>
        <v>17</v>
      </c>
      <c r="R119" s="11">
        <f t="shared" si="17"/>
        <v>3</v>
      </c>
      <c r="S119" s="12" t="str" cm="1">
        <f t="array" ref="S119">INDEX('Subject-ConceptMap-4'!$I$15:$N$121,Q119+1,R119)</f>
        <v>* group[=].element[=].target.code = #Observation.extension:comorbidConditionPresent</v>
      </c>
    </row>
    <row r="120" spans="16:19" x14ac:dyDescent="0.75">
      <c r="P120" s="11">
        <v>106</v>
      </c>
      <c r="Q120" s="11">
        <f t="shared" si="16"/>
        <v>17</v>
      </c>
      <c r="R120" s="11">
        <f t="shared" si="17"/>
        <v>4</v>
      </c>
      <c r="S120" s="12" t="str" cm="1">
        <f t="array" ref="S120">INDEX('Subject-ConceptMap-4'!$I$15:$N$121,Q120+1,R120)</f>
        <v>* group[=].element[=].target.display = ##34###34#</v>
      </c>
    </row>
    <row r="121" spans="16:19" x14ac:dyDescent="0.75">
      <c r="P121" s="11">
        <v>107</v>
      </c>
      <c r="Q121" s="11">
        <f t="shared" si="16"/>
        <v>17</v>
      </c>
      <c r="R121" s="11">
        <f t="shared" si="17"/>
        <v>5</v>
      </c>
      <c r="S121" s="12" t="str" cm="1">
        <f t="array" ref="S121">INDEX('Subject-ConceptMap-4'!$I$15:$N$121,Q121+1,R121)</f>
        <v>* group[=].element[=].target.equivalence = #equivalent</v>
      </c>
    </row>
    <row r="122" spans="16:19" x14ac:dyDescent="0.75">
      <c r="P122" s="11">
        <v>108</v>
      </c>
      <c r="Q122" s="11">
        <f t="shared" si="16"/>
        <v>17</v>
      </c>
      <c r="R122" s="11">
        <f t="shared" si="17"/>
        <v>6</v>
      </c>
      <c r="S122" s="12" t="str" cm="1">
        <f t="array" ref="S122">INDEX('Subject-ConceptMap-4'!$I$15:$N$121,Q122+1,R122)</f>
        <v/>
      </c>
    </row>
    <row r="123" spans="16:19" x14ac:dyDescent="0.75">
      <c r="P123" s="11">
        <v>109</v>
      </c>
      <c r="Q123" s="11">
        <f t="shared" si="16"/>
        <v>18</v>
      </c>
      <c r="R123" s="11">
        <f t="shared" si="17"/>
        <v>1</v>
      </c>
      <c r="S123" s="12" t="str" cm="1">
        <f t="array" ref="S123">INDEX('Subject-ConceptMap-4'!$I$15:$N$121,Q123+1,R123)</f>
        <v>* group[=].element[+].code = #Subject.comorbidity.lymphoma</v>
      </c>
    </row>
    <row r="124" spans="16:19" x14ac:dyDescent="0.75">
      <c r="P124" s="11">
        <v>110</v>
      </c>
      <c r="Q124" s="11">
        <f t="shared" si="16"/>
        <v>18</v>
      </c>
      <c r="R124" s="11">
        <f t="shared" si="17"/>
        <v>2</v>
      </c>
      <c r="S124" s="12" t="str" cm="1">
        <f t="array" ref="S124">INDEX('Subject-ConceptMap-4'!$I$15:$N$121,Q124+1,R124)</f>
        <v>* group[=].element[=].display = ##34#Lymphoma##34#</v>
      </c>
    </row>
    <row r="125" spans="16:19" ht="29.5" x14ac:dyDescent="0.75">
      <c r="P125" s="11">
        <v>111</v>
      </c>
      <c r="Q125" s="11">
        <f t="shared" si="16"/>
        <v>18</v>
      </c>
      <c r="R125" s="11">
        <f t="shared" si="17"/>
        <v>3</v>
      </c>
      <c r="S125" s="12" t="str" cm="1">
        <f t="array" ref="S125">INDEX('Subject-ConceptMap-4'!$I$15:$N$121,Q125+1,R125)</f>
        <v>* group[=].element[=].target.code = #Observation.extension:comorbidConditionPresent</v>
      </c>
    </row>
    <row r="126" spans="16:19" x14ac:dyDescent="0.75">
      <c r="P126" s="11">
        <v>112</v>
      </c>
      <c r="Q126" s="11">
        <f t="shared" si="16"/>
        <v>18</v>
      </c>
      <c r="R126" s="11">
        <f t="shared" si="17"/>
        <v>4</v>
      </c>
      <c r="S126" s="12" t="str" cm="1">
        <f t="array" ref="S126">INDEX('Subject-ConceptMap-4'!$I$15:$N$121,Q126+1,R126)</f>
        <v>* group[=].element[=].target.display = ##34###34#</v>
      </c>
    </row>
    <row r="127" spans="16:19" x14ac:dyDescent="0.75">
      <c r="P127" s="11">
        <v>113</v>
      </c>
      <c r="Q127" s="11">
        <f t="shared" si="16"/>
        <v>18</v>
      </c>
      <c r="R127" s="11">
        <f t="shared" si="17"/>
        <v>5</v>
      </c>
      <c r="S127" s="12" t="str" cm="1">
        <f t="array" ref="S127">INDEX('Subject-ConceptMap-4'!$I$15:$N$121,Q127+1,R127)</f>
        <v>* group[=].element[=].target.equivalence = #equivalent</v>
      </c>
    </row>
    <row r="128" spans="16:19" x14ac:dyDescent="0.75">
      <c r="P128" s="11">
        <v>114</v>
      </c>
      <c r="Q128" s="11">
        <f t="shared" si="16"/>
        <v>18</v>
      </c>
      <c r="R128" s="11">
        <f t="shared" si="17"/>
        <v>6</v>
      </c>
      <c r="S128" s="12" t="str" cm="1">
        <f t="array" ref="S128">INDEX('Subject-ConceptMap-4'!$I$15:$N$121,Q128+1,R128)</f>
        <v/>
      </c>
    </row>
    <row r="129" spans="16:19" x14ac:dyDescent="0.75">
      <c r="P129" s="11">
        <v>115</v>
      </c>
      <c r="Q129" s="11">
        <f t="shared" si="16"/>
        <v>19</v>
      </c>
      <c r="R129" s="11">
        <f t="shared" si="17"/>
        <v>1</v>
      </c>
      <c r="S129" s="12" t="str" cm="1">
        <f t="array" ref="S129">INDEX('Subject-ConceptMap-4'!$I$15:$N$121,Q129+1,R129)</f>
        <v>* group[=].element[+].code = #Subject.comorbidity.multipleMyeloma</v>
      </c>
    </row>
    <row r="130" spans="16:19" x14ac:dyDescent="0.75">
      <c r="P130" s="11">
        <v>116</v>
      </c>
      <c r="Q130" s="11">
        <f t="shared" si="16"/>
        <v>19</v>
      </c>
      <c r="R130" s="11">
        <f t="shared" si="17"/>
        <v>2</v>
      </c>
      <c r="S130" s="12" t="str" cm="1">
        <f t="array" ref="S130">INDEX('Subject-ConceptMap-4'!$I$15:$N$121,Q130+1,R130)</f>
        <v>* group[=].element[=].display = ##34#Multiple myeloma##34#</v>
      </c>
    </row>
    <row r="131" spans="16:19" ht="29.5" x14ac:dyDescent="0.75">
      <c r="P131" s="11">
        <v>117</v>
      </c>
      <c r="Q131" s="11">
        <f t="shared" si="16"/>
        <v>19</v>
      </c>
      <c r="R131" s="11">
        <f t="shared" si="17"/>
        <v>3</v>
      </c>
      <c r="S131" s="12" t="str" cm="1">
        <f t="array" ref="S131">INDEX('Subject-ConceptMap-4'!$I$15:$N$121,Q131+1,R131)</f>
        <v>* group[=].element[=].target.code = #Observation.extension:comorbidConditionPresent</v>
      </c>
    </row>
    <row r="132" spans="16:19" x14ac:dyDescent="0.75">
      <c r="P132" s="11">
        <v>118</v>
      </c>
      <c r="Q132" s="11">
        <f t="shared" si="16"/>
        <v>19</v>
      </c>
      <c r="R132" s="11">
        <f t="shared" si="17"/>
        <v>4</v>
      </c>
      <c r="S132" s="12" t="str" cm="1">
        <f t="array" ref="S132">INDEX('Subject-ConceptMap-4'!$I$15:$N$121,Q132+1,R132)</f>
        <v>* group[=].element[=].target.display = ##34###34#</v>
      </c>
    </row>
    <row r="133" spans="16:19" x14ac:dyDescent="0.75">
      <c r="P133" s="11">
        <v>119</v>
      </c>
      <c r="Q133" s="11">
        <f t="shared" si="16"/>
        <v>19</v>
      </c>
      <c r="R133" s="11">
        <f t="shared" si="17"/>
        <v>5</v>
      </c>
      <c r="S133" s="12" t="str" cm="1">
        <f t="array" ref="S133">INDEX('Subject-ConceptMap-4'!$I$15:$N$121,Q133+1,R133)</f>
        <v>* group[=].element[=].target.equivalence = #equivalent</v>
      </c>
    </row>
    <row r="134" spans="16:19" x14ac:dyDescent="0.75">
      <c r="P134" s="11">
        <v>120</v>
      </c>
      <c r="Q134" s="11">
        <f t="shared" si="16"/>
        <v>19</v>
      </c>
      <c r="R134" s="11">
        <f t="shared" si="17"/>
        <v>6</v>
      </c>
      <c r="S134" s="12" t="str" cm="1">
        <f t="array" ref="S134">INDEX('Subject-ConceptMap-4'!$I$15:$N$121,Q134+1,R134)</f>
        <v/>
      </c>
    </row>
    <row r="135" spans="16:19" x14ac:dyDescent="0.75">
      <c r="P135" s="11">
        <v>121</v>
      </c>
      <c r="Q135" s="11">
        <f t="shared" si="16"/>
        <v>20</v>
      </c>
      <c r="R135" s="11">
        <f t="shared" si="17"/>
        <v>1</v>
      </c>
      <c r="S135" s="12" t="str" cm="1">
        <f t="array" ref="S135">INDEX('Subject-ConceptMap-4'!$I$15:$N$121,Q135+1,R135)</f>
        <v>* group[=].element[+].code = #Subject.comorbidity.aids</v>
      </c>
    </row>
    <row r="136" spans="16:19" x14ac:dyDescent="0.75">
      <c r="P136" s="11">
        <v>122</v>
      </c>
      <c r="Q136" s="11">
        <f t="shared" si="16"/>
        <v>20</v>
      </c>
      <c r="R136" s="11">
        <f t="shared" si="17"/>
        <v>2</v>
      </c>
      <c r="S136" s="12" t="str" cm="1">
        <f t="array" ref="S136">INDEX('Subject-ConceptMap-4'!$I$15:$N$121,Q136+1,R136)</f>
        <v>* group[=].element[=].display = ##34#AIDS##34#</v>
      </c>
    </row>
    <row r="137" spans="16:19" ht="29.5" x14ac:dyDescent="0.75">
      <c r="P137" s="11">
        <v>123</v>
      </c>
      <c r="Q137" s="11">
        <f t="shared" si="16"/>
        <v>20</v>
      </c>
      <c r="R137" s="11">
        <f t="shared" si="17"/>
        <v>3</v>
      </c>
      <c r="S137" s="12" t="str" cm="1">
        <f t="array" ref="S137">INDEX('Subject-ConceptMap-4'!$I$15:$N$121,Q137+1,R137)</f>
        <v>* group[=].element[=].target.code = #Observation.extension:comorbidConditionPresent</v>
      </c>
    </row>
    <row r="138" spans="16:19" x14ac:dyDescent="0.75">
      <c r="P138" s="11">
        <v>124</v>
      </c>
      <c r="Q138" s="11">
        <f t="shared" si="16"/>
        <v>20</v>
      </c>
      <c r="R138" s="11">
        <f t="shared" si="17"/>
        <v>4</v>
      </c>
      <c r="S138" s="12" t="str" cm="1">
        <f t="array" ref="S138">INDEX('Subject-ConceptMap-4'!$I$15:$N$121,Q138+1,R138)</f>
        <v>* group[=].element[=].target.display = ##34###34#</v>
      </c>
    </row>
    <row r="139" spans="16:19" x14ac:dyDescent="0.75">
      <c r="P139" s="11">
        <v>125</v>
      </c>
      <c r="Q139" s="11">
        <f t="shared" si="16"/>
        <v>20</v>
      </c>
      <c r="R139" s="11">
        <f t="shared" si="17"/>
        <v>5</v>
      </c>
      <c r="S139" s="12" t="str" cm="1">
        <f t="array" ref="S139">INDEX('Subject-ConceptMap-4'!$I$15:$N$121,Q139+1,R139)</f>
        <v>* group[=].element[=].target.equivalence = #equivalent</v>
      </c>
    </row>
    <row r="140" spans="16:19" x14ac:dyDescent="0.75">
      <c r="P140" s="11">
        <v>126</v>
      </c>
      <c r="Q140" s="11">
        <f t="shared" si="16"/>
        <v>20</v>
      </c>
      <c r="R140" s="11">
        <f t="shared" si="17"/>
        <v>6</v>
      </c>
      <c r="S140" s="12" t="str" cm="1">
        <f t="array" ref="S140">INDEX('Subject-ConceptMap-4'!$I$15:$N$121,Q140+1,R140)</f>
        <v/>
      </c>
    </row>
    <row r="141" spans="16:19" x14ac:dyDescent="0.75">
      <c r="P141" s="11">
        <v>127</v>
      </c>
      <c r="Q141" s="11">
        <f t="shared" si="16"/>
        <v>21</v>
      </c>
      <c r="R141" s="11">
        <f t="shared" si="17"/>
        <v>1</v>
      </c>
      <c r="S141" s="12" t="str" cm="1">
        <f t="array" ref="S141">INDEX('Subject-ConceptMap-4'!$I$15:$N$121,Q141+1,R141)</f>
        <v>* group[=].element[+].code = #Subject.noGeneticSyndromeWho2020</v>
      </c>
    </row>
    <row r="142" spans="16:19" x14ac:dyDescent="0.75">
      <c r="P142" s="11">
        <v>128</v>
      </c>
      <c r="Q142" s="11">
        <f t="shared" si="16"/>
        <v>21</v>
      </c>
      <c r="R142" s="11">
        <f t="shared" si="17"/>
        <v>2</v>
      </c>
      <c r="S142" s="12" t="str" cm="1">
        <f t="array" ref="S142">INDEX('Subject-ConceptMap-4'!$I$15:$N$121,Q142+1,R142)</f>
        <v>* group[=].element[=].display = ##34#No Genetic syndrome WHO 2020##34#</v>
      </c>
    </row>
    <row r="143" spans="16:19" x14ac:dyDescent="0.75">
      <c r="P143" s="11">
        <v>129</v>
      </c>
      <c r="Q143" s="11">
        <f t="shared" si="16"/>
        <v>21</v>
      </c>
      <c r="R143" s="11">
        <f t="shared" si="17"/>
        <v>3</v>
      </c>
      <c r="S143" s="12" t="str" cm="1">
        <f t="array" ref="S143">INDEX('Subject-ConceptMap-4'!$I$15:$N$121,Q143+1,R143)</f>
        <v>* group[=].element[=].target.code = #Observation</v>
      </c>
    </row>
    <row r="144" spans="16:19" x14ac:dyDescent="0.75">
      <c r="P144" s="11">
        <v>130</v>
      </c>
      <c r="Q144" s="11">
        <f t="shared" si="16"/>
        <v>21</v>
      </c>
      <c r="R144" s="11">
        <f t="shared" si="17"/>
        <v>4</v>
      </c>
      <c r="S144" s="12" t="str" cm="1">
        <f t="array" ref="S144">INDEX('Subject-ConceptMap-4'!$I$15:$N$121,Q144+1,R144)</f>
        <v>* group[=].element[=].target.display = ##34###34#</v>
      </c>
    </row>
    <row r="145" spans="16:19" x14ac:dyDescent="0.75">
      <c r="P145" s="11">
        <v>131</v>
      </c>
      <c r="Q145" s="11">
        <f t="shared" si="16"/>
        <v>21</v>
      </c>
      <c r="R145" s="11">
        <f t="shared" si="17"/>
        <v>5</v>
      </c>
      <c r="S145" s="12" t="str" cm="1">
        <f t="array" ref="S145">INDEX('Subject-ConceptMap-4'!$I$15:$N$121,Q145+1,R145)</f>
        <v>* group[=].element[=].target.equivalence = #equivalent</v>
      </c>
    </row>
    <row r="146" spans="16:19" ht="118" x14ac:dyDescent="0.75">
      <c r="P146" s="11">
        <v>132</v>
      </c>
      <c r="Q146" s="11">
        <f t="shared" ref="Q146:Q166" si="18">IF(MOD(P146,$Q$8)=0,P146/$Q$8-1,INT(P146/$Q$8))</f>
        <v>21</v>
      </c>
      <c r="R146" s="11">
        <f t="shared" ref="R146:R166" si="19">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18"/>
        <v>22</v>
      </c>
      <c r="R147" s="11">
        <f t="shared" si="19"/>
        <v>1</v>
      </c>
      <c r="S147" s="12" t="str" cm="1">
        <f t="array" ref="S147">INDEX('Subject-ConceptMap-4'!$I$15:$N$121,Q147+1,R147)</f>
        <v>* group[=].element[+].code = #Subject.noGeneticSyndromeWho2020.olliersDisease</v>
      </c>
    </row>
    <row r="148" spans="16:19" x14ac:dyDescent="0.75">
      <c r="P148" s="11">
        <v>134</v>
      </c>
      <c r="Q148" s="11">
        <f t="shared" si="18"/>
        <v>22</v>
      </c>
      <c r="R148" s="11">
        <f t="shared" si="19"/>
        <v>2</v>
      </c>
      <c r="S148" s="12" t="str" cm="1">
        <f t="array" ref="S148">INDEX('Subject-ConceptMap-4'!$I$15:$N$121,Q148+1,R148)</f>
        <v>* group[=].element[=].display = ##34#Olliers disease##34#</v>
      </c>
    </row>
    <row r="149" spans="16:19" ht="29.5" x14ac:dyDescent="0.75">
      <c r="P149" s="11">
        <v>135</v>
      </c>
      <c r="Q149" s="11">
        <f t="shared" si="18"/>
        <v>22</v>
      </c>
      <c r="R149" s="11">
        <f t="shared" si="19"/>
        <v>3</v>
      </c>
      <c r="S149" s="12" t="str" cm="1">
        <f t="array" ref="S149">INDEX('Subject-ConceptMap-4'!$I$15:$N$121,Q149+1,R149)</f>
        <v>* group[=].element[=].target.code = #Observation.extension:comorbidConditionPresent</v>
      </c>
    </row>
    <row r="150" spans="16:19" x14ac:dyDescent="0.75">
      <c r="P150" s="11">
        <v>136</v>
      </c>
      <c r="Q150" s="11">
        <f t="shared" si="18"/>
        <v>22</v>
      </c>
      <c r="R150" s="11">
        <f t="shared" si="19"/>
        <v>4</v>
      </c>
      <c r="S150" s="12" t="str" cm="1">
        <f t="array" ref="S150">INDEX('Subject-ConceptMap-4'!$I$15:$N$121,Q150+1,R150)</f>
        <v>* group[=].element[=].target.display = ##34###34#</v>
      </c>
    </row>
    <row r="151" spans="16:19" x14ac:dyDescent="0.75">
      <c r="P151" s="11">
        <v>137</v>
      </c>
      <c r="Q151" s="11">
        <f t="shared" si="18"/>
        <v>22</v>
      </c>
      <c r="R151" s="11">
        <f t="shared" si="19"/>
        <v>5</v>
      </c>
      <c r="S151" s="12" t="str" cm="1">
        <f t="array" ref="S151">INDEX('Subject-ConceptMap-4'!$I$15:$N$121,Q151+1,R151)</f>
        <v>* group[=].element[=].target.equivalence = #equivalent</v>
      </c>
    </row>
    <row r="152" spans="16:19" x14ac:dyDescent="0.75">
      <c r="P152" s="11">
        <v>138</v>
      </c>
      <c r="Q152" s="11">
        <f t="shared" si="18"/>
        <v>22</v>
      </c>
      <c r="R152" s="11">
        <f t="shared" si="19"/>
        <v>6</v>
      </c>
      <c r="S152" s="12" t="str" cm="1">
        <f t="array" ref="S152">INDEX('Subject-ConceptMap-4'!$I$15:$N$121,Q152+1,R152)</f>
        <v/>
      </c>
    </row>
    <row r="153" spans="16:19" ht="29.5" x14ac:dyDescent="0.75">
      <c r="P153" s="11">
        <v>139</v>
      </c>
      <c r="Q153" s="11">
        <f t="shared" si="18"/>
        <v>23</v>
      </c>
      <c r="R153" s="11">
        <f t="shared" si="19"/>
        <v>1</v>
      </c>
      <c r="S153" s="12" t="str" cm="1">
        <f t="array" ref="S153">INDEX('Subject-ConceptMap-4'!$I$15:$N$121,Q153+1,R153)</f>
        <v>* group[=].element[+].code = #Subject.noGeneticSyndromeWho2020.maffuciSyndrome</v>
      </c>
    </row>
    <row r="154" spans="16:19" x14ac:dyDescent="0.75">
      <c r="P154" s="11">
        <v>140</v>
      </c>
      <c r="Q154" s="11">
        <f t="shared" si="18"/>
        <v>23</v>
      </c>
      <c r="R154" s="11">
        <f t="shared" si="19"/>
        <v>2</v>
      </c>
      <c r="S154" s="12" t="str" cm="1">
        <f t="array" ref="S154">INDEX('Subject-ConceptMap-4'!$I$15:$N$121,Q154+1,R154)</f>
        <v>* group[=].element[=].display = ##34#Maffuci syndrome##34#</v>
      </c>
    </row>
    <row r="155" spans="16:19" ht="29.5" x14ac:dyDescent="0.75">
      <c r="P155" s="11">
        <v>141</v>
      </c>
      <c r="Q155" s="11">
        <f t="shared" si="18"/>
        <v>23</v>
      </c>
      <c r="R155" s="11">
        <f t="shared" si="19"/>
        <v>3</v>
      </c>
      <c r="S155" s="12" t="str" cm="1">
        <f t="array" ref="S155">INDEX('Subject-ConceptMap-4'!$I$15:$N$121,Q155+1,R155)</f>
        <v>* group[=].element[=].target.code = #Observation.extension:comorbidConditionPresent</v>
      </c>
    </row>
    <row r="156" spans="16:19" x14ac:dyDescent="0.75">
      <c r="P156" s="11">
        <v>142</v>
      </c>
      <c r="Q156" s="11">
        <f t="shared" si="18"/>
        <v>23</v>
      </c>
      <c r="R156" s="11">
        <f t="shared" si="19"/>
        <v>4</v>
      </c>
      <c r="S156" s="12" t="str" cm="1">
        <f t="array" ref="S156">INDEX('Subject-ConceptMap-4'!$I$15:$N$121,Q156+1,R156)</f>
        <v>* group[=].element[=].target.display = ##34###34#</v>
      </c>
    </row>
    <row r="157" spans="16:19" x14ac:dyDescent="0.75">
      <c r="P157" s="11">
        <v>143</v>
      </c>
      <c r="Q157" s="11">
        <f t="shared" si="18"/>
        <v>23</v>
      </c>
      <c r="R157" s="11">
        <f t="shared" si="19"/>
        <v>5</v>
      </c>
      <c r="S157" s="12" t="str" cm="1">
        <f t="array" ref="S157">INDEX('Subject-ConceptMap-4'!$I$15:$N$121,Q157+1,R157)</f>
        <v>* group[=].element[=].target.equivalence = #equivalent</v>
      </c>
    </row>
    <row r="158" spans="16:19" x14ac:dyDescent="0.75">
      <c r="P158" s="11">
        <v>144</v>
      </c>
      <c r="Q158" s="11">
        <f t="shared" si="18"/>
        <v>23</v>
      </c>
      <c r="R158" s="11">
        <f t="shared" si="19"/>
        <v>6</v>
      </c>
      <c r="S158" s="12" t="str" cm="1">
        <f t="array" ref="S158">INDEX('Subject-ConceptMap-4'!$I$15:$N$121,Q158+1,R158)</f>
        <v/>
      </c>
    </row>
    <row r="159" spans="16:19" ht="29.5" x14ac:dyDescent="0.75">
      <c r="P159" s="11">
        <v>145</v>
      </c>
      <c r="Q159" s="11">
        <f t="shared" si="18"/>
        <v>24</v>
      </c>
      <c r="R159" s="11">
        <f t="shared" si="19"/>
        <v>1</v>
      </c>
      <c r="S159" s="12" t="str" cm="1">
        <f t="array" ref="S159">INDEX('Subject-ConceptMap-4'!$I$15:$N$121,Q159+1,R159)</f>
        <v>* group[=].element[+].code = #Subject.noGeneticSyndromeWho2020.liFraumeniSyndrome</v>
      </c>
    </row>
    <row r="160" spans="16:19" x14ac:dyDescent="0.75">
      <c r="P160" s="11">
        <v>146</v>
      </c>
      <c r="Q160" s="11">
        <f t="shared" si="18"/>
        <v>24</v>
      </c>
      <c r="R160" s="11">
        <f t="shared" si="19"/>
        <v>2</v>
      </c>
      <c r="S160" s="12" t="str" cm="1">
        <f t="array" ref="S160">INDEX('Subject-ConceptMap-4'!$I$15:$N$121,Q160+1,R160)</f>
        <v>* group[=].element[=].display = ##34#Li-Fraumeni syndrome##34#</v>
      </c>
    </row>
    <row r="161" spans="16:19" ht="29.5" x14ac:dyDescent="0.75">
      <c r="P161" s="11">
        <v>147</v>
      </c>
      <c r="Q161" s="11">
        <f t="shared" si="18"/>
        <v>24</v>
      </c>
      <c r="R161" s="11">
        <f t="shared" si="19"/>
        <v>3</v>
      </c>
      <c r="S161" s="12" t="str" cm="1">
        <f t="array" ref="S161">INDEX('Subject-ConceptMap-4'!$I$15:$N$121,Q161+1,R161)</f>
        <v>* group[=].element[=].target.code = #Observation.extension:comorbidConditionPresent</v>
      </c>
    </row>
    <row r="162" spans="16:19" x14ac:dyDescent="0.75">
      <c r="P162" s="11">
        <v>148</v>
      </c>
      <c r="Q162" s="11">
        <f t="shared" si="18"/>
        <v>24</v>
      </c>
      <c r="R162" s="11">
        <f t="shared" si="19"/>
        <v>4</v>
      </c>
      <c r="S162" s="12" t="str" cm="1">
        <f t="array" ref="S162">INDEX('Subject-ConceptMap-4'!$I$15:$N$121,Q162+1,R162)</f>
        <v>* group[=].element[=].target.display = ##34###34#</v>
      </c>
    </row>
    <row r="163" spans="16:19" x14ac:dyDescent="0.75">
      <c r="P163" s="11">
        <v>149</v>
      </c>
      <c r="Q163" s="11">
        <f t="shared" si="18"/>
        <v>24</v>
      </c>
      <c r="R163" s="11">
        <f t="shared" si="19"/>
        <v>5</v>
      </c>
      <c r="S163" s="12" t="str" cm="1">
        <f t="array" ref="S163">INDEX('Subject-ConceptMap-4'!$I$15:$N$121,Q163+1,R163)</f>
        <v>* group[=].element[=].target.equivalence = #equivalent</v>
      </c>
    </row>
    <row r="164" spans="16:19" x14ac:dyDescent="0.75">
      <c r="P164" s="11">
        <v>150</v>
      </c>
      <c r="Q164" s="11">
        <f t="shared" si="18"/>
        <v>24</v>
      </c>
      <c r="R164" s="11">
        <f t="shared" si="19"/>
        <v>6</v>
      </c>
      <c r="S164" s="12" t="str" cm="1">
        <f t="array" ref="S164">INDEX('Subject-ConceptMap-4'!$I$15:$N$121,Q164+1,R164)</f>
        <v/>
      </c>
    </row>
    <row r="165" spans="16:19" ht="29.5" x14ac:dyDescent="0.75">
      <c r="P165" s="11">
        <v>151</v>
      </c>
      <c r="Q165" s="11">
        <f t="shared" si="18"/>
        <v>25</v>
      </c>
      <c r="R165" s="11">
        <f t="shared" si="19"/>
        <v>1</v>
      </c>
      <c r="S165" s="12" t="str" cm="1">
        <f t="array" ref="S165">INDEX('Subject-ConceptMap-4'!$I$15:$N$121,Q165+1,R165)</f>
        <v>* group[=].element[+].code = #Subject.noGeneticSyndromeWho2020.mcCuneAlbrightSyndrome</v>
      </c>
    </row>
    <row r="166" spans="16:19" x14ac:dyDescent="0.75">
      <c r="P166" s="11">
        <v>152</v>
      </c>
      <c r="Q166" s="11">
        <f t="shared" si="18"/>
        <v>25</v>
      </c>
      <c r="R166" s="11">
        <f t="shared" si="19"/>
        <v>2</v>
      </c>
      <c r="S166" s="12" t="str" cm="1">
        <f t="array" ref="S166">INDEX('Subject-ConceptMap-4'!$I$15:$N$121,Q166+1,R166)</f>
        <v>* group[=].element[=].display = ##34#McCune-Albright syndrome##34#</v>
      </c>
    </row>
    <row r="167" spans="16:19" ht="29.5" x14ac:dyDescent="0.75">
      <c r="P167" s="11">
        <v>153</v>
      </c>
      <c r="Q167" s="11">
        <f t="shared" ref="Q167:Q179" si="20">IF(MOD(P167,$Q$8)=0,P167/$Q$8-1,INT(P167/$Q$8))</f>
        <v>25</v>
      </c>
      <c r="R167" s="11">
        <f t="shared" ref="R167:R179" si="21">IF(MOD(P167,$Q$8)=0,$Q$8,MOD(P167,$Q$8))</f>
        <v>3</v>
      </c>
      <c r="S167" s="12" t="str" cm="1">
        <f t="array" ref="S167">INDEX('Subject-ConceptMap-4'!$I$15:$N$121,Q167+1,R167)</f>
        <v>* group[=].element[=].target.code = #Observation.extension:comorbidConditionPresent</v>
      </c>
    </row>
    <row r="168" spans="16:19" x14ac:dyDescent="0.75">
      <c r="P168" s="11">
        <v>154</v>
      </c>
      <c r="Q168" s="11">
        <f t="shared" si="20"/>
        <v>25</v>
      </c>
      <c r="R168" s="11">
        <f t="shared" si="21"/>
        <v>4</v>
      </c>
      <c r="S168" s="12" t="str" cm="1">
        <f t="array" ref="S168">INDEX('Subject-ConceptMap-4'!$I$15:$N$121,Q168+1,R168)</f>
        <v>* group[=].element[=].target.display = ##34###34#</v>
      </c>
    </row>
    <row r="169" spans="16:19" x14ac:dyDescent="0.75">
      <c r="P169" s="11">
        <v>155</v>
      </c>
      <c r="Q169" s="11">
        <f t="shared" si="20"/>
        <v>25</v>
      </c>
      <c r="R169" s="11">
        <f t="shared" si="21"/>
        <v>5</v>
      </c>
      <c r="S169" s="12" t="str" cm="1">
        <f t="array" ref="S169">INDEX('Subject-ConceptMap-4'!$I$15:$N$121,Q169+1,R169)</f>
        <v>* group[=].element[=].target.equivalence = #equivalent</v>
      </c>
    </row>
    <row r="170" spans="16:19" x14ac:dyDescent="0.75">
      <c r="P170" s="11">
        <v>156</v>
      </c>
      <c r="Q170" s="11">
        <f t="shared" si="20"/>
        <v>25</v>
      </c>
      <c r="R170" s="11">
        <f t="shared" si="21"/>
        <v>6</v>
      </c>
      <c r="S170" s="12" t="str" cm="1">
        <f t="array" ref="S170">INDEX('Subject-ConceptMap-4'!$I$15:$N$121,Q170+1,R170)</f>
        <v/>
      </c>
    </row>
    <row r="171" spans="16:19" ht="29.5" x14ac:dyDescent="0.75">
      <c r="P171" s="11">
        <v>157</v>
      </c>
      <c r="Q171" s="11">
        <f t="shared" si="20"/>
        <v>26</v>
      </c>
      <c r="R171" s="11">
        <f t="shared" si="21"/>
        <v>1</v>
      </c>
      <c r="S171" s="12" t="str" cm="1">
        <f t="array" ref="S171">INDEX('Subject-ConceptMap-4'!$I$15:$N$121,Q171+1,R171)</f>
        <v>* group[=].element[+].code = #Subject.noGeneticSyndromeWho2020.multipleOsteochondromas</v>
      </c>
    </row>
    <row r="172" spans="16:19" x14ac:dyDescent="0.75">
      <c r="P172" s="11">
        <v>158</v>
      </c>
      <c r="Q172" s="11">
        <f t="shared" si="20"/>
        <v>26</v>
      </c>
      <c r="R172" s="11">
        <f t="shared" si="21"/>
        <v>2</v>
      </c>
      <c r="S172" s="12" t="str" cm="1">
        <f t="array" ref="S172">INDEX('Subject-ConceptMap-4'!$I$15:$N$121,Q172+1,R172)</f>
        <v>* group[=].element[=].display = ##34#Multiple osteochondromas##34#</v>
      </c>
    </row>
    <row r="173" spans="16:19" ht="29.5" x14ac:dyDescent="0.75">
      <c r="P173" s="11">
        <v>159</v>
      </c>
      <c r="Q173" s="11">
        <f t="shared" si="20"/>
        <v>26</v>
      </c>
      <c r="R173" s="11">
        <f t="shared" si="21"/>
        <v>3</v>
      </c>
      <c r="S173" s="12" t="str" cm="1">
        <f t="array" ref="S173">INDEX('Subject-ConceptMap-4'!$I$15:$N$121,Q173+1,R173)</f>
        <v>* group[=].element[=].target.code = #Observation.extension:comorbidConditionPresent</v>
      </c>
    </row>
    <row r="174" spans="16:19" x14ac:dyDescent="0.75">
      <c r="P174" s="11">
        <v>160</v>
      </c>
      <c r="Q174" s="11">
        <f t="shared" si="20"/>
        <v>26</v>
      </c>
      <c r="R174" s="11">
        <f t="shared" si="21"/>
        <v>4</v>
      </c>
      <c r="S174" s="12" t="str" cm="1">
        <f t="array" ref="S174">INDEX('Subject-ConceptMap-4'!$I$15:$N$121,Q174+1,R174)</f>
        <v>* group[=].element[=].target.display = ##34###34#</v>
      </c>
    </row>
    <row r="175" spans="16:19" x14ac:dyDescent="0.75">
      <c r="P175" s="11">
        <v>161</v>
      </c>
      <c r="Q175" s="11">
        <f t="shared" si="20"/>
        <v>26</v>
      </c>
      <c r="R175" s="11">
        <f t="shared" si="21"/>
        <v>5</v>
      </c>
      <c r="S175" s="12" t="str" cm="1">
        <f t="array" ref="S175">INDEX('Subject-ConceptMap-4'!$I$15:$N$121,Q175+1,R175)</f>
        <v>* group[=].element[=].target.equivalence = #equivalent</v>
      </c>
    </row>
    <row r="176" spans="16:19" x14ac:dyDescent="0.75">
      <c r="P176" s="11">
        <v>162</v>
      </c>
      <c r="Q176" s="11">
        <f t="shared" si="20"/>
        <v>26</v>
      </c>
      <c r="R176" s="11">
        <f t="shared" si="21"/>
        <v>6</v>
      </c>
      <c r="S176" s="12" t="str" cm="1">
        <f t="array" ref="S176">INDEX('Subject-ConceptMap-4'!$I$15:$N$121,Q176+1,R176)</f>
        <v/>
      </c>
    </row>
    <row r="177" spans="16:19" ht="29.5" x14ac:dyDescent="0.75">
      <c r="P177" s="11">
        <v>163</v>
      </c>
      <c r="Q177" s="11">
        <f t="shared" si="20"/>
        <v>27</v>
      </c>
      <c r="R177" s="11">
        <f t="shared" si="21"/>
        <v>1</v>
      </c>
      <c r="S177" s="12" t="str" cm="1">
        <f t="array" ref="S177">INDEX('Subject-ConceptMap-4'!$I$15:$N$121,Q177+1,R177)</f>
        <v>* group[=].element[+].code = #Subject.noGeneticSyndromeWho2020.neurofibromatosisType1</v>
      </c>
    </row>
    <row r="178" spans="16:19" x14ac:dyDescent="0.75">
      <c r="P178" s="11">
        <v>164</v>
      </c>
      <c r="Q178" s="11">
        <f t="shared" si="20"/>
        <v>27</v>
      </c>
      <c r="R178" s="11">
        <f t="shared" si="21"/>
        <v>2</v>
      </c>
      <c r="S178" s="12" t="str" cm="1">
        <f t="array" ref="S178">INDEX('Subject-ConceptMap-4'!$I$15:$N$121,Q178+1,R178)</f>
        <v>* group[=].element[=].display = ##34#Neurofibromatosis type 1##34#</v>
      </c>
    </row>
    <row r="179" spans="16:19" ht="29.5" x14ac:dyDescent="0.75">
      <c r="P179" s="11">
        <v>165</v>
      </c>
      <c r="Q179" s="11">
        <f t="shared" si="20"/>
        <v>27</v>
      </c>
      <c r="R179" s="11">
        <f t="shared" si="21"/>
        <v>3</v>
      </c>
      <c r="S179" s="12" t="str" cm="1">
        <f t="array" ref="S179">INDEX('Subject-ConceptMap-4'!$I$15:$N$121,Q179+1,R179)</f>
        <v>* group[=].element[=].target.code = #Observation.extension:comorbidConditionPresent</v>
      </c>
    </row>
    <row r="180" spans="16:19" x14ac:dyDescent="0.75">
      <c r="P180" s="11">
        <v>166</v>
      </c>
      <c r="Q180" s="11">
        <f t="shared" ref="Q180:Q214" si="22">IF(MOD(P180,$Q$8)=0,P180/$Q$8-1,INT(P180/$Q$8))</f>
        <v>27</v>
      </c>
      <c r="R180" s="11">
        <f t="shared" ref="R180:R214" si="23">IF(MOD(P180,$Q$8)=0,$Q$8,MOD(P180,$Q$8))</f>
        <v>4</v>
      </c>
      <c r="S180" s="12" t="str" cm="1">
        <f t="array" ref="S180">INDEX('Subject-ConceptMap-4'!$I$15:$N$121,Q180+1,R180)</f>
        <v>* group[=].element[=].target.display = ##34###34#</v>
      </c>
    </row>
    <row r="181" spans="16:19" x14ac:dyDescent="0.75">
      <c r="P181" s="11">
        <v>167</v>
      </c>
      <c r="Q181" s="11">
        <f t="shared" si="22"/>
        <v>27</v>
      </c>
      <c r="R181" s="11">
        <f t="shared" si="23"/>
        <v>5</v>
      </c>
      <c r="S181" s="12" t="str" cm="1">
        <f t="array" ref="S181">INDEX('Subject-ConceptMap-4'!$I$15:$N$121,Q181+1,R181)</f>
        <v>* group[=].element[=].target.equivalence = #equivalent</v>
      </c>
    </row>
    <row r="182" spans="16:19" x14ac:dyDescent="0.75">
      <c r="P182" s="11">
        <v>168</v>
      </c>
      <c r="Q182" s="11">
        <f t="shared" si="22"/>
        <v>27</v>
      </c>
      <c r="R182" s="11">
        <f t="shared" si="23"/>
        <v>6</v>
      </c>
      <c r="S182" s="12" t="str" cm="1">
        <f t="array" ref="S182">INDEX('Subject-ConceptMap-4'!$I$15:$N$121,Q182+1,R182)</f>
        <v/>
      </c>
    </row>
    <row r="183" spans="16:19" ht="29.5" x14ac:dyDescent="0.75">
      <c r="P183" s="11">
        <v>169</v>
      </c>
      <c r="Q183" s="11">
        <f t="shared" si="22"/>
        <v>28</v>
      </c>
      <c r="R183" s="11">
        <f t="shared" si="23"/>
        <v>1</v>
      </c>
      <c r="S183" s="12" t="str" cm="1">
        <f t="array" ref="S183">INDEX('Subject-ConceptMap-4'!$I$15:$N$121,Q183+1,R183)</f>
        <v>* group[=].element[+].code = #Subject.noGeneticSyndromeWho2020.rothmundThomsonSyndrome</v>
      </c>
    </row>
    <row r="184" spans="16:19" x14ac:dyDescent="0.75">
      <c r="P184" s="11">
        <v>170</v>
      </c>
      <c r="Q184" s="11">
        <f t="shared" si="22"/>
        <v>28</v>
      </c>
      <c r="R184" s="11">
        <f t="shared" si="23"/>
        <v>2</v>
      </c>
      <c r="S184" s="12" t="str" cm="1">
        <f t="array" ref="S184">INDEX('Subject-ConceptMap-4'!$I$15:$N$121,Q184+1,R184)</f>
        <v>* group[=].element[=].display = ##34#Rothmund-Thomson syndrome##34#</v>
      </c>
    </row>
    <row r="185" spans="16:19" ht="29.5" x14ac:dyDescent="0.75">
      <c r="P185" s="11">
        <v>171</v>
      </c>
      <c r="Q185" s="11">
        <f t="shared" si="22"/>
        <v>28</v>
      </c>
      <c r="R185" s="11">
        <f t="shared" si="23"/>
        <v>3</v>
      </c>
      <c r="S185" s="12" t="str" cm="1">
        <f t="array" ref="S185">INDEX('Subject-ConceptMap-4'!$I$15:$N$121,Q185+1,R185)</f>
        <v>* group[=].element[=].target.code = #Observation.extension:comorbidConditionPresent</v>
      </c>
    </row>
    <row r="186" spans="16:19" x14ac:dyDescent="0.75">
      <c r="P186" s="11">
        <v>172</v>
      </c>
      <c r="Q186" s="11">
        <f t="shared" si="22"/>
        <v>28</v>
      </c>
      <c r="R186" s="11">
        <f t="shared" si="23"/>
        <v>4</v>
      </c>
      <c r="S186" s="12" t="str" cm="1">
        <f t="array" ref="S186">INDEX('Subject-ConceptMap-4'!$I$15:$N$121,Q186+1,R186)</f>
        <v>* group[=].element[=].target.display = ##34###34#</v>
      </c>
    </row>
    <row r="187" spans="16:19" x14ac:dyDescent="0.75">
      <c r="P187" s="11">
        <v>173</v>
      </c>
      <c r="Q187" s="11">
        <f t="shared" si="22"/>
        <v>28</v>
      </c>
      <c r="R187" s="11">
        <f t="shared" si="23"/>
        <v>5</v>
      </c>
      <c r="S187" s="12" t="str" cm="1">
        <f t="array" ref="S187">INDEX('Subject-ConceptMap-4'!$I$15:$N$121,Q187+1,R187)</f>
        <v>* group[=].element[=].target.equivalence = #equivalent</v>
      </c>
    </row>
    <row r="188" spans="16:19" x14ac:dyDescent="0.75">
      <c r="P188" s="11">
        <v>174</v>
      </c>
      <c r="Q188" s="11">
        <f t="shared" si="22"/>
        <v>28</v>
      </c>
      <c r="R188" s="11">
        <f t="shared" si="23"/>
        <v>6</v>
      </c>
      <c r="S188" s="12" t="str" cm="1">
        <f t="array" ref="S188">INDEX('Subject-ConceptMap-4'!$I$15:$N$121,Q188+1,R188)</f>
        <v/>
      </c>
    </row>
    <row r="189" spans="16:19" ht="29.5" x14ac:dyDescent="0.75">
      <c r="P189" s="11">
        <v>175</v>
      </c>
      <c r="Q189" s="11">
        <f t="shared" si="22"/>
        <v>29</v>
      </c>
      <c r="R189" s="11">
        <f t="shared" si="23"/>
        <v>1</v>
      </c>
      <c r="S189" s="12" t="str" cm="1">
        <f t="array" ref="S189">INDEX('Subject-ConceptMap-4'!$I$15:$N$121,Q189+1,R189)</f>
        <v>* group[=].element[+].code = #Subject.noGeneticSyndromeWho2020.wernerSyndrome</v>
      </c>
    </row>
    <row r="190" spans="16:19" x14ac:dyDescent="0.75">
      <c r="P190" s="11">
        <v>176</v>
      </c>
      <c r="Q190" s="11">
        <f t="shared" si="22"/>
        <v>29</v>
      </c>
      <c r="R190" s="11">
        <f t="shared" si="23"/>
        <v>2</v>
      </c>
      <c r="S190" s="12" t="str" cm="1">
        <f t="array" ref="S190">INDEX('Subject-ConceptMap-4'!$I$15:$N$121,Q190+1,R190)</f>
        <v>* group[=].element[=].display = ##34#Werner syndrome##34#</v>
      </c>
    </row>
    <row r="191" spans="16:19" ht="29.5" x14ac:dyDescent="0.75">
      <c r="P191" s="11">
        <v>177</v>
      </c>
      <c r="Q191" s="11">
        <f t="shared" si="22"/>
        <v>29</v>
      </c>
      <c r="R191" s="11">
        <f t="shared" si="23"/>
        <v>3</v>
      </c>
      <c r="S191" s="12" t="str" cm="1">
        <f t="array" ref="S191">INDEX('Subject-ConceptMap-4'!$I$15:$N$121,Q191+1,R191)</f>
        <v>* group[=].element[=].target.code = #Observation.extension:comorbidConditionPresent</v>
      </c>
    </row>
    <row r="192" spans="16:19" x14ac:dyDescent="0.75">
      <c r="P192" s="11">
        <v>178</v>
      </c>
      <c r="Q192" s="11">
        <f t="shared" si="22"/>
        <v>29</v>
      </c>
      <c r="R192" s="11">
        <f t="shared" si="23"/>
        <v>4</v>
      </c>
      <c r="S192" s="12" t="str" cm="1">
        <f t="array" ref="S192">INDEX('Subject-ConceptMap-4'!$I$15:$N$121,Q192+1,R192)</f>
        <v>* group[=].element[=].target.display = ##34###34#</v>
      </c>
    </row>
    <row r="193" spans="16:19" x14ac:dyDescent="0.75">
      <c r="P193" s="11">
        <v>179</v>
      </c>
      <c r="Q193" s="11">
        <f t="shared" si="22"/>
        <v>29</v>
      </c>
      <c r="R193" s="11">
        <f t="shared" si="23"/>
        <v>5</v>
      </c>
      <c r="S193" s="12" t="str" cm="1">
        <f t="array" ref="S193">INDEX('Subject-ConceptMap-4'!$I$15:$N$121,Q193+1,R193)</f>
        <v>* group[=].element[=].target.equivalence = #equivalent</v>
      </c>
    </row>
    <row r="194" spans="16:19" x14ac:dyDescent="0.75">
      <c r="P194" s="11">
        <v>180</v>
      </c>
      <c r="Q194" s="11">
        <f t="shared" si="22"/>
        <v>29</v>
      </c>
      <c r="R194" s="11">
        <f t="shared" si="23"/>
        <v>6</v>
      </c>
      <c r="S194" s="12" t="str" cm="1">
        <f t="array" ref="S194">INDEX('Subject-ConceptMap-4'!$I$15:$N$121,Q194+1,R194)</f>
        <v/>
      </c>
    </row>
    <row r="195" spans="16:19" x14ac:dyDescent="0.75">
      <c r="P195" s="11">
        <v>181</v>
      </c>
      <c r="Q195" s="11">
        <f t="shared" si="22"/>
        <v>30</v>
      </c>
      <c r="R195" s="11">
        <f t="shared" si="23"/>
        <v>1</v>
      </c>
      <c r="S195" s="12" t="str" cm="1">
        <f t="array" ref="S195">INDEX('Subject-ConceptMap-4'!$I$15:$N$121,Q195+1,R195)</f>
        <v>* group[=].element[+].code = #Subject.noGeneticSyndromeWho2020.retinoblastoma</v>
      </c>
    </row>
    <row r="196" spans="16:19" x14ac:dyDescent="0.75">
      <c r="P196" s="11">
        <v>182</v>
      </c>
      <c r="Q196" s="11">
        <f t="shared" si="22"/>
        <v>30</v>
      </c>
      <c r="R196" s="11">
        <f t="shared" si="23"/>
        <v>2</v>
      </c>
      <c r="S196" s="12" t="str" cm="1">
        <f t="array" ref="S196">INDEX('Subject-ConceptMap-4'!$I$15:$N$121,Q196+1,R196)</f>
        <v>* group[=].element[=].display = ##34#Retinoblastoma##34#</v>
      </c>
    </row>
    <row r="197" spans="16:19" ht="29.5" x14ac:dyDescent="0.75">
      <c r="P197" s="11">
        <v>183</v>
      </c>
      <c r="Q197" s="11">
        <f t="shared" si="22"/>
        <v>30</v>
      </c>
      <c r="R197" s="11">
        <f t="shared" si="23"/>
        <v>3</v>
      </c>
      <c r="S197" s="12" t="str" cm="1">
        <f t="array" ref="S197">INDEX('Subject-ConceptMap-4'!$I$15:$N$121,Q197+1,R197)</f>
        <v>* group[=].element[=].target.code = #Observation.extension:comorbidConditionPresent</v>
      </c>
    </row>
    <row r="198" spans="16:19" x14ac:dyDescent="0.75">
      <c r="P198" s="11">
        <v>184</v>
      </c>
      <c r="Q198" s="11">
        <f t="shared" si="22"/>
        <v>30</v>
      </c>
      <c r="R198" s="11">
        <f t="shared" si="23"/>
        <v>4</v>
      </c>
      <c r="S198" s="12" t="str" cm="1">
        <f t="array" ref="S198">INDEX('Subject-ConceptMap-4'!$I$15:$N$121,Q198+1,R198)</f>
        <v>* group[=].element[=].target.display = ##34###34#</v>
      </c>
    </row>
    <row r="199" spans="16:19" x14ac:dyDescent="0.75">
      <c r="P199" s="11">
        <v>185</v>
      </c>
      <c r="Q199" s="11">
        <f t="shared" si="22"/>
        <v>30</v>
      </c>
      <c r="R199" s="11">
        <f t="shared" si="23"/>
        <v>5</v>
      </c>
      <c r="S199" s="12" t="str" cm="1">
        <f t="array" ref="S199">INDEX('Subject-ConceptMap-4'!$I$15:$N$121,Q199+1,R199)</f>
        <v>* group[=].element[=].target.equivalence = #equivalent</v>
      </c>
    </row>
    <row r="200" spans="16:19" x14ac:dyDescent="0.75">
      <c r="P200" s="11">
        <v>186</v>
      </c>
      <c r="Q200" s="11">
        <f t="shared" si="22"/>
        <v>30</v>
      </c>
      <c r="R200" s="11">
        <f t="shared" si="23"/>
        <v>6</v>
      </c>
      <c r="S200" s="12" t="str" cm="1">
        <f t="array" ref="S200">INDEX('Subject-ConceptMap-4'!$I$15:$N$121,Q200+1,R200)</f>
        <v/>
      </c>
    </row>
    <row r="201" spans="16:19" x14ac:dyDescent="0.75">
      <c r="P201" s="11">
        <v>187</v>
      </c>
      <c r="Q201" s="11">
        <f t="shared" si="22"/>
        <v>31</v>
      </c>
      <c r="R201" s="11">
        <f t="shared" si="23"/>
        <v>1</v>
      </c>
      <c r="S201" s="12" t="str" cm="1">
        <f t="array" ref="S201">INDEX('Subject-ConceptMap-4'!$I$15:$N$121,Q201+1,R201)</f>
        <v>* group[=].element[+].code = #Subject.noGeneticSyndromeWho2020.pagetDisease</v>
      </c>
    </row>
    <row r="202" spans="16:19" x14ac:dyDescent="0.75">
      <c r="P202" s="11">
        <v>188</v>
      </c>
      <c r="Q202" s="11">
        <f t="shared" si="22"/>
        <v>31</v>
      </c>
      <c r="R202" s="11">
        <f t="shared" si="23"/>
        <v>2</v>
      </c>
      <c r="S202" s="12" t="str" cm="1">
        <f t="array" ref="S202">INDEX('Subject-ConceptMap-4'!$I$15:$N$121,Q202+1,R202)</f>
        <v>* group[=].element[=].display = ##34#Paget disease##34#</v>
      </c>
    </row>
    <row r="203" spans="16:19" ht="29.5" x14ac:dyDescent="0.75">
      <c r="P203" s="11">
        <v>189</v>
      </c>
      <c r="Q203" s="11">
        <f t="shared" si="22"/>
        <v>31</v>
      </c>
      <c r="R203" s="11">
        <f t="shared" si="23"/>
        <v>3</v>
      </c>
      <c r="S203" s="12" t="str" cm="1">
        <f t="array" ref="S203">INDEX('Subject-ConceptMap-4'!$I$15:$N$121,Q203+1,R203)</f>
        <v>* group[=].element[=].target.code = #Observation.extension:comorbidConditionPresent</v>
      </c>
    </row>
    <row r="204" spans="16:19" x14ac:dyDescent="0.75">
      <c r="P204" s="11">
        <v>190</v>
      </c>
      <c r="Q204" s="11">
        <f t="shared" si="22"/>
        <v>31</v>
      </c>
      <c r="R204" s="11">
        <f t="shared" si="23"/>
        <v>4</v>
      </c>
      <c r="S204" s="12" t="str" cm="1">
        <f t="array" ref="S204">INDEX('Subject-ConceptMap-4'!$I$15:$N$121,Q204+1,R204)</f>
        <v>* group[=].element[=].target.display = ##34###34#</v>
      </c>
    </row>
    <row r="205" spans="16:19" x14ac:dyDescent="0.75">
      <c r="P205" s="11">
        <v>191</v>
      </c>
      <c r="Q205" s="11">
        <f t="shared" si="22"/>
        <v>31</v>
      </c>
      <c r="R205" s="11">
        <f t="shared" si="23"/>
        <v>5</v>
      </c>
      <c r="S205" s="12" t="str" cm="1">
        <f t="array" ref="S205">INDEX('Subject-ConceptMap-4'!$I$15:$N$121,Q205+1,R205)</f>
        <v>* group[=].element[=].target.equivalence = #equivalent</v>
      </c>
    </row>
    <row r="206" spans="16:19" x14ac:dyDescent="0.75">
      <c r="P206" s="11">
        <v>192</v>
      </c>
      <c r="Q206" s="11">
        <f t="shared" si="22"/>
        <v>31</v>
      </c>
      <c r="R206" s="11">
        <f t="shared" si="23"/>
        <v>6</v>
      </c>
      <c r="S206" s="12" t="str" cm="1">
        <f t="array" ref="S206">INDEX('Subject-ConceptMap-4'!$I$15:$N$121,Q206+1,R206)</f>
        <v/>
      </c>
    </row>
    <row r="207" spans="16:19" ht="29.5" x14ac:dyDescent="0.75">
      <c r="P207" s="11">
        <v>193</v>
      </c>
      <c r="Q207" s="11">
        <f t="shared" si="22"/>
        <v>32</v>
      </c>
      <c r="R207" s="11">
        <f t="shared" si="23"/>
        <v>1</v>
      </c>
      <c r="S207" s="12" t="str" cm="1">
        <f t="array" ref="S207">INDEX('Subject-ConceptMap-4'!$I$15:$N$121,Q207+1,R207)</f>
        <v>* group[=].element[+].code = #Subject.noGeneticSyndromeWho2020.otherSyndromes</v>
      </c>
    </row>
    <row r="208" spans="16:19" x14ac:dyDescent="0.75">
      <c r="P208" s="11">
        <v>194</v>
      </c>
      <c r="Q208" s="11">
        <f t="shared" si="22"/>
        <v>32</v>
      </c>
      <c r="R208" s="11">
        <f t="shared" si="23"/>
        <v>2</v>
      </c>
      <c r="S208" s="12" t="str" cm="1">
        <f t="array" ref="S208">INDEX('Subject-ConceptMap-4'!$I$15:$N$121,Q208+1,R208)</f>
        <v>* group[=].element[=].display = ##34#Other Genetic syndrome WHO 2020##34#</v>
      </c>
    </row>
    <row r="209" spans="16:19" ht="29.5" x14ac:dyDescent="0.75">
      <c r="P209" s="11">
        <v>195</v>
      </c>
      <c r="Q209" s="11">
        <f t="shared" si="22"/>
        <v>32</v>
      </c>
      <c r="R209" s="11">
        <f t="shared" si="23"/>
        <v>3</v>
      </c>
      <c r="S209" s="12" t="str" cm="1">
        <f t="array" ref="S209">INDEX('Subject-ConceptMap-4'!$I$15:$N$121,Q209+1,R209)</f>
        <v>* group[=].element[=].target.code = #Observation.extension:comorbidConditionPresent</v>
      </c>
    </row>
    <row r="210" spans="16:19" x14ac:dyDescent="0.75">
      <c r="P210" s="11">
        <v>196</v>
      </c>
      <c r="Q210" s="11">
        <f t="shared" si="22"/>
        <v>32</v>
      </c>
      <c r="R210" s="11">
        <f t="shared" si="23"/>
        <v>4</v>
      </c>
      <c r="S210" s="12" t="str" cm="1">
        <f t="array" ref="S210">INDEX('Subject-ConceptMap-4'!$I$15:$N$121,Q210+1,R210)</f>
        <v>* group[=].element[=].target.display = ##34###34#</v>
      </c>
    </row>
    <row r="211" spans="16:19" x14ac:dyDescent="0.75">
      <c r="P211" s="11">
        <v>197</v>
      </c>
      <c r="Q211" s="11">
        <f t="shared" si="22"/>
        <v>32</v>
      </c>
      <c r="R211" s="11">
        <f t="shared" si="23"/>
        <v>5</v>
      </c>
      <c r="S211" s="12" t="str" cm="1">
        <f t="array" ref="S211">INDEX('Subject-ConceptMap-4'!$I$15:$N$121,Q211+1,R211)</f>
        <v>* group[=].element[=].target.equivalence = #equivalent</v>
      </c>
    </row>
    <row r="212" spans="16:19" x14ac:dyDescent="0.75">
      <c r="P212" s="11">
        <v>198</v>
      </c>
      <c r="Q212" s="11">
        <f t="shared" si="22"/>
        <v>32</v>
      </c>
      <c r="R212" s="11">
        <f t="shared" si="23"/>
        <v>6</v>
      </c>
      <c r="S212" s="12" t="str" cm="1">
        <f t="array" ref="S212">INDEX('Subject-ConceptMap-4'!$I$15:$N$121,Q212+1,R212)</f>
        <v/>
      </c>
    </row>
    <row r="213" spans="16:19" x14ac:dyDescent="0.75">
      <c r="P213" s="11">
        <v>199</v>
      </c>
      <c r="Q213" s="11">
        <f t="shared" si="22"/>
        <v>33</v>
      </c>
      <c r="R213" s="11">
        <f t="shared" si="23"/>
        <v>1</v>
      </c>
      <c r="S213" s="12" cm="1">
        <f t="array" ref="S213">INDEX('Subject-ConceptMap-4'!$I$15:$N$121,Q213+1,R213)</f>
        <v>0</v>
      </c>
    </row>
    <row r="214" spans="16:19" x14ac:dyDescent="0.75">
      <c r="P214" s="11">
        <v>200</v>
      </c>
      <c r="Q214" s="11">
        <f t="shared" si="22"/>
        <v>33</v>
      </c>
      <c r="R214" s="11">
        <f t="shared" si="23"/>
        <v>2</v>
      </c>
      <c r="S214" s="12" cm="1">
        <f t="array" ref="S214">INDEX('Subject-ConceptMap-4'!$I$15:$N$121,Q214+1,R214)</f>
        <v>0</v>
      </c>
    </row>
    <row r="215" spans="16:19" x14ac:dyDescent="0.75">
      <c r="P215" s="11">
        <v>201</v>
      </c>
      <c r="Q215" s="11">
        <f t="shared" ref="Q215:Q235" si="24">IF(MOD(P215,$Q$8)=0,P215/$Q$8-1,INT(P215/$Q$8))</f>
        <v>33</v>
      </c>
      <c r="R215" s="11">
        <f t="shared" ref="R215:R235" si="25">IF(MOD(P215,$Q$8)=0,$Q$8,MOD(P215,$Q$8))</f>
        <v>3</v>
      </c>
      <c r="S215" s="12" cm="1">
        <f t="array" ref="S215">INDEX('Subject-ConceptMap-4'!$I$15:$N$121,Q215+1,R215)</f>
        <v>0</v>
      </c>
    </row>
    <row r="216" spans="16:19" x14ac:dyDescent="0.75">
      <c r="P216" s="11">
        <v>202</v>
      </c>
      <c r="Q216" s="11">
        <f t="shared" si="24"/>
        <v>33</v>
      </c>
      <c r="R216" s="11">
        <f t="shared" si="25"/>
        <v>4</v>
      </c>
      <c r="S216" s="12" cm="1">
        <f t="array" ref="S216">INDEX('Subject-ConceptMap-4'!$I$15:$N$121,Q216+1,R216)</f>
        <v>0</v>
      </c>
    </row>
    <row r="217" spans="16:19" x14ac:dyDescent="0.75">
      <c r="P217" s="11">
        <v>203</v>
      </c>
      <c r="Q217" s="11">
        <f t="shared" si="24"/>
        <v>33</v>
      </c>
      <c r="R217" s="11">
        <f t="shared" si="25"/>
        <v>5</v>
      </c>
      <c r="S217" s="12" cm="1">
        <f t="array" ref="S217">INDEX('Subject-ConceptMap-4'!$I$15:$N$121,Q217+1,R217)</f>
        <v>0</v>
      </c>
    </row>
    <row r="218" spans="16:19" x14ac:dyDescent="0.75">
      <c r="P218" s="11">
        <v>204</v>
      </c>
      <c r="Q218" s="11">
        <f t="shared" si="24"/>
        <v>33</v>
      </c>
      <c r="R218" s="11">
        <f t="shared" si="25"/>
        <v>6</v>
      </c>
      <c r="S218" s="12" cm="1">
        <f t="array" ref="S218">INDEX('Subject-ConceptMap-4'!$I$15:$N$121,Q218+1,R218)</f>
        <v>0</v>
      </c>
    </row>
    <row r="219" spans="16:19" x14ac:dyDescent="0.75">
      <c r="P219" s="11">
        <v>205</v>
      </c>
      <c r="Q219" s="11">
        <f t="shared" si="24"/>
        <v>34</v>
      </c>
      <c r="R219" s="11">
        <f t="shared" si="25"/>
        <v>1</v>
      </c>
      <c r="S219" s="12" cm="1">
        <f t="array" ref="S219">INDEX('Subject-ConceptMap-4'!$I$15:$N$121,Q219+1,R219)</f>
        <v>0</v>
      </c>
    </row>
    <row r="220" spans="16:19" x14ac:dyDescent="0.75">
      <c r="P220" s="11">
        <v>206</v>
      </c>
      <c r="Q220" s="11">
        <f t="shared" si="24"/>
        <v>34</v>
      </c>
      <c r="R220" s="11">
        <f t="shared" si="25"/>
        <v>2</v>
      </c>
      <c r="S220" s="12" cm="1">
        <f t="array" ref="S220">INDEX('Subject-ConceptMap-4'!$I$15:$N$121,Q220+1,R220)</f>
        <v>0</v>
      </c>
    </row>
    <row r="221" spans="16:19" x14ac:dyDescent="0.75">
      <c r="P221" s="11">
        <v>207</v>
      </c>
      <c r="Q221" s="11">
        <f t="shared" si="24"/>
        <v>34</v>
      </c>
      <c r="R221" s="11">
        <f t="shared" si="25"/>
        <v>3</v>
      </c>
      <c r="S221" s="12" cm="1">
        <f t="array" ref="S221">INDEX('Subject-ConceptMap-4'!$I$15:$N$121,Q221+1,R221)</f>
        <v>0</v>
      </c>
    </row>
    <row r="222" spans="16:19" x14ac:dyDescent="0.75">
      <c r="P222" s="11">
        <v>208</v>
      </c>
      <c r="Q222" s="11">
        <f t="shared" si="24"/>
        <v>34</v>
      </c>
      <c r="R222" s="11">
        <f t="shared" si="25"/>
        <v>4</v>
      </c>
      <c r="S222" s="12" cm="1">
        <f t="array" ref="S222">INDEX('Subject-ConceptMap-4'!$I$15:$N$121,Q222+1,R222)</f>
        <v>0</v>
      </c>
    </row>
    <row r="223" spans="16:19" x14ac:dyDescent="0.75">
      <c r="P223" s="11">
        <v>209</v>
      </c>
      <c r="Q223" s="11">
        <f t="shared" si="24"/>
        <v>34</v>
      </c>
      <c r="R223" s="11">
        <f t="shared" si="25"/>
        <v>5</v>
      </c>
      <c r="S223" s="12" cm="1">
        <f t="array" ref="S223">INDEX('Subject-ConceptMap-4'!$I$15:$N$121,Q223+1,R223)</f>
        <v>0</v>
      </c>
    </row>
    <row r="224" spans="16:19" x14ac:dyDescent="0.75">
      <c r="P224" s="11">
        <v>210</v>
      </c>
      <c r="Q224" s="11">
        <f t="shared" si="24"/>
        <v>34</v>
      </c>
      <c r="R224" s="11">
        <f t="shared" si="25"/>
        <v>6</v>
      </c>
      <c r="S224" s="12" cm="1">
        <f t="array" ref="S224">INDEX('Subject-ConceptMap-4'!$I$15:$N$121,Q224+1,R224)</f>
        <v>0</v>
      </c>
    </row>
    <row r="225" spans="16:19" x14ac:dyDescent="0.75">
      <c r="P225" s="11">
        <v>211</v>
      </c>
      <c r="Q225" s="11">
        <f t="shared" si="24"/>
        <v>35</v>
      </c>
      <c r="R225" s="11">
        <f t="shared" si="25"/>
        <v>1</v>
      </c>
      <c r="S225" s="12" cm="1">
        <f t="array" ref="S225">INDEX('Subject-ConceptMap-4'!$I$15:$N$121,Q225+1,R225)</f>
        <v>0</v>
      </c>
    </row>
    <row r="226" spans="16:19" x14ac:dyDescent="0.75">
      <c r="P226" s="11">
        <v>212</v>
      </c>
      <c r="Q226" s="11">
        <f t="shared" si="24"/>
        <v>35</v>
      </c>
      <c r="R226" s="11">
        <f t="shared" si="25"/>
        <v>2</v>
      </c>
      <c r="S226" s="12" cm="1">
        <f t="array" ref="S226">INDEX('Subject-ConceptMap-4'!$I$15:$N$121,Q226+1,R226)</f>
        <v>0</v>
      </c>
    </row>
    <row r="227" spans="16:19" x14ac:dyDescent="0.75">
      <c r="P227" s="11">
        <v>213</v>
      </c>
      <c r="Q227" s="11">
        <f t="shared" si="24"/>
        <v>35</v>
      </c>
      <c r="R227" s="11">
        <f t="shared" si="25"/>
        <v>3</v>
      </c>
      <c r="S227" s="12" cm="1">
        <f t="array" ref="S227">INDEX('Subject-ConceptMap-4'!$I$15:$N$121,Q227+1,R227)</f>
        <v>0</v>
      </c>
    </row>
    <row r="228" spans="16:19" x14ac:dyDescent="0.75">
      <c r="P228" s="11">
        <v>214</v>
      </c>
      <c r="Q228" s="11">
        <f t="shared" si="24"/>
        <v>35</v>
      </c>
      <c r="R228" s="11">
        <f t="shared" si="25"/>
        <v>4</v>
      </c>
      <c r="S228" s="12" cm="1">
        <f t="array" ref="S228">INDEX('Subject-ConceptMap-4'!$I$15:$N$121,Q228+1,R228)</f>
        <v>0</v>
      </c>
    </row>
    <row r="229" spans="16:19" x14ac:dyDescent="0.75">
      <c r="P229" s="11">
        <v>215</v>
      </c>
      <c r="Q229" s="11">
        <f t="shared" si="24"/>
        <v>35</v>
      </c>
      <c r="R229" s="11">
        <f t="shared" si="25"/>
        <v>5</v>
      </c>
      <c r="S229" s="12" cm="1">
        <f t="array" ref="S229">INDEX('Subject-ConceptMap-4'!$I$15:$N$121,Q229+1,R229)</f>
        <v>0</v>
      </c>
    </row>
    <row r="230" spans="16:19" x14ac:dyDescent="0.75">
      <c r="P230" s="11">
        <v>216</v>
      </c>
      <c r="Q230" s="11">
        <f t="shared" si="24"/>
        <v>35</v>
      </c>
      <c r="R230" s="11">
        <f t="shared" si="25"/>
        <v>6</v>
      </c>
      <c r="S230" s="12" cm="1">
        <f t="array" ref="S230">INDEX('Subject-ConceptMap-4'!$I$15:$N$121,Q230+1,R230)</f>
        <v>0</v>
      </c>
    </row>
    <row r="231" spans="16:19" x14ac:dyDescent="0.75">
      <c r="P231" s="11">
        <v>217</v>
      </c>
      <c r="Q231" s="11">
        <f t="shared" si="24"/>
        <v>36</v>
      </c>
      <c r="R231" s="11">
        <f t="shared" si="25"/>
        <v>1</v>
      </c>
      <c r="S231" s="12" cm="1">
        <f t="array" ref="S231">INDEX('Subject-ConceptMap-4'!$I$15:$N$121,Q231+1,R231)</f>
        <v>0</v>
      </c>
    </row>
    <row r="232" spans="16:19" x14ac:dyDescent="0.75">
      <c r="P232" s="11">
        <v>218</v>
      </c>
      <c r="Q232" s="11">
        <f t="shared" si="24"/>
        <v>36</v>
      </c>
      <c r="R232" s="11">
        <f t="shared" si="25"/>
        <v>2</v>
      </c>
      <c r="S232" s="12" cm="1">
        <f t="array" ref="S232">INDEX('Subject-ConceptMap-4'!$I$15:$N$121,Q232+1,R232)</f>
        <v>0</v>
      </c>
    </row>
    <row r="233" spans="16:19" x14ac:dyDescent="0.75">
      <c r="P233" s="11">
        <v>219</v>
      </c>
      <c r="Q233" s="11">
        <f t="shared" si="24"/>
        <v>36</v>
      </c>
      <c r="R233" s="11">
        <f t="shared" si="25"/>
        <v>3</v>
      </c>
      <c r="S233" s="12" cm="1">
        <f t="array" ref="S233">INDEX('Subject-ConceptMap-4'!$I$15:$N$121,Q233+1,R233)</f>
        <v>0</v>
      </c>
    </row>
    <row r="234" spans="16:19" x14ac:dyDescent="0.75">
      <c r="P234" s="11">
        <v>220</v>
      </c>
      <c r="Q234" s="11">
        <f t="shared" si="24"/>
        <v>36</v>
      </c>
      <c r="R234" s="11">
        <f t="shared" si="25"/>
        <v>4</v>
      </c>
      <c r="S234" s="12" cm="1">
        <f t="array" ref="S234">INDEX('Subject-ConceptMap-4'!$I$15:$N$121,Q234+1,R234)</f>
        <v>0</v>
      </c>
    </row>
    <row r="235" spans="16:19" x14ac:dyDescent="0.75">
      <c r="P235" s="11">
        <v>221</v>
      </c>
      <c r="Q235" s="11">
        <f t="shared" si="24"/>
        <v>36</v>
      </c>
      <c r="R235" s="11">
        <f t="shared" si="25"/>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90"/>
  <sheetViews>
    <sheetView topLeftCell="H67" zoomScale="85" zoomScaleNormal="85" workbookViewId="0">
      <selection activeCell="M70" sqref="M70"/>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1478</v>
      </c>
    </row>
    <row r="2" spans="1:19" ht="15.5" thickBot="1" x14ac:dyDescent="0.9"/>
    <row r="3" spans="1:19" ht="15.5" thickBot="1" x14ac:dyDescent="0.9">
      <c r="B3" s="47" t="s">
        <v>17</v>
      </c>
      <c r="C3" s="28" t="s">
        <v>1519</v>
      </c>
      <c r="D3" s="47" t="s">
        <v>1466</v>
      </c>
      <c r="E3" s="71" t="str">
        <f>$C$1&amp;Subject!B5</f>
        <v>http://hl7.eu/fhir/ig/idea4rc/StructureDefinition/Subject</v>
      </c>
    </row>
    <row r="4" spans="1:19" x14ac:dyDescent="0.75">
      <c r="B4" s="47" t="s">
        <v>16</v>
      </c>
      <c r="C4" s="28" t="s">
        <v>1518</v>
      </c>
      <c r="D4" s="47" t="s">
        <v>1467</v>
      </c>
      <c r="E4" s="71" t="s">
        <v>1490</v>
      </c>
    </row>
    <row r="5" spans="1:19" x14ac:dyDescent="0.75">
      <c r="B5" s="47" t="s">
        <v>10</v>
      </c>
      <c r="C5" s="80" t="s">
        <v>1520</v>
      </c>
      <c r="D5" s="47"/>
      <c r="E5" s="7"/>
    </row>
    <row r="6" spans="1:19" x14ac:dyDescent="0.75">
      <c r="B6" s="47" t="s">
        <v>18</v>
      </c>
      <c r="C6" s="81"/>
      <c r="D6" s="47" t="s">
        <v>1468</v>
      </c>
      <c r="E6" s="158" t="str">
        <f>E3</f>
        <v>http://hl7.eu/fhir/ig/idea4rc/StructureDefinition/Subject</v>
      </c>
      <c r="F6" s="159"/>
      <c r="G6" s="159"/>
    </row>
    <row r="7" spans="1:19" x14ac:dyDescent="0.75">
      <c r="B7" s="47" t="s">
        <v>15</v>
      </c>
      <c r="C7" s="82"/>
      <c r="D7" s="47" t="s">
        <v>1469</v>
      </c>
      <c r="E7" s="158" t="s">
        <v>1530</v>
      </c>
      <c r="F7" s="159"/>
      <c r="G7" s="159"/>
    </row>
    <row r="8" spans="1:19" ht="44.25" x14ac:dyDescent="0.75">
      <c r="B8" s="47" t="s">
        <v>1470</v>
      </c>
      <c r="C8" s="62" t="s">
        <v>1520</v>
      </c>
      <c r="D8" s="47"/>
      <c r="E8" s="7"/>
      <c r="I8" s="12" t="s">
        <v>1285</v>
      </c>
      <c r="J8" s="12" t="s">
        <v>1286</v>
      </c>
      <c r="K8" s="12" t="s">
        <v>1287</v>
      </c>
      <c r="L8" s="12" t="s">
        <v>1288</v>
      </c>
      <c r="M8" s="11" t="s">
        <v>1289</v>
      </c>
      <c r="P8" s="34" t="s">
        <v>1324</v>
      </c>
      <c r="Q8" s="34">
        <v>6</v>
      </c>
    </row>
    <row r="9" spans="1:19" x14ac:dyDescent="0.75">
      <c r="B9" s="47" t="s">
        <v>1471</v>
      </c>
      <c r="C9" s="12" t="s">
        <v>1521</v>
      </c>
      <c r="D9" s="47"/>
      <c r="E9" s="71"/>
      <c r="I9" s="12"/>
      <c r="J9" s="11"/>
      <c r="K9" s="11"/>
      <c r="L9" s="11"/>
      <c r="M9" s="11"/>
    </row>
    <row r="10" spans="1:19" x14ac:dyDescent="0.75">
      <c r="B10" s="47"/>
      <c r="C10" s="12"/>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Subject!B5</f>
        <v>Subject</v>
      </c>
      <c r="C14" s="12"/>
      <c r="D14" s="4" t="s">
        <v>1524</v>
      </c>
      <c r="E14" s="6"/>
      <c r="F14" s="49"/>
      <c r="G14" s="49"/>
      <c r="I14" s="12"/>
      <c r="J14" s="11"/>
      <c r="K14" s="11"/>
      <c r="L14" s="11"/>
      <c r="M14" s="48"/>
      <c r="N14" s="51"/>
    </row>
    <row r="15" spans="1:19" ht="44.25" x14ac:dyDescent="0.75">
      <c r="A15" s="44"/>
      <c r="B15" s="11" t="str">
        <f>Subject!B40</f>
        <v>karnofsyIndexAtDiagnosis</v>
      </c>
      <c r="C15" s="11" t="str">
        <f>Subject!C40</f>
        <v>Karnofsy index at diagnosis</v>
      </c>
      <c r="D15" s="12" t="s">
        <v>1531</v>
      </c>
      <c r="E15" s="12"/>
      <c r="F15" s="49" t="s">
        <v>1313</v>
      </c>
      <c r="G15" s="77"/>
      <c r="I15" s="12" t="str">
        <f>"* group[=].element[+].code = #"&amp;$B$14&amp;"."&amp;B15</f>
        <v>* group[=].element[+].code = #Subject.karnofsyIndexAtDiagnosis</v>
      </c>
      <c r="J15" s="12" t="str">
        <f t="shared" ref="J15:J31" si="0">"* group[=].element[=].display = ##34#"&amp;C15&amp;"##34#"</f>
        <v>* group[=].element[=].display = ##34#Karnofsy index at diagnosis##34#</v>
      </c>
      <c r="K15" s="12" t="str">
        <f t="shared" ref="K15:K31" si="1">IF(F15="unmatched","//-- unmatched","* group[=].element[=].target.code = #"&amp;$D$14&amp;"."&amp;D15)</f>
        <v>* group[=].element[=].target.code = #Observation.valueInteger</v>
      </c>
      <c r="L15" s="12" t="str">
        <f t="shared" ref="L15:L31" si="2">IF(F15="unmatched","//-- unmatched","* group[=].element[=].target.display = ##34#"&amp;E15&amp;"##34#")</f>
        <v>* group[=].element[=].target.display = ##34###34#</v>
      </c>
      <c r="M15" s="12" t="str">
        <f t="shared" ref="M15:M31" si="3">"* group[=].element[=].target.equivalence = #"&amp;F15</f>
        <v>* group[=].element[=].target.equivalence = #equal</v>
      </c>
      <c r="N15" s="12" t="str">
        <f t="shared" ref="N15:N31" si="4">IF(G15&lt;&gt;"",CONCATENATE("* group[=].element[=].target.comment = ","##34#",G15,"##34#"),"")</f>
        <v/>
      </c>
      <c r="P15" s="11">
        <v>1</v>
      </c>
      <c r="Q15" s="11">
        <f t="shared" ref="Q15" si="5">IF(MOD(P15,$Q$8)=0,P15/$Q$8-1,INT(P15/$Q$8))</f>
        <v>0</v>
      </c>
      <c r="R15" s="11">
        <f t="shared" ref="R15" si="6">IF(MOD(P15,$Q$8)=0,$Q$8,MOD(P15,$Q$8))</f>
        <v>1</v>
      </c>
      <c r="S15" s="12" t="str" cm="1">
        <f t="array" ref="S15">INDEX('Subject-ConceptMap-5-x'!$I$15:$N$17,Q15+1,R15)</f>
        <v>* group[=].element[+].code = #Subject.karnofsyIndexAtDiagnosis</v>
      </c>
    </row>
    <row r="16" spans="1:19" ht="44.25" customHeight="1" x14ac:dyDescent="0.75">
      <c r="A16" s="44"/>
      <c r="B16" s="11" t="str">
        <f>Subject!B41</f>
        <v>karnofsyIndexLabel</v>
      </c>
      <c r="C16" s="11" t="str">
        <f>Subject!C41</f>
        <v>Karnofsy index label</v>
      </c>
      <c r="D16" s="4" t="s">
        <v>2392</v>
      </c>
      <c r="E16" s="12"/>
      <c r="F16" s="49" t="s">
        <v>1312</v>
      </c>
      <c r="G16" s="77"/>
      <c r="H16" s="43"/>
      <c r="I16" s="12" t="str">
        <f>"* group[=].element[+].code = #"&amp;$B$14&amp;"."&amp;B16</f>
        <v>* group[=].element[+].code = #Subject.karnofsyIndexLabel</v>
      </c>
      <c r="J16" s="12" t="str">
        <f t="shared" ref="J16" si="7">"* group[=].element[=].display = ##34#"&amp;C16&amp;"##34#"</f>
        <v>* group[=].element[=].display = ##34#Karnofsy index label##34#</v>
      </c>
      <c r="K16" s="12" t="str">
        <f t="shared" ref="K16" si="8">IF(F16="unmatched","//-- unmatched","* group[=].element[=].target.code = #"&amp;$D$14&amp;"."&amp;D16)</f>
        <v>* group[=].element[=].target.code = #Observation.interpretation</v>
      </c>
      <c r="L16" s="12" t="str">
        <f t="shared" ref="L16" si="9">IF(F16="unmatched","//-- unmatched","* group[=].element[=].target.display = ##34#"&amp;E16&amp;"##34#")</f>
        <v>* group[=].element[=].target.display = ##34###34#</v>
      </c>
      <c r="M16" s="12" t="str">
        <f t="shared" ref="M16" si="10">"* group[=].element[=].target.equivalence = #"&amp;F16</f>
        <v>* group[=].element[=].target.equivalence = #equivalent</v>
      </c>
      <c r="N16" s="12" t="str">
        <f t="shared" ref="N16" si="11">IF(G16&lt;&gt;"",CONCATENATE("* group[=].element[=].target.comment = ","##34#",G16,"##34#"),"")</f>
        <v/>
      </c>
      <c r="P16" s="11">
        <v>2</v>
      </c>
      <c r="Q16" s="11">
        <f t="shared" ref="Q16:Q27" si="12">IF(MOD(P16,$Q$8)=0,P16/$Q$8-1,INT(P16/$Q$8))</f>
        <v>0</v>
      </c>
      <c r="R16" s="11">
        <f t="shared" ref="R16:R27" si="13">IF(MOD(P16,$Q$8)=0,$Q$8,MOD(P16,$Q$8))</f>
        <v>2</v>
      </c>
      <c r="S16" s="12" t="str" cm="1">
        <f t="array" ref="S16">INDEX('Subject-ConceptMap-5-x'!$I$15:$N$17,Q16+1,R16)</f>
        <v>* group[=].element[=].display = ##34#Karnofsy index at diagnosis##34#</v>
      </c>
    </row>
    <row r="17" spans="1:19" ht="103.25" customHeight="1" x14ac:dyDescent="0.75">
      <c r="A17" s="44"/>
      <c r="B17" s="11"/>
      <c r="C17" s="11"/>
      <c r="D17" s="12"/>
      <c r="E17" s="11"/>
      <c r="F17" s="49"/>
      <c r="G17" s="77"/>
      <c r="H17" s="43"/>
      <c r="I17" s="12"/>
      <c r="J17" s="12"/>
      <c r="K17" s="12"/>
      <c r="L17" s="12"/>
      <c r="M17" s="12"/>
      <c r="N17" s="12"/>
      <c r="P17" s="11">
        <v>3</v>
      </c>
      <c r="Q17" s="11">
        <f t="shared" si="12"/>
        <v>0</v>
      </c>
      <c r="R17" s="11">
        <f t="shared" si="13"/>
        <v>3</v>
      </c>
      <c r="S17" s="12" t="str" cm="1">
        <f t="array" ref="S17">INDEX('Subject-ConceptMap-5-x'!$I$15:$N$17,Q17+1,R17)</f>
        <v>* group[=].element[=].target.code = #Observation.valueInteger</v>
      </c>
    </row>
    <row r="18" spans="1:19" x14ac:dyDescent="0.75">
      <c r="A18" s="44"/>
      <c r="B18" s="11"/>
      <c r="C18" s="11"/>
      <c r="D18" s="12"/>
      <c r="E18" s="11"/>
      <c r="F18" s="49"/>
      <c r="G18" s="77"/>
      <c r="H18" s="43"/>
      <c r="I18" s="12"/>
      <c r="J18" s="12"/>
      <c r="K18" s="12"/>
      <c r="L18" s="12"/>
      <c r="M18" s="12"/>
      <c r="N18" s="12"/>
      <c r="P18" s="11">
        <v>4</v>
      </c>
      <c r="Q18" s="11">
        <f t="shared" si="12"/>
        <v>0</v>
      </c>
      <c r="R18" s="11">
        <f t="shared" si="13"/>
        <v>4</v>
      </c>
      <c r="S18" s="12" t="str" cm="1">
        <f t="array" ref="S18">INDEX('Subject-ConceptMap-5-x'!$I$15:$N$17,Q18+1,R18)</f>
        <v>* group[=].element[=].target.display = ##34###34#</v>
      </c>
    </row>
    <row r="19" spans="1:19" x14ac:dyDescent="0.75">
      <c r="A19" s="44"/>
      <c r="B19" s="11"/>
      <c r="C19" s="11"/>
      <c r="D19" s="12"/>
      <c r="E19" s="11"/>
      <c r="F19" s="49"/>
      <c r="G19" s="77"/>
      <c r="H19" s="43"/>
      <c r="I19" s="12"/>
      <c r="J19" s="12"/>
      <c r="K19" s="12"/>
      <c r="L19" s="12"/>
      <c r="M19" s="12"/>
      <c r="N19" s="2"/>
      <c r="P19" s="11">
        <v>5</v>
      </c>
      <c r="Q19" s="11">
        <f t="shared" si="12"/>
        <v>0</v>
      </c>
      <c r="R19" s="11">
        <f t="shared" si="13"/>
        <v>5</v>
      </c>
      <c r="S19" s="12" t="str" cm="1">
        <f t="array" ref="S19">INDEX('Subject-ConceptMap-5-x'!$I$15:$N$17,Q19+1,R19)</f>
        <v>* group[=].element[=].target.equivalence = #equal</v>
      </c>
    </row>
    <row r="20" spans="1:19" x14ac:dyDescent="0.75">
      <c r="A20" s="44"/>
      <c r="B20" s="11"/>
      <c r="C20" s="11"/>
      <c r="D20" s="12"/>
      <c r="E20" s="11"/>
      <c r="F20" s="49"/>
      <c r="G20" s="77"/>
      <c r="H20" s="43"/>
      <c r="I20" s="12"/>
      <c r="J20" s="12"/>
      <c r="K20" s="12"/>
      <c r="L20" s="12"/>
      <c r="M20" s="12"/>
      <c r="N20" s="2"/>
      <c r="P20" s="11">
        <v>6</v>
      </c>
      <c r="Q20" s="11">
        <f t="shared" si="12"/>
        <v>0</v>
      </c>
      <c r="R20" s="11">
        <f t="shared" si="13"/>
        <v>6</v>
      </c>
      <c r="S20" s="12" t="str" cm="1">
        <f t="array" ref="S20">INDEX('Subject-ConceptMap-5-x'!$I$15:$N$17,Q20+1,R20)</f>
        <v/>
      </c>
    </row>
    <row r="21" spans="1:19" x14ac:dyDescent="0.75">
      <c r="A21" s="44"/>
      <c r="B21" s="11"/>
      <c r="C21" s="11"/>
      <c r="D21" s="12"/>
      <c r="E21" s="11"/>
      <c r="F21" s="49"/>
      <c r="G21" s="77"/>
      <c r="H21" s="43"/>
      <c r="I21" s="12"/>
      <c r="J21" s="12"/>
      <c r="K21" s="12"/>
      <c r="L21" s="12"/>
      <c r="M21" s="12"/>
      <c r="N21" s="2"/>
      <c r="P21" s="11">
        <v>7</v>
      </c>
      <c r="Q21" s="11">
        <f t="shared" si="12"/>
        <v>1</v>
      </c>
      <c r="R21" s="11">
        <f t="shared" si="13"/>
        <v>1</v>
      </c>
      <c r="S21" s="12" t="str" cm="1">
        <f t="array" ref="S21">INDEX('Subject-ConceptMap-5-x'!$I$15:$N$17,Q21+1,R21)</f>
        <v>* group[=].element[+].code = #Subject.karnofsyIndexLabel</v>
      </c>
    </row>
    <row r="22" spans="1:19" x14ac:dyDescent="0.75">
      <c r="A22" s="44"/>
      <c r="B22" s="11"/>
      <c r="C22" s="11"/>
      <c r="D22" s="12"/>
      <c r="E22" s="11"/>
      <c r="F22" s="49"/>
      <c r="G22" s="77"/>
      <c r="H22" s="43"/>
      <c r="I22" s="12"/>
      <c r="J22" s="12"/>
      <c r="K22" s="12"/>
      <c r="L22" s="12"/>
      <c r="M22" s="12"/>
      <c r="N22" s="2"/>
      <c r="P22" s="11">
        <v>8</v>
      </c>
      <c r="Q22" s="11">
        <f t="shared" si="12"/>
        <v>1</v>
      </c>
      <c r="R22" s="11">
        <f t="shared" si="13"/>
        <v>2</v>
      </c>
      <c r="S22" s="12" t="str" cm="1">
        <f t="array" ref="S22">INDEX('Subject-ConceptMap-5-x'!$I$15:$N$17,Q22+1,R22)</f>
        <v>* group[=].element[=].display = ##34#Karnofsy index label##34#</v>
      </c>
    </row>
    <row r="23" spans="1:19" x14ac:dyDescent="0.75">
      <c r="A23" s="44"/>
      <c r="B23" s="11"/>
      <c r="C23" s="11"/>
      <c r="D23" s="12"/>
      <c r="E23" s="11"/>
      <c r="F23" s="49"/>
      <c r="G23" s="77"/>
      <c r="H23" s="43"/>
      <c r="I23" s="12"/>
      <c r="J23" s="12"/>
      <c r="K23" s="12"/>
      <c r="L23" s="12"/>
      <c r="M23" s="12"/>
      <c r="N23" s="2"/>
      <c r="P23" s="11">
        <v>9</v>
      </c>
      <c r="Q23" s="11">
        <f t="shared" si="12"/>
        <v>1</v>
      </c>
      <c r="R23" s="11">
        <f t="shared" si="13"/>
        <v>3</v>
      </c>
      <c r="S23" s="12" t="str" cm="1">
        <f t="array" ref="S23">INDEX('Subject-ConceptMap-5-x'!$I$15:$N$17,Q23+1,R23)</f>
        <v>* group[=].element[=].target.code = #Observation.interpretation</v>
      </c>
    </row>
    <row r="24" spans="1:19" x14ac:dyDescent="0.75">
      <c r="A24" s="44"/>
      <c r="B24" s="11"/>
      <c r="C24" s="11"/>
      <c r="D24" s="12"/>
      <c r="E24" s="11"/>
      <c r="F24" s="49"/>
      <c r="G24" s="77"/>
      <c r="H24" s="43"/>
      <c r="I24" s="12"/>
      <c r="J24" s="12"/>
      <c r="K24" s="12"/>
      <c r="L24" s="12"/>
      <c r="M24" s="12"/>
      <c r="N24" s="2"/>
      <c r="P24" s="11">
        <v>10</v>
      </c>
      <c r="Q24" s="11">
        <f t="shared" si="12"/>
        <v>1</v>
      </c>
      <c r="R24" s="11">
        <f t="shared" si="13"/>
        <v>4</v>
      </c>
      <c r="S24" s="12" t="str" cm="1">
        <f t="array" ref="S24">INDEX('Subject-ConceptMap-5-x'!$I$15:$N$17,Q24+1,R24)</f>
        <v>* group[=].element[=].target.display = ##34###34#</v>
      </c>
    </row>
    <row r="25" spans="1:19" x14ac:dyDescent="0.75">
      <c r="A25" s="44"/>
      <c r="B25" s="11"/>
      <c r="C25" s="11"/>
      <c r="D25" s="12"/>
      <c r="E25" s="11"/>
      <c r="F25" s="49"/>
      <c r="G25" s="77"/>
      <c r="H25" s="43"/>
      <c r="I25" s="12"/>
      <c r="J25" s="12"/>
      <c r="K25" s="12"/>
      <c r="L25" s="12"/>
      <c r="M25" s="12"/>
      <c r="N25" s="2"/>
      <c r="P25" s="11">
        <v>11</v>
      </c>
      <c r="Q25" s="11">
        <f t="shared" si="12"/>
        <v>1</v>
      </c>
      <c r="R25" s="11">
        <f t="shared" si="13"/>
        <v>5</v>
      </c>
      <c r="S25" s="12" t="str" cm="1">
        <f t="array" ref="S25">INDEX('Subject-ConceptMap-5-x'!$I$15:$N$17,Q25+1,R25)</f>
        <v>* group[=].element[=].target.equivalence = #equivalent</v>
      </c>
    </row>
    <row r="26" spans="1:19" x14ac:dyDescent="0.75">
      <c r="A26" s="44"/>
      <c r="B26" s="11"/>
      <c r="C26" s="11"/>
      <c r="D26" s="12"/>
      <c r="E26" s="11"/>
      <c r="F26" s="49"/>
      <c r="G26" s="77"/>
      <c r="H26" s="43"/>
      <c r="I26" s="12"/>
      <c r="J26" s="12"/>
      <c r="K26" s="12"/>
      <c r="L26" s="12"/>
      <c r="M26" s="12"/>
      <c r="N26" s="2"/>
      <c r="P26" s="11">
        <v>12</v>
      </c>
      <c r="Q26" s="11">
        <f t="shared" si="12"/>
        <v>1</v>
      </c>
      <c r="R26" s="11">
        <f t="shared" si="13"/>
        <v>6</v>
      </c>
      <c r="S26" s="12" t="str" cm="1">
        <f t="array" ref="S26">INDEX('Subject-ConceptMap-5-x'!$I$15:$N$17,Q26+1,R26)</f>
        <v/>
      </c>
    </row>
    <row r="27" spans="1:19" x14ac:dyDescent="0.75">
      <c r="A27" s="44"/>
      <c r="B27" s="11"/>
      <c r="C27" s="11"/>
      <c r="D27" s="12"/>
      <c r="E27" s="11"/>
      <c r="F27" s="49"/>
      <c r="G27" s="77"/>
      <c r="H27" s="43"/>
      <c r="I27" s="12"/>
      <c r="J27" s="12"/>
      <c r="K27" s="12"/>
      <c r="L27" s="12"/>
      <c r="M27" s="12"/>
      <c r="N27" s="2"/>
      <c r="P27" s="11">
        <v>13</v>
      </c>
      <c r="Q27" s="11">
        <f t="shared" si="12"/>
        <v>2</v>
      </c>
      <c r="R27" s="11">
        <f t="shared" si="13"/>
        <v>1</v>
      </c>
      <c r="S27" s="12" cm="1">
        <f t="array" ref="S27">INDEX('Subject-ConceptMap-5-x'!$I$15:$N$17,Q27+1,R27)</f>
        <v>0</v>
      </c>
    </row>
    <row r="28" spans="1:19" x14ac:dyDescent="0.75">
      <c r="A28" s="44"/>
      <c r="B28" s="68"/>
      <c r="C28" s="68"/>
      <c r="D28" s="87" t="s">
        <v>1468</v>
      </c>
      <c r="E28" s="88" t="str">
        <f>$E$3</f>
        <v>http://hl7.eu/fhir/ig/idea4rc/StructureDefinition/Subject</v>
      </c>
      <c r="F28" s="89"/>
      <c r="G28" s="90"/>
      <c r="H28" s="43"/>
      <c r="I28" s="16" t="s">
        <v>1327</v>
      </c>
      <c r="J28" s="52" t="s">
        <v>1328</v>
      </c>
      <c r="K28" s="16" t="s">
        <v>1325</v>
      </c>
      <c r="L28" s="52" t="s">
        <v>1326</v>
      </c>
      <c r="M28" s="48" t="s">
        <v>1320</v>
      </c>
      <c r="N28" s="51" t="s">
        <v>1380</v>
      </c>
      <c r="P28" s="11"/>
      <c r="Q28" s="11"/>
      <c r="R28" s="11"/>
      <c r="S28" s="12"/>
    </row>
    <row r="29" spans="1:19" ht="44.25" customHeight="1" x14ac:dyDescent="0.75">
      <c r="A29" s="44"/>
      <c r="B29" s="68"/>
      <c r="C29" s="68"/>
      <c r="D29" s="87" t="s">
        <v>1469</v>
      </c>
      <c r="E29" s="88" t="s">
        <v>1532</v>
      </c>
      <c r="F29" s="89"/>
      <c r="G29" s="90"/>
      <c r="H29" s="43"/>
      <c r="I29" s="90"/>
      <c r="J29" s="90"/>
      <c r="K29" s="90"/>
      <c r="L29" s="90"/>
      <c r="M29" s="90"/>
      <c r="N29" s="90"/>
      <c r="P29" s="11"/>
      <c r="Q29" s="11"/>
      <c r="R29" s="11"/>
      <c r="S29" s="12"/>
    </row>
    <row r="30" spans="1:19" ht="44.25" customHeight="1" x14ac:dyDescent="0.75">
      <c r="A30" s="44"/>
      <c r="B30" s="68"/>
      <c r="C30" s="68"/>
      <c r="D30" s="87"/>
      <c r="E30" s="88"/>
      <c r="F30" s="89"/>
      <c r="G30" s="90"/>
      <c r="H30" s="43"/>
      <c r="I30" s="90"/>
      <c r="J30" s="90"/>
      <c r="K30" s="90"/>
      <c r="L30" s="90"/>
      <c r="M30" s="90"/>
      <c r="N30" s="90"/>
      <c r="P30" s="68"/>
      <c r="Q30" s="68"/>
      <c r="R30" s="68"/>
      <c r="S30" s="69"/>
    </row>
    <row r="31" spans="1:19" ht="88.5" customHeight="1" x14ac:dyDescent="0.75">
      <c r="A31" s="44"/>
      <c r="B31" s="11" t="str">
        <f>Subject!B38</f>
        <v>ecogPsAtDiagnosis</v>
      </c>
      <c r="C31" s="11" t="str">
        <f>Subject!C38</f>
        <v>Eastern Cooperative Oncology Group performance status (ECOG PS)  at diagnosis</v>
      </c>
      <c r="D31" s="12" t="s">
        <v>1613</v>
      </c>
      <c r="E31" s="12"/>
      <c r="F31" s="49" t="s">
        <v>1313</v>
      </c>
      <c r="G31" s="134" t="s">
        <v>2237</v>
      </c>
      <c r="H31" s="43"/>
      <c r="I31" s="12" t="str">
        <f t="shared" ref="I31" si="14">"* group[=].element[+].code = #"&amp;$B$14&amp;"."&amp;B31</f>
        <v>* group[=].element[+].code = #Subject.ecogPsAtDiagnosis</v>
      </c>
      <c r="J31" s="12" t="str">
        <f t="shared" si="0"/>
        <v>* group[=].element[=].display = ##34#Eastern Cooperative Oncology Group performance status (ECOG PS)  at diagnosis##34#</v>
      </c>
      <c r="K31" s="12" t="str">
        <f t="shared" si="1"/>
        <v>* group[=].element[=].target.code = #Observation.valueCodeableConcept</v>
      </c>
      <c r="L31" s="12" t="str">
        <f t="shared" si="2"/>
        <v>* group[=].element[=].target.display = ##34###34#</v>
      </c>
      <c r="M31" s="12" t="str">
        <f t="shared" si="3"/>
        <v>* group[=].element[=].target.equivalence = #equal</v>
      </c>
      <c r="N31" s="12" t="str">
        <f t="shared" si="4"/>
        <v>* group[=].element[=].target.comment = ##34#where obseravtion.code =  $loinc#89247-1 ECOG Performance Status score##34#</v>
      </c>
      <c r="P31" s="11">
        <v>1</v>
      </c>
      <c r="Q31" s="11">
        <f t="shared" ref="Q31" si="15">IF(MOD(P31,$Q$8)=0,P31/$Q$8-1,INT(P31/$Q$8))</f>
        <v>0</v>
      </c>
      <c r="R31" s="11">
        <f t="shared" ref="R31" si="16">IF(MOD(P31,$Q$8)=0,$Q$8,MOD(P31,$Q$8))</f>
        <v>1</v>
      </c>
      <c r="S31" s="12" t="str" cm="1">
        <f t="array" ref="S31">INDEX('Subject-ConceptMap-5-x'!$I$31:$N$48,Q31+1,R31)</f>
        <v>* group[=].element[+].code = #Subject.ecogPsAtDiagnosis</v>
      </c>
    </row>
    <row r="32" spans="1:19" ht="29.5" customHeight="1" x14ac:dyDescent="0.75">
      <c r="A32" s="44"/>
      <c r="B32" s="11" t="str">
        <f>Subject!B39</f>
        <v>ecogPsLabel</v>
      </c>
      <c r="C32" s="11" t="str">
        <f>Subject!C39</f>
        <v>ECOG PS label</v>
      </c>
      <c r="D32" s="4" t="s">
        <v>2392</v>
      </c>
      <c r="E32" s="12"/>
      <c r="F32" s="49" t="s">
        <v>1312</v>
      </c>
      <c r="G32" s="77"/>
      <c r="H32" s="43"/>
      <c r="I32" s="12" t="str">
        <f t="shared" ref="I32" si="17">"* group[=].element[+].code = #"&amp;$B$14&amp;"."&amp;B32</f>
        <v>* group[=].element[+].code = #Subject.ecogPsLabel</v>
      </c>
      <c r="J32" s="12" t="str">
        <f t="shared" ref="J32" si="18">"* group[=].element[=].display = ##34#"&amp;C32&amp;"##34#"</f>
        <v>* group[=].element[=].display = ##34#ECOG PS label##34#</v>
      </c>
      <c r="K32" s="12" t="str">
        <f t="shared" ref="K32" si="19">IF(F32="unmatched","//-- unmatched","* group[=].element[=].target.code = #"&amp;$D$14&amp;"."&amp;D32)</f>
        <v>* group[=].element[=].target.code = #Observation.interpretation</v>
      </c>
      <c r="L32" s="12" t="str">
        <f t="shared" ref="L32" si="20">IF(F32="unmatched","//-- unmatched","* group[=].element[=].target.display = ##34#"&amp;E32&amp;"##34#")</f>
        <v>* group[=].element[=].target.display = ##34###34#</v>
      </c>
      <c r="M32" s="12" t="str">
        <f t="shared" ref="M32" si="21">"* group[=].element[=].target.equivalence = #"&amp;F32</f>
        <v>* group[=].element[=].target.equivalence = #equivalent</v>
      </c>
      <c r="N32" s="12" t="str">
        <f t="shared" ref="N32" si="22">IF(G32&lt;&gt;"",CONCATENATE("* group[=].element[=].target.comment = ","##34#",G32,"##34#"),"")</f>
        <v/>
      </c>
      <c r="P32" s="11">
        <v>2</v>
      </c>
      <c r="Q32" s="11">
        <f t="shared" ref="Q32:Q45" si="23">IF(MOD(P32,$Q$8)=0,P32/$Q$8-1,INT(P32/$Q$8))</f>
        <v>0</v>
      </c>
      <c r="R32" s="11">
        <f t="shared" ref="R32:R45" si="24">IF(MOD(P32,$Q$8)=0,$Q$8,MOD(P32,$Q$8))</f>
        <v>2</v>
      </c>
      <c r="S32" s="12" t="str" cm="1">
        <f t="array" ref="S32">INDEX('Subject-ConceptMap-5-x'!$I$31:$N$48,Q32+1,R32)</f>
        <v>* group[=].element[=].display = ##34#Eastern Cooperative Oncology Group performance status (ECOG PS)  at diagnosis##34#</v>
      </c>
    </row>
    <row r="33" spans="1:19" ht="29.5" customHeight="1" x14ac:dyDescent="0.75">
      <c r="A33" s="44"/>
      <c r="B33" s="11"/>
      <c r="C33" s="11"/>
      <c r="D33" s="12"/>
      <c r="E33" s="11"/>
      <c r="F33" s="49"/>
      <c r="G33" s="77"/>
      <c r="H33" s="43"/>
      <c r="I33" s="12"/>
      <c r="J33" s="12"/>
      <c r="K33" s="12"/>
      <c r="L33" s="12"/>
      <c r="M33" s="12"/>
      <c r="N33" s="12"/>
      <c r="P33" s="11">
        <v>3</v>
      </c>
      <c r="Q33" s="11">
        <f t="shared" si="23"/>
        <v>0</v>
      </c>
      <c r="R33" s="11">
        <f t="shared" si="24"/>
        <v>3</v>
      </c>
      <c r="S33" s="12" t="str" cm="1">
        <f t="array" ref="S33">INDEX('Subject-ConceptMap-5-x'!$I$31:$N$48,Q33+1,R33)</f>
        <v>* group[=].element[=].target.code = #Observation.valueCodeableConcept</v>
      </c>
    </row>
    <row r="34" spans="1:19" x14ac:dyDescent="0.75">
      <c r="A34" s="44"/>
      <c r="B34" s="11"/>
      <c r="C34" s="11"/>
      <c r="D34" s="12"/>
      <c r="E34" s="11"/>
      <c r="F34" s="49"/>
      <c r="G34" s="77"/>
      <c r="H34" s="43"/>
      <c r="I34" s="12"/>
      <c r="J34" s="12"/>
      <c r="K34" s="12"/>
      <c r="L34" s="12"/>
      <c r="M34" s="12"/>
      <c r="N34" s="12"/>
      <c r="P34" s="11">
        <v>4</v>
      </c>
      <c r="Q34" s="11">
        <f t="shared" si="23"/>
        <v>0</v>
      </c>
      <c r="R34" s="11">
        <f t="shared" si="24"/>
        <v>4</v>
      </c>
      <c r="S34" s="12" t="str" cm="1">
        <f t="array" ref="S34">INDEX('Subject-ConceptMap-5-x'!$I$31:$N$48,Q34+1,R34)</f>
        <v>* group[=].element[=].target.display = ##34###34#</v>
      </c>
    </row>
    <row r="35" spans="1:19" x14ac:dyDescent="0.75">
      <c r="A35" s="44"/>
      <c r="B35" s="11"/>
      <c r="C35" s="11"/>
      <c r="D35" s="12"/>
      <c r="E35" s="12"/>
      <c r="F35" s="49"/>
      <c r="G35" s="77"/>
      <c r="H35" s="43"/>
      <c r="I35" s="12"/>
      <c r="J35" s="12"/>
      <c r="K35" s="12"/>
      <c r="L35" s="12"/>
      <c r="M35" s="12"/>
      <c r="N35" s="12"/>
      <c r="P35" s="11">
        <v>5</v>
      </c>
      <c r="Q35" s="11">
        <f t="shared" si="23"/>
        <v>0</v>
      </c>
      <c r="R35" s="11">
        <f t="shared" si="24"/>
        <v>5</v>
      </c>
      <c r="S35" s="12" t="str" cm="1">
        <f t="array" ref="S35">INDEX('Subject-ConceptMap-5-x'!$I$31:$N$48,Q35+1,R35)</f>
        <v>* group[=].element[=].target.equivalence = #equal</v>
      </c>
    </row>
    <row r="36" spans="1:19" ht="29.5" x14ac:dyDescent="0.75">
      <c r="A36" s="44"/>
      <c r="B36" s="11"/>
      <c r="C36" s="11"/>
      <c r="D36" s="12"/>
      <c r="E36" s="12"/>
      <c r="F36" s="49"/>
      <c r="G36" s="77"/>
      <c r="H36" s="43"/>
      <c r="I36" s="12"/>
      <c r="J36" s="12"/>
      <c r="K36" s="12"/>
      <c r="L36" s="12"/>
      <c r="M36" s="12"/>
      <c r="N36" s="12"/>
      <c r="P36" s="11">
        <v>6</v>
      </c>
      <c r="Q36" s="11">
        <f t="shared" si="23"/>
        <v>0</v>
      </c>
      <c r="R36" s="11">
        <f t="shared" si="24"/>
        <v>6</v>
      </c>
      <c r="S36" s="12" t="str" cm="1">
        <f t="array" ref="S36">INDEX('Subject-ConceptMap-5-x'!$I$31:$N$48,Q36+1,R36)</f>
        <v>* group[=].element[=].target.comment = ##34#where obseravtion.code =  $loinc#89247-1 ECOG Performance Status score##34#</v>
      </c>
    </row>
    <row r="37" spans="1:19" x14ac:dyDescent="0.75">
      <c r="B37" s="11"/>
      <c r="C37" s="11"/>
      <c r="D37" s="12"/>
      <c r="E37" s="12"/>
      <c r="F37" s="49"/>
      <c r="G37" s="77"/>
      <c r="H37" s="43"/>
      <c r="I37" s="12"/>
      <c r="J37" s="12"/>
      <c r="K37" s="12"/>
      <c r="L37" s="12"/>
      <c r="M37" s="12"/>
      <c r="N37" s="12"/>
      <c r="P37" s="11">
        <v>7</v>
      </c>
      <c r="Q37" s="11">
        <f t="shared" si="23"/>
        <v>1</v>
      </c>
      <c r="R37" s="11">
        <f t="shared" si="24"/>
        <v>1</v>
      </c>
      <c r="S37" s="12" t="str" cm="1">
        <f t="array" ref="S37">INDEX('Subject-ConceptMap-5-x'!$I$31:$N$48,Q37+1,R37)</f>
        <v>* group[=].element[+].code = #Subject.ecogPsLabel</v>
      </c>
    </row>
    <row r="38" spans="1:19" x14ac:dyDescent="0.75">
      <c r="B38" s="11"/>
      <c r="C38" s="11"/>
      <c r="D38" s="12"/>
      <c r="E38" s="12"/>
      <c r="F38" s="49"/>
      <c r="G38" s="77"/>
      <c r="H38" s="43"/>
      <c r="I38" s="12"/>
      <c r="J38" s="12"/>
      <c r="K38" s="12"/>
      <c r="L38" s="12"/>
      <c r="M38" s="12"/>
      <c r="N38" s="12"/>
      <c r="P38" s="11">
        <v>8</v>
      </c>
      <c r="Q38" s="11">
        <f t="shared" si="23"/>
        <v>1</v>
      </c>
      <c r="R38" s="11">
        <f t="shared" si="24"/>
        <v>2</v>
      </c>
      <c r="S38" s="12" t="str" cm="1">
        <f t="array" ref="S38">INDEX('Subject-ConceptMap-5-x'!$I$31:$N$48,Q38+1,R38)</f>
        <v>* group[=].element[=].display = ##34#ECOG PS label##34#</v>
      </c>
    </row>
    <row r="39" spans="1:19" x14ac:dyDescent="0.75">
      <c r="B39" s="11"/>
      <c r="C39" s="11"/>
      <c r="D39" s="12"/>
      <c r="E39" s="12"/>
      <c r="F39" s="49"/>
      <c r="G39" s="77"/>
      <c r="H39" s="43"/>
      <c r="I39" s="12"/>
      <c r="J39" s="12"/>
      <c r="K39" s="12"/>
      <c r="L39" s="12"/>
      <c r="M39" s="12"/>
      <c r="N39" s="12"/>
      <c r="P39" s="11">
        <v>9</v>
      </c>
      <c r="Q39" s="11">
        <f t="shared" si="23"/>
        <v>1</v>
      </c>
      <c r="R39" s="11">
        <f t="shared" si="24"/>
        <v>3</v>
      </c>
      <c r="S39" s="12" t="str" cm="1">
        <f t="array" ref="S39">INDEX('Subject-ConceptMap-5-x'!$I$31:$N$48,Q39+1,R39)</f>
        <v>* group[=].element[=].target.code = #Observation.interpretation</v>
      </c>
    </row>
    <row r="40" spans="1:19" x14ac:dyDescent="0.75">
      <c r="B40" s="11"/>
      <c r="C40" s="11"/>
      <c r="D40" s="12"/>
      <c r="E40" s="12"/>
      <c r="F40" s="49"/>
      <c r="G40" s="77"/>
      <c r="H40" s="43"/>
      <c r="I40" s="12"/>
      <c r="J40" s="12"/>
      <c r="K40" s="12"/>
      <c r="L40" s="12"/>
      <c r="M40" s="12"/>
      <c r="N40" s="12"/>
      <c r="P40" s="11">
        <v>10</v>
      </c>
      <c r="Q40" s="11">
        <f t="shared" si="23"/>
        <v>1</v>
      </c>
      <c r="R40" s="11">
        <f t="shared" si="24"/>
        <v>4</v>
      </c>
      <c r="S40" s="12" t="str" cm="1">
        <f t="array" ref="S40">INDEX('Subject-ConceptMap-5-x'!$I$31:$N$48,Q40+1,R40)</f>
        <v>* group[=].element[=].target.display = ##34###34#</v>
      </c>
    </row>
    <row r="41" spans="1:19" x14ac:dyDescent="0.75">
      <c r="B41" s="11"/>
      <c r="C41" s="11"/>
      <c r="D41" s="12"/>
      <c r="E41" s="12"/>
      <c r="F41" s="49"/>
      <c r="G41" s="77"/>
      <c r="H41" s="43"/>
      <c r="I41" s="12"/>
      <c r="J41" s="12"/>
      <c r="K41" s="12"/>
      <c r="L41" s="12"/>
      <c r="M41" s="12"/>
      <c r="N41" s="12"/>
      <c r="P41" s="11">
        <v>11</v>
      </c>
      <c r="Q41" s="11">
        <f t="shared" si="23"/>
        <v>1</v>
      </c>
      <c r="R41" s="11">
        <f t="shared" si="24"/>
        <v>5</v>
      </c>
      <c r="S41" s="12" t="str" cm="1">
        <f t="array" ref="S41">INDEX('Subject-ConceptMap-5-x'!$I$31:$N$48,Q41+1,R41)</f>
        <v>* group[=].element[=].target.equivalence = #equivalent</v>
      </c>
    </row>
    <row r="42" spans="1:19" x14ac:dyDescent="0.75">
      <c r="B42" s="11"/>
      <c r="C42" s="11"/>
      <c r="D42" s="12"/>
      <c r="E42" s="12"/>
      <c r="F42" s="49"/>
      <c r="G42" s="77"/>
      <c r="H42" s="43"/>
      <c r="I42" s="12"/>
      <c r="J42" s="12"/>
      <c r="K42" s="12"/>
      <c r="L42" s="12"/>
      <c r="M42" s="12"/>
      <c r="N42" s="12"/>
      <c r="P42" s="11">
        <v>12</v>
      </c>
      <c r="Q42" s="11">
        <f t="shared" si="23"/>
        <v>1</v>
      </c>
      <c r="R42" s="11">
        <f t="shared" si="24"/>
        <v>6</v>
      </c>
      <c r="S42" s="12" t="str" cm="1">
        <f t="array" ref="S42">INDEX('Subject-ConceptMap-5-x'!$I$31:$N$48,Q42+1,R42)</f>
        <v/>
      </c>
    </row>
    <row r="43" spans="1:19" x14ac:dyDescent="0.75">
      <c r="B43" s="11"/>
      <c r="C43" s="11"/>
      <c r="D43" s="12"/>
      <c r="E43" s="12"/>
      <c r="F43" s="49"/>
      <c r="G43" s="77"/>
      <c r="H43" s="43"/>
      <c r="I43" s="12"/>
      <c r="J43" s="12"/>
      <c r="K43" s="12"/>
      <c r="L43" s="12"/>
      <c r="M43" s="12"/>
      <c r="N43" s="12"/>
      <c r="P43" s="11">
        <v>13</v>
      </c>
      <c r="Q43" s="11">
        <f t="shared" si="23"/>
        <v>2</v>
      </c>
      <c r="R43" s="11">
        <f t="shared" si="24"/>
        <v>1</v>
      </c>
      <c r="S43" s="12" cm="1">
        <f t="array" ref="S43">INDEX('Subject-ConceptMap-5-x'!$I$31:$N$48,Q43+1,R43)</f>
        <v>0</v>
      </c>
    </row>
    <row r="44" spans="1:19" x14ac:dyDescent="0.75">
      <c r="B44" s="11"/>
      <c r="C44" s="11"/>
      <c r="D44" s="12"/>
      <c r="E44" s="12"/>
      <c r="F44" s="49"/>
      <c r="G44" s="77"/>
      <c r="H44" s="43"/>
      <c r="I44" s="12"/>
      <c r="J44" s="12"/>
      <c r="K44" s="12"/>
      <c r="L44" s="12"/>
      <c r="M44" s="12"/>
      <c r="N44" s="12"/>
      <c r="P44" s="11">
        <v>14</v>
      </c>
      <c r="Q44" s="11">
        <f t="shared" si="23"/>
        <v>2</v>
      </c>
      <c r="R44" s="11">
        <f t="shared" si="24"/>
        <v>2</v>
      </c>
      <c r="S44" s="12" cm="1">
        <f t="array" ref="S44">INDEX('Subject-ConceptMap-5-x'!$I$31:$N$48,Q44+1,R44)</f>
        <v>0</v>
      </c>
    </row>
    <row r="45" spans="1:19" x14ac:dyDescent="0.75">
      <c r="B45" s="11"/>
      <c r="C45" s="11"/>
      <c r="D45" s="12"/>
      <c r="E45" s="12"/>
      <c r="F45" s="49"/>
      <c r="G45" s="77"/>
      <c r="H45" s="43"/>
      <c r="I45" s="12"/>
      <c r="J45" s="12"/>
      <c r="K45" s="12"/>
      <c r="L45" s="12"/>
      <c r="M45" s="12"/>
      <c r="N45" s="12"/>
      <c r="P45" s="11">
        <v>15</v>
      </c>
      <c r="Q45" s="11">
        <f t="shared" si="23"/>
        <v>2</v>
      </c>
      <c r="R45" s="11">
        <f t="shared" si="24"/>
        <v>3</v>
      </c>
      <c r="S45" s="12" cm="1">
        <f t="array" ref="S45">INDEX('Subject-ConceptMap-5-x'!$I$31:$N$48,Q45+1,R45)</f>
        <v>0</v>
      </c>
    </row>
    <row r="46" spans="1:19" x14ac:dyDescent="0.75">
      <c r="B46" s="11"/>
      <c r="C46" s="11"/>
      <c r="D46" s="12"/>
      <c r="E46" s="12"/>
      <c r="F46" s="49"/>
      <c r="G46" s="49"/>
      <c r="H46" s="43"/>
      <c r="I46" s="12"/>
      <c r="J46" s="12"/>
      <c r="K46" s="12"/>
      <c r="L46" s="12"/>
      <c r="M46" s="12"/>
      <c r="N46" s="12"/>
      <c r="P46" s="11"/>
      <c r="Q46" s="11"/>
      <c r="R46" s="11"/>
      <c r="S46" s="12"/>
    </row>
    <row r="47" spans="1:19" x14ac:dyDescent="0.75">
      <c r="B47" s="11"/>
      <c r="C47" s="11"/>
      <c r="D47" s="12"/>
      <c r="E47" s="12"/>
      <c r="F47" s="49"/>
      <c r="G47" s="49"/>
      <c r="H47" s="43"/>
      <c r="K47" s="43"/>
      <c r="L47" s="43"/>
      <c r="M47" s="51"/>
      <c r="N47" s="51"/>
      <c r="P47" s="11"/>
      <c r="Q47" s="11"/>
      <c r="R47" s="11"/>
      <c r="S47" s="12"/>
    </row>
    <row r="48" spans="1:19" x14ac:dyDescent="0.75">
      <c r="B48" s="11"/>
      <c r="C48" s="11"/>
      <c r="D48" s="12"/>
      <c r="E48" s="12"/>
      <c r="F48" s="49"/>
      <c r="G48" s="49"/>
      <c r="H48" s="43"/>
      <c r="K48" s="43"/>
      <c r="L48" s="43"/>
      <c r="M48" s="51"/>
      <c r="N48" s="51"/>
      <c r="P48" s="11"/>
      <c r="Q48" s="11"/>
      <c r="R48" s="11"/>
      <c r="S48" s="12"/>
    </row>
    <row r="49" spans="1:19" x14ac:dyDescent="0.75">
      <c r="A49" s="44"/>
      <c r="B49" s="68"/>
      <c r="C49" s="68"/>
      <c r="D49" s="87" t="s">
        <v>1468</v>
      </c>
      <c r="E49" s="88" t="str">
        <f>$E$3</f>
        <v>http://hl7.eu/fhir/ig/idea4rc/StructureDefinition/Subject</v>
      </c>
      <c r="F49" s="89"/>
      <c r="G49" s="90"/>
      <c r="H49" s="43"/>
      <c r="I49" s="16" t="s">
        <v>1327</v>
      </c>
      <c r="J49" s="52" t="s">
        <v>1328</v>
      </c>
      <c r="K49" s="16" t="s">
        <v>1325</v>
      </c>
      <c r="L49" s="52" t="s">
        <v>1326</v>
      </c>
      <c r="M49" s="48" t="s">
        <v>1320</v>
      </c>
      <c r="N49" s="51" t="s">
        <v>1380</v>
      </c>
      <c r="P49" s="11"/>
      <c r="Q49" s="11"/>
      <c r="R49" s="11"/>
      <c r="S49" s="12"/>
    </row>
    <row r="50" spans="1:19" ht="44.25" customHeight="1" x14ac:dyDescent="0.75">
      <c r="A50" s="44"/>
      <c r="B50" s="68"/>
      <c r="C50" s="68"/>
      <c r="D50" s="87" t="s">
        <v>1469</v>
      </c>
      <c r="E50" s="88" t="s">
        <v>1961</v>
      </c>
      <c r="F50" s="89"/>
      <c r="G50" s="90"/>
      <c r="H50" s="43"/>
      <c r="I50" s="90"/>
      <c r="J50" s="90"/>
      <c r="K50" s="90"/>
      <c r="L50" s="90"/>
      <c r="M50" s="90"/>
      <c r="N50" s="90"/>
      <c r="P50" s="11"/>
      <c r="Q50" s="11"/>
      <c r="R50" s="11"/>
      <c r="S50" s="12"/>
    </row>
    <row r="51" spans="1:19" ht="44.25" customHeight="1" x14ac:dyDescent="0.75">
      <c r="A51" s="44"/>
      <c r="B51" s="68"/>
      <c r="C51" s="68"/>
      <c r="D51" s="87"/>
      <c r="E51" s="88"/>
      <c r="F51" s="89"/>
      <c r="G51" s="90"/>
      <c r="H51" s="43"/>
      <c r="I51" s="90"/>
      <c r="J51" s="90"/>
      <c r="K51" s="90"/>
      <c r="L51" s="90"/>
      <c r="M51" s="90"/>
      <c r="N51" s="90"/>
      <c r="P51" s="68"/>
      <c r="Q51" s="68"/>
      <c r="R51" s="68"/>
      <c r="S51" s="69"/>
    </row>
    <row r="52" spans="1:19" s="2" customFormat="1" ht="44.25" x14ac:dyDescent="0.75">
      <c r="A52"/>
      <c r="B52" s="11" t="str">
        <f>Subject!B16</f>
        <v>charlsonComorbidityIndex</v>
      </c>
      <c r="C52" s="11" t="str">
        <f>Subject!C16</f>
        <v>Charlson Comorbidity index</v>
      </c>
      <c r="D52" s="12" t="s">
        <v>1531</v>
      </c>
      <c r="E52" s="12"/>
      <c r="F52" s="49" t="s">
        <v>1313</v>
      </c>
      <c r="G52" s="134" t="s">
        <v>2236</v>
      </c>
      <c r="H52" s="43"/>
      <c r="I52" s="12" t="str">
        <f t="shared" ref="I52" si="25">"* group[=].element[+].code = #"&amp;$B$14&amp;"."&amp;B52</f>
        <v>* group[=].element[+].code = #Subject.charlsonComorbidityIndex</v>
      </c>
      <c r="J52" s="12" t="str">
        <f t="shared" ref="J52" si="26">"* group[=].element[=].display = ##34#"&amp;C52&amp;"##34#"</f>
        <v>* group[=].element[=].display = ##34#Charlson Comorbidity index##34#</v>
      </c>
      <c r="K52" s="12" t="str">
        <f t="shared" ref="K52" si="27">IF(F52="unmatched","//-- unmatched","* group[=].element[=].target.code = #"&amp;$D$14&amp;"."&amp;D52)</f>
        <v>* group[=].element[=].target.code = #Observation.valueInteger</v>
      </c>
      <c r="L52" s="12" t="str">
        <f t="shared" ref="L52" si="28">IF(F52="unmatched","//-- unmatched","* group[=].element[=].target.display = ##34#"&amp;E52&amp;"##34#")</f>
        <v>* group[=].element[=].target.display = ##34###34#</v>
      </c>
      <c r="M52" s="12" t="str">
        <f t="shared" ref="M52" si="29">"* group[=].element[=].target.equivalence = #"&amp;F52</f>
        <v>* group[=].element[=].target.equivalence = #equal</v>
      </c>
      <c r="N52" s="51" t="str">
        <f>IF(G52&lt;&gt;"",CONCATENATE("* group[=].element[=].target.comment = ","##34#",G52,"##34#"),"")</f>
        <v>* group[=].element[=].target.comment = ##34#where obseravtion.code =  $sct#762713009 Charlson Comorbidity Index##34#</v>
      </c>
      <c r="P52" s="11">
        <v>1</v>
      </c>
      <c r="Q52" s="11">
        <f t="shared" ref="Q52:Q63" si="30">IF(MOD(P52,$Q$8)=0,P52/$Q$8-1,INT(P52/$Q$8))</f>
        <v>0</v>
      </c>
      <c r="R52" s="11">
        <f t="shared" ref="R52:R63" si="31">IF(MOD(P52,$Q$8)=0,$Q$8,MOD(P52,$Q$8))</f>
        <v>1</v>
      </c>
      <c r="S52" s="12" t="str" cm="1">
        <f t="array" ref="S52">INDEX('Subject-ConceptMap-5-x'!$I$52:$N$65,Q52+1,R52)</f>
        <v>* group[=].element[+].code = #Subject.charlsonComorbidityIndex</v>
      </c>
    </row>
    <row r="53" spans="1:19" s="2" customFormat="1" x14ac:dyDescent="0.75">
      <c r="A53"/>
      <c r="B53" s="11"/>
      <c r="C53" s="12"/>
      <c r="F53" s="49"/>
      <c r="G53" s="43"/>
      <c r="H53" s="43"/>
      <c r="J53" s="43"/>
      <c r="K53" s="43"/>
      <c r="L53" s="43"/>
      <c r="M53" s="51"/>
      <c r="N53" s="51"/>
      <c r="P53" s="11">
        <v>2</v>
      </c>
      <c r="Q53" s="11">
        <f t="shared" si="30"/>
        <v>0</v>
      </c>
      <c r="R53" s="11">
        <f t="shared" si="31"/>
        <v>2</v>
      </c>
      <c r="S53" s="12" t="str" cm="1">
        <f t="array" ref="S53">INDEX('Subject-ConceptMap-5-x'!$I$52:$N$65,Q53+1,R53)</f>
        <v>* group[=].element[=].display = ##34#Charlson Comorbidity index##34#</v>
      </c>
    </row>
    <row r="54" spans="1:19" x14ac:dyDescent="0.75">
      <c r="B54" s="11"/>
      <c r="C54" s="12"/>
      <c r="F54" s="49"/>
      <c r="P54" s="11">
        <v>3</v>
      </c>
      <c r="Q54" s="11">
        <f t="shared" si="30"/>
        <v>0</v>
      </c>
      <c r="R54" s="11">
        <f t="shared" si="31"/>
        <v>3</v>
      </c>
      <c r="S54" s="12" t="str" cm="1">
        <f t="array" ref="S54">INDEX('Subject-ConceptMap-5-x'!$I$52:$N$65,Q54+1,R54)</f>
        <v>* group[=].element[=].target.code = #Observation.valueInteger</v>
      </c>
    </row>
    <row r="55" spans="1:19" x14ac:dyDescent="0.75">
      <c r="B55" s="11"/>
      <c r="C55" s="12"/>
      <c r="F55" s="49"/>
      <c r="P55" s="11">
        <v>4</v>
      </c>
      <c r="Q55" s="11">
        <f t="shared" si="30"/>
        <v>0</v>
      </c>
      <c r="R55" s="11">
        <f t="shared" si="31"/>
        <v>4</v>
      </c>
      <c r="S55" s="12" t="str" cm="1">
        <f t="array" ref="S55">INDEX('Subject-ConceptMap-5-x'!$I$52:$N$65,Q55+1,R55)</f>
        <v>* group[=].element[=].target.display = ##34###34#</v>
      </c>
    </row>
    <row r="56" spans="1:19" x14ac:dyDescent="0.75">
      <c r="B56" s="11"/>
      <c r="C56" s="12"/>
      <c r="P56" s="11">
        <v>5</v>
      </c>
      <c r="Q56" s="11">
        <f t="shared" si="30"/>
        <v>0</v>
      </c>
      <c r="R56" s="11">
        <f t="shared" si="31"/>
        <v>5</v>
      </c>
      <c r="S56" s="12" t="str" cm="1">
        <f t="array" ref="S56">INDEX('Subject-ConceptMap-5-x'!$I$52:$N$65,Q56+1,R56)</f>
        <v>* group[=].element[=].target.equivalence = #equal</v>
      </c>
    </row>
    <row r="57" spans="1:19" x14ac:dyDescent="0.75">
      <c r="B57" s="11"/>
      <c r="C57" s="12"/>
      <c r="P57" s="11">
        <v>6</v>
      </c>
      <c r="Q57" s="11">
        <f t="shared" si="30"/>
        <v>0</v>
      </c>
      <c r="R57" s="11">
        <f t="shared" si="31"/>
        <v>6</v>
      </c>
      <c r="S57" s="12"/>
    </row>
    <row r="58" spans="1:19" x14ac:dyDescent="0.75">
      <c r="P58" s="11">
        <v>7</v>
      </c>
      <c r="Q58" s="11">
        <f t="shared" si="30"/>
        <v>1</v>
      </c>
      <c r="R58" s="11">
        <f t="shared" si="31"/>
        <v>1</v>
      </c>
      <c r="S58" s="12"/>
    </row>
    <row r="59" spans="1:19" x14ac:dyDescent="0.75">
      <c r="P59" s="11">
        <v>8</v>
      </c>
      <c r="Q59" s="11">
        <f t="shared" si="30"/>
        <v>1</v>
      </c>
      <c r="R59" s="11">
        <f t="shared" si="31"/>
        <v>2</v>
      </c>
      <c r="S59" s="12"/>
    </row>
    <row r="60" spans="1:19" x14ac:dyDescent="0.75">
      <c r="P60" s="11">
        <v>9</v>
      </c>
      <c r="Q60" s="11">
        <f t="shared" si="30"/>
        <v>1</v>
      </c>
      <c r="R60" s="11">
        <f t="shared" si="31"/>
        <v>3</v>
      </c>
      <c r="S60" s="12"/>
    </row>
    <row r="61" spans="1:19" x14ac:dyDescent="0.75">
      <c r="P61" s="11">
        <v>10</v>
      </c>
      <c r="Q61" s="11">
        <f t="shared" si="30"/>
        <v>1</v>
      </c>
      <c r="R61" s="11">
        <f t="shared" si="31"/>
        <v>4</v>
      </c>
      <c r="S61" s="12"/>
    </row>
    <row r="62" spans="1:19" x14ac:dyDescent="0.75">
      <c r="P62" s="11">
        <v>11</v>
      </c>
      <c r="Q62" s="11">
        <f t="shared" si="30"/>
        <v>1</v>
      </c>
      <c r="R62" s="11">
        <f t="shared" si="31"/>
        <v>5</v>
      </c>
      <c r="S62" s="12"/>
    </row>
    <row r="63" spans="1:19" x14ac:dyDescent="0.75">
      <c r="P63" s="11">
        <v>12</v>
      </c>
      <c r="Q63" s="11">
        <f t="shared" si="30"/>
        <v>1</v>
      </c>
      <c r="R63" s="11">
        <f t="shared" si="31"/>
        <v>6</v>
      </c>
      <c r="S63" s="12"/>
    </row>
    <row r="64" spans="1:19" x14ac:dyDescent="0.75">
      <c r="P64" s="11"/>
      <c r="Q64" s="11"/>
      <c r="R64" s="11"/>
      <c r="S64" s="12"/>
    </row>
    <row r="65" spans="1:19" x14ac:dyDescent="0.75">
      <c r="P65" s="11"/>
      <c r="Q65" s="11"/>
      <c r="R65" s="11"/>
      <c r="S65" s="12"/>
    </row>
    <row r="66" spans="1:19" x14ac:dyDescent="0.75">
      <c r="A66" s="44"/>
      <c r="B66" s="68"/>
      <c r="C66" s="68"/>
      <c r="D66" s="87" t="s">
        <v>1468</v>
      </c>
      <c r="E66" s="88" t="str">
        <f>$E$3</f>
        <v>http://hl7.eu/fhir/ig/idea4rc/StructureDefinition/Subject</v>
      </c>
      <c r="F66" s="89"/>
      <c r="G66" s="90"/>
      <c r="H66" s="43"/>
      <c r="I66" s="16" t="s">
        <v>1327</v>
      </c>
      <c r="J66" s="52" t="s">
        <v>1328</v>
      </c>
      <c r="K66" s="16" t="s">
        <v>1325</v>
      </c>
      <c r="L66" s="52" t="s">
        <v>1326</v>
      </c>
      <c r="M66" s="48" t="s">
        <v>1320</v>
      </c>
      <c r="N66" s="51" t="s">
        <v>1380</v>
      </c>
      <c r="P66" s="11"/>
      <c r="Q66" s="11"/>
      <c r="R66" s="11"/>
      <c r="S66" s="12"/>
    </row>
    <row r="67" spans="1:19" ht="44.25" customHeight="1" x14ac:dyDescent="0.75">
      <c r="A67" s="44"/>
      <c r="B67" s="68"/>
      <c r="C67" s="68"/>
      <c r="D67" s="87" t="s">
        <v>1469</v>
      </c>
      <c r="E67" s="88" t="s">
        <v>1962</v>
      </c>
      <c r="F67" s="89"/>
      <c r="G67" s="90"/>
      <c r="H67" s="43"/>
      <c r="I67" s="90"/>
      <c r="J67" s="90"/>
      <c r="K67" s="90"/>
      <c r="L67" s="90"/>
      <c r="M67" s="90"/>
      <c r="N67" s="90"/>
      <c r="P67" s="11"/>
      <c r="Q67" s="11"/>
      <c r="R67" s="11"/>
      <c r="S67" s="12"/>
    </row>
    <row r="68" spans="1:19" ht="44.25" customHeight="1" x14ac:dyDescent="0.75">
      <c r="A68" s="44"/>
      <c r="B68" s="68"/>
      <c r="C68" s="68"/>
      <c r="D68" s="87"/>
      <c r="E68" s="88"/>
      <c r="F68" s="89"/>
      <c r="G68" s="90"/>
      <c r="H68" s="43"/>
      <c r="I68" s="90"/>
      <c r="J68" s="90"/>
      <c r="K68" s="90"/>
      <c r="L68" s="90"/>
      <c r="M68" s="90"/>
      <c r="N68" s="12"/>
      <c r="P68" s="68"/>
      <c r="Q68" s="68"/>
      <c r="R68" s="68"/>
      <c r="S68" s="69"/>
    </row>
    <row r="69" spans="1:19" s="2" customFormat="1" ht="73.75" x14ac:dyDescent="0.75">
      <c r="A69"/>
      <c r="B69" s="11" t="str">
        <f>Subject!B15</f>
        <v>bMI</v>
      </c>
      <c r="C69" s="11" t="str">
        <f>Subject!C15</f>
        <v>Height/weight (BMI)</v>
      </c>
      <c r="D69" s="12" t="s">
        <v>2538</v>
      </c>
      <c r="E69" s="12"/>
      <c r="F69" s="49" t="s">
        <v>1313</v>
      </c>
      <c r="G69" s="43"/>
      <c r="H69" s="43"/>
      <c r="I69" s="12" t="str">
        <f t="shared" ref="I69" si="32">"* group[=].element[+].code = #"&amp;$B$14&amp;"."&amp;B69</f>
        <v>* group[=].element[+].code = #Subject.bMI</v>
      </c>
      <c r="J69" s="12" t="str">
        <f t="shared" ref="J69" si="33">"* group[=].element[=].display = ##34#"&amp;C69&amp;"##34#"</f>
        <v>* group[=].element[=].display = ##34#Height/weight (BMI)##34#</v>
      </c>
      <c r="K69" s="12" t="str">
        <f t="shared" ref="K69" si="34">IF(F69="unmatched","//-- unmatched","* group[=].element[=].target.code = #"&amp;$D$14&amp;"."&amp;D69)</f>
        <v>* group[=].element[=].target.code = #Observation.valueQuantity</v>
      </c>
      <c r="L69" s="12" t="str">
        <f t="shared" ref="L69" si="35">IF(F69="unmatched","//-- unmatched","* group[=].element[=].target.display = ##34#"&amp;E69&amp;"##34#")</f>
        <v>* group[=].element[=].target.display = ##34###34#</v>
      </c>
      <c r="M69" s="12" t="str">
        <f t="shared" ref="M69" si="36">"* group[=].element[=].target.equivalence = #"&amp;F69</f>
        <v>* group[=].element[=].target.equivalence = #equal</v>
      </c>
      <c r="N69" s="51" t="str">
        <f>IF(G69&lt;&gt;"",CONCATENATE("* group[=].element[=].target.comment = ","##34#",G69,"##34#"),"")</f>
        <v/>
      </c>
      <c r="P69" s="11">
        <v>1</v>
      </c>
      <c r="Q69" s="11">
        <f t="shared" ref="Q69:Q77" si="37">IF(MOD(P69,$Q$8)=0,P69/$Q$8-1,INT(P69/$Q$8))</f>
        <v>0</v>
      </c>
      <c r="R69" s="11">
        <f t="shared" ref="R69:R77" si="38">IF(MOD(P69,$Q$8)=0,$Q$8,MOD(P69,$Q$8))</f>
        <v>1</v>
      </c>
      <c r="S69" s="12" t="str" cm="1">
        <f t="array" ref="S69">INDEX('Subject-ConceptMap-5-x'!$I$69:$N$73,Q69+1,R69)</f>
        <v>* group[=].element[+].code = #Subject.bMI</v>
      </c>
    </row>
    <row r="70" spans="1:19" s="2" customFormat="1" x14ac:dyDescent="0.75">
      <c r="A70"/>
      <c r="B70" s="11"/>
      <c r="C70" s="12"/>
      <c r="F70" s="49"/>
      <c r="G70" s="43"/>
      <c r="H70" s="43"/>
      <c r="J70" s="43"/>
      <c r="K70" s="43"/>
      <c r="L70" s="43"/>
      <c r="M70" s="51"/>
      <c r="N70" s="51"/>
      <c r="P70" s="11">
        <v>2</v>
      </c>
      <c r="Q70" s="11">
        <f t="shared" si="37"/>
        <v>0</v>
      </c>
      <c r="R70" s="11">
        <f t="shared" si="38"/>
        <v>2</v>
      </c>
      <c r="S70" s="12" t="str" cm="1">
        <f t="array" ref="S70">INDEX('Subject-ConceptMap-5-x'!$I$69:$N$73,Q70+1,R70)</f>
        <v>* group[=].element[=].display = ##34#Height/weight (BMI)##34#</v>
      </c>
    </row>
    <row r="71" spans="1:19" x14ac:dyDescent="0.75">
      <c r="B71" s="11"/>
      <c r="C71" s="12"/>
      <c r="F71" s="49"/>
      <c r="P71" s="11">
        <v>3</v>
      </c>
      <c r="Q71" s="11">
        <f t="shared" si="37"/>
        <v>0</v>
      </c>
      <c r="R71" s="11">
        <f t="shared" si="38"/>
        <v>3</v>
      </c>
      <c r="S71" s="12" t="str" cm="1">
        <f t="array" ref="S71">INDEX('Subject-ConceptMap-5-x'!$I$69:$N$73,Q71+1,R71)</f>
        <v>* group[=].element[=].target.code = #Observation.valueQuantity</v>
      </c>
    </row>
    <row r="72" spans="1:19" x14ac:dyDescent="0.75">
      <c r="B72" s="11"/>
      <c r="C72" s="12"/>
      <c r="F72" s="49"/>
      <c r="P72" s="11">
        <v>4</v>
      </c>
      <c r="Q72" s="11">
        <f t="shared" si="37"/>
        <v>0</v>
      </c>
      <c r="R72" s="11">
        <f t="shared" si="38"/>
        <v>4</v>
      </c>
      <c r="S72" s="12" t="str" cm="1">
        <f t="array" ref="S72">INDEX('Subject-ConceptMap-5-x'!$I$69:$N$73,Q72+1,R72)</f>
        <v>* group[=].element[=].target.display = ##34###34#</v>
      </c>
    </row>
    <row r="73" spans="1:19" x14ac:dyDescent="0.75">
      <c r="B73" s="11"/>
      <c r="C73" s="12"/>
      <c r="P73" s="11">
        <v>5</v>
      </c>
      <c r="Q73" s="11">
        <f t="shared" si="37"/>
        <v>0</v>
      </c>
      <c r="R73" s="11">
        <f t="shared" si="38"/>
        <v>5</v>
      </c>
      <c r="S73" s="12" t="str" cm="1">
        <f t="array" ref="S73">INDEX('Subject-ConceptMap-5-x'!$I$69:$N$73,Q73+1,R73)</f>
        <v>* group[=].element[=].target.equivalence = #equal</v>
      </c>
    </row>
    <row r="74" spans="1:19" x14ac:dyDescent="0.75">
      <c r="B74" s="11"/>
      <c r="C74" s="12"/>
      <c r="P74" s="11">
        <v>6</v>
      </c>
      <c r="Q74" s="11">
        <f t="shared" si="37"/>
        <v>0</v>
      </c>
      <c r="R74" s="11">
        <f t="shared" si="38"/>
        <v>6</v>
      </c>
      <c r="S74" s="12"/>
    </row>
    <row r="75" spans="1:19" x14ac:dyDescent="0.75">
      <c r="P75" s="11">
        <v>7</v>
      </c>
      <c r="Q75" s="11">
        <f t="shared" si="37"/>
        <v>1</v>
      </c>
      <c r="R75" s="11">
        <f t="shared" si="38"/>
        <v>1</v>
      </c>
      <c r="S75" s="12"/>
    </row>
    <row r="76" spans="1:19" x14ac:dyDescent="0.75">
      <c r="P76" s="11">
        <v>8</v>
      </c>
      <c r="Q76" s="11">
        <f t="shared" si="37"/>
        <v>1</v>
      </c>
      <c r="R76" s="11">
        <f t="shared" si="38"/>
        <v>2</v>
      </c>
      <c r="S76" s="12"/>
    </row>
    <row r="77" spans="1:19" x14ac:dyDescent="0.75">
      <c r="P77" s="11">
        <v>9</v>
      </c>
      <c r="Q77" s="11">
        <f t="shared" si="37"/>
        <v>1</v>
      </c>
      <c r="R77" s="11">
        <f t="shared" si="38"/>
        <v>3</v>
      </c>
      <c r="S77" s="12"/>
    </row>
    <row r="78" spans="1:19" x14ac:dyDescent="0.75">
      <c r="A78" s="44"/>
      <c r="B78" s="68"/>
      <c r="C78" s="68"/>
      <c r="D78" s="87" t="s">
        <v>1468</v>
      </c>
      <c r="E78" s="88" t="str">
        <f>$E$3</f>
        <v>http://hl7.eu/fhir/ig/idea4rc/StructureDefinition/Subject</v>
      </c>
      <c r="F78" s="89"/>
      <c r="G78" s="90"/>
      <c r="H78" s="43"/>
      <c r="I78" s="16" t="s">
        <v>1327</v>
      </c>
      <c r="J78" s="52" t="s">
        <v>1328</v>
      </c>
      <c r="K78" s="16" t="s">
        <v>1325</v>
      </c>
      <c r="L78" s="52" t="s">
        <v>1326</v>
      </c>
      <c r="M78" s="48" t="s">
        <v>1320</v>
      </c>
      <c r="N78" s="51" t="s">
        <v>1380</v>
      </c>
      <c r="P78" s="11"/>
      <c r="Q78" s="11"/>
      <c r="R78" s="11"/>
      <c r="S78" s="12"/>
    </row>
    <row r="79" spans="1:19" ht="44.25" customHeight="1" x14ac:dyDescent="0.75">
      <c r="A79" s="44"/>
      <c r="B79" s="68"/>
      <c r="C79" s="68"/>
      <c r="D79" s="87" t="s">
        <v>1469</v>
      </c>
      <c r="E79" s="88" t="s">
        <v>2496</v>
      </c>
      <c r="F79" s="89"/>
      <c r="G79" s="90"/>
      <c r="H79" s="43"/>
      <c r="I79" s="90"/>
      <c r="J79" s="90"/>
      <c r="K79" s="90"/>
      <c r="L79" s="90"/>
      <c r="M79" s="90"/>
      <c r="N79" s="90"/>
      <c r="P79" s="11"/>
      <c r="Q79" s="11"/>
      <c r="R79" s="11"/>
      <c r="S79" s="12"/>
    </row>
    <row r="80" spans="1:19" ht="44.25" customHeight="1" x14ac:dyDescent="0.75">
      <c r="A80" s="44"/>
      <c r="B80" s="68"/>
      <c r="C80" s="68"/>
      <c r="D80" s="87"/>
      <c r="E80" s="88"/>
      <c r="F80" s="89"/>
      <c r="G80" s="90"/>
      <c r="H80" s="43"/>
      <c r="I80" s="90"/>
      <c r="J80" s="90"/>
      <c r="K80" s="90"/>
      <c r="L80" s="90"/>
      <c r="M80" s="90"/>
      <c r="N80" s="12"/>
      <c r="P80" s="68"/>
      <c r="Q80" s="68"/>
      <c r="R80" s="68"/>
      <c r="S80" s="69"/>
    </row>
    <row r="81" spans="1:19" s="2" customFormat="1" ht="73.75" x14ac:dyDescent="0.75">
      <c r="A81"/>
      <c r="B81" s="11" t="str">
        <f>Subject!B54</f>
        <v>occurrenceOfOtherCancer</v>
      </c>
      <c r="C81" s="11" t="str">
        <f>Subject!C54</f>
        <v>Occurrence of other cancer</v>
      </c>
      <c r="D81" s="12" t="s">
        <v>1613</v>
      </c>
      <c r="E81" s="12"/>
      <c r="F81" s="49" t="s">
        <v>1313</v>
      </c>
      <c r="G81" s="77"/>
      <c r="H81" s="43"/>
      <c r="I81" s="12" t="str">
        <f t="shared" ref="I81" si="39">"* group[=].element[+].code = #"&amp;$B$14&amp;"."&amp;B81</f>
        <v>* group[=].element[+].code = #Subject.occurrenceOfOtherCancer</v>
      </c>
      <c r="J81" s="12" t="str">
        <f t="shared" ref="J81" si="40">"* group[=].element[=].display = ##34#"&amp;C81&amp;"##34#"</f>
        <v>* group[=].element[=].display = ##34#Occurrence of other cancer##34#</v>
      </c>
      <c r="K81" s="12" t="str">
        <f t="shared" ref="K81" si="41">IF(F81="unmatched","//-- unmatched","* group[=].element[=].target.code = #"&amp;$D$14&amp;"."&amp;D81)</f>
        <v>* group[=].element[=].target.code = #Observation.valueCodeableConcept</v>
      </c>
      <c r="L81" s="12" t="str">
        <f t="shared" ref="L81" si="42">IF(F81="unmatched","//-- unmatched","* group[=].element[=].target.display = ##34#"&amp;E81&amp;"##34#")</f>
        <v>* group[=].element[=].target.display = ##34###34#</v>
      </c>
      <c r="M81" s="12" t="str">
        <f t="shared" ref="M81" si="43">"* group[=].element[=].target.equivalence = #"&amp;F81</f>
        <v>* group[=].element[=].target.equivalence = #equal</v>
      </c>
      <c r="N81" s="135" t="str">
        <f>IF(G81&lt;&gt;"",CONCATENATE("* group[=].element[=].target.comment = ","##34#",G81,"##34#"),"")</f>
        <v/>
      </c>
      <c r="P81" s="11">
        <v>1</v>
      </c>
      <c r="Q81" s="11">
        <f t="shared" ref="Q81" si="44">IF(MOD(P81,$Q$8)=0,P81/$Q$8-1,INT(P81/$Q$8))</f>
        <v>0</v>
      </c>
      <c r="R81" s="11">
        <f t="shared" ref="R81" si="45">IF(MOD(P81,$Q$8)=0,$Q$8,MOD(P81,$Q$8))</f>
        <v>1</v>
      </c>
      <c r="S81" s="12" t="str" cm="1">
        <f t="array" ref="S81">INDEX('Subject-ConceptMap-5-x'!$I$81:$N$83,Q81+1,R81)</f>
        <v>* group[=].element[+].code = #Subject.occurrenceOfOtherCancer</v>
      </c>
    </row>
    <row r="82" spans="1:19" s="2" customFormat="1" x14ac:dyDescent="0.75">
      <c r="A82"/>
      <c r="B82" s="11"/>
      <c r="C82" s="12"/>
      <c r="D82" s="12"/>
      <c r="E82" s="12"/>
      <c r="F82" s="49"/>
      <c r="G82" s="49"/>
      <c r="H82" s="43"/>
      <c r="J82" s="43"/>
      <c r="K82" s="43"/>
      <c r="L82" s="43"/>
      <c r="M82" s="51"/>
      <c r="N82" s="51"/>
      <c r="P82" s="11">
        <v>2</v>
      </c>
      <c r="Q82" s="11">
        <f t="shared" ref="Q82:Q87" si="46">IF(MOD(P83,$Q$8)=0,P83/$Q$8-1,INT(P83/$Q$8))</f>
        <v>0</v>
      </c>
      <c r="R82" s="11">
        <f t="shared" ref="R82:R87" si="47">IF(MOD(P83,$Q$8)=0,$Q$8,MOD(P83,$Q$8))</f>
        <v>3</v>
      </c>
      <c r="S82" s="12" t="str" cm="1">
        <f t="array" ref="S82">INDEX('Subject-ConceptMap-5-x'!$I$81:$N$83,Q82+1,R82)</f>
        <v>* group[=].element[=].target.code = #Observation.valueCodeableConcept</v>
      </c>
    </row>
    <row r="83" spans="1:19" x14ac:dyDescent="0.75">
      <c r="B83" s="11"/>
      <c r="C83" s="12"/>
      <c r="D83" s="12"/>
      <c r="E83" s="12"/>
      <c r="F83" s="49"/>
      <c r="G83" s="11"/>
      <c r="P83" s="11">
        <v>3</v>
      </c>
      <c r="Q83" s="11">
        <f t="shared" si="46"/>
        <v>0</v>
      </c>
      <c r="R83" s="11">
        <f t="shared" si="47"/>
        <v>4</v>
      </c>
      <c r="S83" s="12" t="str" cm="1">
        <f t="array" ref="S83">INDEX('Subject-ConceptMap-5-x'!$I$81:$N$83,Q83+1,R83)</f>
        <v>* group[=].element[=].target.display = ##34###34#</v>
      </c>
    </row>
    <row r="84" spans="1:19" x14ac:dyDescent="0.75">
      <c r="B84" s="11"/>
      <c r="C84" s="12"/>
      <c r="D84" s="12"/>
      <c r="E84" s="12"/>
      <c r="F84" s="49"/>
      <c r="G84" s="11"/>
      <c r="P84" s="11">
        <v>4</v>
      </c>
      <c r="Q84" s="11">
        <f t="shared" si="46"/>
        <v>0</v>
      </c>
      <c r="R84" s="11">
        <f t="shared" si="47"/>
        <v>5</v>
      </c>
      <c r="S84" s="12" t="str" cm="1">
        <f t="array" ref="S84">INDEX('Subject-ConceptMap-5-x'!$I$81:$N$83,Q84+1,R84)</f>
        <v>* group[=].element[=].target.equivalence = #equal</v>
      </c>
    </row>
    <row r="85" spans="1:19" x14ac:dyDescent="0.75">
      <c r="P85" s="11">
        <v>5</v>
      </c>
      <c r="Q85" s="11">
        <f t="shared" si="46"/>
        <v>0</v>
      </c>
      <c r="R85" s="11">
        <f t="shared" si="47"/>
        <v>6</v>
      </c>
      <c r="S85" s="12" t="str" cm="1">
        <f t="array" ref="S85">INDEX('Subject-ConceptMap-5-x'!$I$81:$N$83,Q85+1,R85)</f>
        <v/>
      </c>
    </row>
    <row r="86" spans="1:19" x14ac:dyDescent="0.75">
      <c r="P86" s="11">
        <v>6</v>
      </c>
      <c r="Q86" s="11">
        <f t="shared" si="46"/>
        <v>1</v>
      </c>
      <c r="R86" s="11">
        <f t="shared" si="47"/>
        <v>1</v>
      </c>
      <c r="S86" s="12"/>
    </row>
    <row r="87" spans="1:19" x14ac:dyDescent="0.75">
      <c r="P87" s="11">
        <v>7</v>
      </c>
      <c r="Q87" s="11">
        <f t="shared" si="46"/>
        <v>1</v>
      </c>
      <c r="R87" s="11">
        <f t="shared" si="47"/>
        <v>2</v>
      </c>
      <c r="S87" s="12"/>
    </row>
    <row r="88" spans="1:19" x14ac:dyDescent="0.75">
      <c r="P88" s="11">
        <v>8</v>
      </c>
      <c r="Q88" s="11"/>
      <c r="R88" s="11"/>
      <c r="S88" s="12"/>
    </row>
    <row r="89" spans="1:19" x14ac:dyDescent="0.75">
      <c r="P89" s="11"/>
      <c r="Q89" s="11"/>
      <c r="R89" s="11"/>
      <c r="S89" s="12"/>
    </row>
    <row r="90" spans="1:19" x14ac:dyDescent="0.75">
      <c r="A90" s="44"/>
      <c r="B90" s="68"/>
      <c r="C90" s="68"/>
      <c r="D90" s="87" t="s">
        <v>1468</v>
      </c>
      <c r="E90" s="88" t="str">
        <f>$E$3</f>
        <v>http://hl7.eu/fhir/ig/idea4rc/StructureDefinition/Subject</v>
      </c>
      <c r="F90" s="89"/>
      <c r="G90" s="90"/>
      <c r="H90" s="43"/>
      <c r="I90" s="16" t="s">
        <v>1327</v>
      </c>
      <c r="J90" s="52" t="s">
        <v>1328</v>
      </c>
      <c r="K90" s="16" t="s">
        <v>1325</v>
      </c>
      <c r="L90" s="52" t="s">
        <v>1326</v>
      </c>
      <c r="M90" s="48" t="s">
        <v>1320</v>
      </c>
      <c r="N90" s="51" t="s">
        <v>1380</v>
      </c>
      <c r="P90" s="11"/>
      <c r="Q90" s="11"/>
      <c r="R90" s="11"/>
      <c r="S90" s="12"/>
    </row>
    <row r="91" spans="1:19" ht="44.25" customHeight="1" x14ac:dyDescent="0.75">
      <c r="A91" s="44"/>
      <c r="B91" s="68"/>
      <c r="C91" s="68"/>
      <c r="D91" s="87" t="s">
        <v>1469</v>
      </c>
      <c r="E91" s="88" t="s">
        <v>2497</v>
      </c>
      <c r="F91" s="89"/>
      <c r="G91" s="90"/>
      <c r="H91" s="43"/>
      <c r="I91" s="90"/>
      <c r="J91" s="90"/>
      <c r="K91" s="90"/>
      <c r="L91" s="90"/>
      <c r="M91" s="90"/>
      <c r="N91" s="90"/>
      <c r="P91" s="11"/>
      <c r="Q91" s="11"/>
      <c r="R91" s="11"/>
      <c r="S91" s="12"/>
    </row>
    <row r="92" spans="1:19" ht="44.25" customHeight="1" x14ac:dyDescent="0.75">
      <c r="A92" s="44"/>
      <c r="B92" s="68"/>
      <c r="C92" s="68"/>
      <c r="D92" s="87"/>
      <c r="E92" s="88"/>
      <c r="F92" s="89"/>
      <c r="G92" s="90"/>
      <c r="H92" s="43"/>
      <c r="I92" s="90"/>
      <c r="J92" s="90"/>
      <c r="K92" s="90"/>
      <c r="L92" s="90"/>
      <c r="M92" s="90"/>
      <c r="N92" s="12"/>
      <c r="P92" s="68"/>
      <c r="Q92" s="68"/>
      <c r="R92" s="68"/>
      <c r="S92" s="69"/>
    </row>
    <row r="93" spans="1:19" s="2" customFormat="1" ht="73.75" x14ac:dyDescent="0.75">
      <c r="A93"/>
      <c r="B93" s="11" t="str">
        <f>Subject!B55</f>
        <v>previousCancerTreatment</v>
      </c>
      <c r="C93" s="11" t="str">
        <f>Subject!C55</f>
        <v>Previous cancer treatment</v>
      </c>
      <c r="D93" s="12" t="s">
        <v>1613</v>
      </c>
      <c r="E93" s="12"/>
      <c r="F93" s="49" t="s">
        <v>1313</v>
      </c>
      <c r="G93" s="134"/>
      <c r="H93" s="43"/>
      <c r="I93" s="12" t="str">
        <f t="shared" ref="I93" si="48">"* group[=].element[+].code = #"&amp;$B$14&amp;"."&amp;B93</f>
        <v>* group[=].element[+].code = #Subject.previousCancerTreatment</v>
      </c>
      <c r="J93" s="12" t="str">
        <f t="shared" ref="J93" si="49">"* group[=].element[=].display = ##34#"&amp;C93&amp;"##34#"</f>
        <v>* group[=].element[=].display = ##34#Previous cancer treatment##34#</v>
      </c>
      <c r="K93" s="12" t="str">
        <f t="shared" ref="K93" si="50">IF(F93="unmatched","//-- unmatched","* group[=].element[=].target.code = #"&amp;$D$14&amp;"."&amp;D93)</f>
        <v>* group[=].element[=].target.code = #Observation.valueCodeableConcept</v>
      </c>
      <c r="L93" s="12" t="str">
        <f t="shared" ref="L93" si="51">IF(F93="unmatched","//-- unmatched","* group[=].element[=].target.display = ##34#"&amp;E93&amp;"##34#")</f>
        <v>* group[=].element[=].target.display = ##34###34#</v>
      </c>
      <c r="M93" s="12" t="str">
        <f t="shared" ref="M93" si="52">"* group[=].element[=].target.equivalence = #"&amp;F93</f>
        <v>* group[=].element[=].target.equivalence = #equal</v>
      </c>
      <c r="N93" s="135" t="str">
        <f>IF(G93&lt;&gt;"",CONCATENATE("* group[=].element[=].target.comment = ","##34#",G93,"##34#"),"")</f>
        <v/>
      </c>
      <c r="P93" s="11">
        <v>1</v>
      </c>
      <c r="Q93" s="11">
        <f t="shared" ref="Q93" si="53">IF(MOD(P93,$Q$8)=0,P93/$Q$8-1,INT(P93/$Q$8))</f>
        <v>0</v>
      </c>
      <c r="R93" s="11">
        <f t="shared" ref="R93" si="54">IF(MOD(P93,$Q$8)=0,$Q$8,MOD(P93,$Q$8))</f>
        <v>1</v>
      </c>
      <c r="S93" s="11" t="str" cm="1">
        <f t="array" ref="S93">INDEX('Subject-ConceptMap-5-x'!$I$93:$N$95,Q93+1,R93)</f>
        <v>* group[=].element[+].code = #Subject.previousCancerTreatment</v>
      </c>
    </row>
    <row r="94" spans="1:19" s="2" customFormat="1" x14ac:dyDescent="0.75">
      <c r="A94"/>
      <c r="B94" s="11"/>
      <c r="C94" s="12"/>
      <c r="F94" s="49"/>
      <c r="G94" s="43"/>
      <c r="H94" s="43"/>
      <c r="J94" s="43"/>
      <c r="K94" s="43"/>
      <c r="L94" s="43"/>
      <c r="M94" s="51"/>
      <c r="N94" s="51"/>
      <c r="P94" s="11">
        <v>2</v>
      </c>
      <c r="Q94" s="11">
        <f t="shared" ref="Q94:Q99" si="55">IF(MOD(P95,$Q$8)=0,P95/$Q$8-1,INT(P95/$Q$8))</f>
        <v>0</v>
      </c>
      <c r="R94" s="11">
        <f t="shared" ref="R94:R99" si="56">IF(MOD(P95,$Q$8)=0,$Q$8,MOD(P95,$Q$8))</f>
        <v>3</v>
      </c>
      <c r="S94" s="11" t="str" cm="1">
        <f t="array" ref="S94">INDEX('Subject-ConceptMap-5-x'!$I$93:$N$95,Q94+1,R94)</f>
        <v>* group[=].element[=].target.code = #Observation.valueCodeableConcept</v>
      </c>
    </row>
    <row r="95" spans="1:19" x14ac:dyDescent="0.75">
      <c r="B95" s="11"/>
      <c r="C95" s="12"/>
      <c r="F95" s="49"/>
      <c r="P95" s="11">
        <v>3</v>
      </c>
      <c r="Q95" s="11">
        <f t="shared" si="55"/>
        <v>0</v>
      </c>
      <c r="R95" s="11">
        <f t="shared" si="56"/>
        <v>4</v>
      </c>
      <c r="S95" s="11" t="str" cm="1">
        <f t="array" ref="S95">INDEX('Subject-ConceptMap-5-x'!$I$93:$N$95,Q95+1,R95)</f>
        <v>* group[=].element[=].target.display = ##34###34#</v>
      </c>
    </row>
    <row r="96" spans="1:19" x14ac:dyDescent="0.75">
      <c r="B96" s="11"/>
      <c r="C96" s="12"/>
      <c r="F96" s="49"/>
      <c r="P96" s="11">
        <v>4</v>
      </c>
      <c r="Q96" s="11">
        <f t="shared" si="55"/>
        <v>0</v>
      </c>
      <c r="R96" s="11">
        <f t="shared" si="56"/>
        <v>5</v>
      </c>
      <c r="S96" s="11" t="str" cm="1">
        <f t="array" ref="S96">INDEX('Subject-ConceptMap-5-x'!$I$93:$N$95,Q96+1,R96)</f>
        <v>* group[=].element[=].target.equivalence = #equal</v>
      </c>
    </row>
    <row r="97" spans="1:19" x14ac:dyDescent="0.75">
      <c r="P97" s="11">
        <v>5</v>
      </c>
      <c r="Q97" s="11">
        <f t="shared" si="55"/>
        <v>0</v>
      </c>
      <c r="R97" s="11">
        <f t="shared" si="56"/>
        <v>6</v>
      </c>
      <c r="S97" s="11" t="str" cm="1">
        <f t="array" ref="S97">INDEX('Subject-ConceptMap-5-x'!$I$93:$N$95,Q97+1,R97)</f>
        <v/>
      </c>
    </row>
    <row r="98" spans="1:19" x14ac:dyDescent="0.75">
      <c r="P98" s="11">
        <v>6</v>
      </c>
      <c r="Q98" s="11">
        <f t="shared" si="55"/>
        <v>1</v>
      </c>
      <c r="R98" s="11">
        <f t="shared" si="56"/>
        <v>1</v>
      </c>
      <c r="S98" s="12"/>
    </row>
    <row r="99" spans="1:19" x14ac:dyDescent="0.75">
      <c r="P99" s="11">
        <v>7</v>
      </c>
      <c r="Q99" s="11">
        <f t="shared" si="55"/>
        <v>1</v>
      </c>
      <c r="R99" s="11">
        <f t="shared" si="56"/>
        <v>2</v>
      </c>
      <c r="S99" s="12"/>
    </row>
    <row r="100" spans="1:19" x14ac:dyDescent="0.75">
      <c r="P100" s="11">
        <v>8</v>
      </c>
      <c r="Q100" s="11"/>
      <c r="R100" s="11"/>
      <c r="S100" s="12"/>
    </row>
    <row r="101" spans="1:19" x14ac:dyDescent="0.75">
      <c r="P101" s="11"/>
      <c r="Q101" s="11"/>
      <c r="R101" s="11"/>
      <c r="S101" s="12"/>
    </row>
    <row r="102" spans="1:19" x14ac:dyDescent="0.75">
      <c r="P102" s="11"/>
      <c r="Q102" s="11"/>
      <c r="R102" s="11"/>
      <c r="S102" s="12"/>
    </row>
    <row r="103" spans="1:19" x14ac:dyDescent="0.75">
      <c r="A103" s="44"/>
      <c r="B103" s="68"/>
      <c r="C103" s="68"/>
      <c r="D103" s="87" t="s">
        <v>1468</v>
      </c>
      <c r="E103" s="88" t="str">
        <f>$E$3</f>
        <v>http://hl7.eu/fhir/ig/idea4rc/StructureDefinition/Subject</v>
      </c>
      <c r="F103" s="89"/>
      <c r="G103" s="90"/>
      <c r="H103" s="43"/>
      <c r="I103" s="16" t="s">
        <v>1327</v>
      </c>
      <c r="J103" s="52" t="s">
        <v>1328</v>
      </c>
      <c r="K103" s="16" t="s">
        <v>1325</v>
      </c>
      <c r="L103" s="52" t="s">
        <v>1326</v>
      </c>
      <c r="M103" s="48" t="s">
        <v>1320</v>
      </c>
      <c r="N103" s="51" t="s">
        <v>1380</v>
      </c>
      <c r="P103" s="11"/>
      <c r="Q103" s="11"/>
      <c r="R103" s="11"/>
      <c r="S103" s="12"/>
    </row>
    <row r="104" spans="1:19" ht="44.25" customHeight="1" x14ac:dyDescent="0.75">
      <c r="A104" s="44"/>
      <c r="B104" s="68"/>
      <c r="C104" s="68"/>
      <c r="D104" s="87" t="s">
        <v>1469</v>
      </c>
      <c r="E104" s="88" t="s">
        <v>2235</v>
      </c>
      <c r="F104" s="89"/>
      <c r="G104" s="90"/>
      <c r="H104" s="43"/>
      <c r="I104" s="90"/>
      <c r="J104" s="90"/>
      <c r="K104" s="90"/>
      <c r="L104" s="90"/>
      <c r="M104" s="90"/>
      <c r="N104" s="90"/>
      <c r="P104" s="11"/>
      <c r="Q104" s="11"/>
      <c r="R104" s="11"/>
      <c r="S104" s="12"/>
    </row>
    <row r="105" spans="1:19" ht="44.25" customHeight="1" x14ac:dyDescent="0.75">
      <c r="A105" s="44"/>
      <c r="B105" s="68"/>
      <c r="C105" s="68"/>
      <c r="D105" s="87"/>
      <c r="E105" s="88"/>
      <c r="F105" s="89"/>
      <c r="G105" s="90"/>
      <c r="H105" s="43"/>
      <c r="I105" s="90"/>
      <c r="J105" s="90"/>
      <c r="K105" s="90"/>
      <c r="L105" s="90"/>
      <c r="M105" s="90"/>
      <c r="N105" s="12"/>
      <c r="P105" s="68"/>
      <c r="Q105" s="68"/>
      <c r="R105" s="68"/>
      <c r="S105" s="69"/>
    </row>
    <row r="106" spans="1:19" s="2" customFormat="1" ht="73.75" x14ac:dyDescent="0.75">
      <c r="A106"/>
      <c r="B106" s="11" t="e">
        <f>Subject!#REF!</f>
        <v>#REF!</v>
      </c>
      <c r="C106" s="11" t="e">
        <f>Subject!#REF!</f>
        <v>#REF!</v>
      </c>
      <c r="D106" s="12" t="s">
        <v>2234</v>
      </c>
      <c r="E106" s="12"/>
      <c r="F106" s="49" t="s">
        <v>1313</v>
      </c>
      <c r="G106" s="134" t="s">
        <v>2233</v>
      </c>
      <c r="H106" s="43"/>
      <c r="I106" s="12" t="e">
        <f t="shared" ref="I106" si="57">"* group[=].element[+].code = #"&amp;$B$14&amp;"."&amp;B106</f>
        <v>#REF!</v>
      </c>
      <c r="J106" s="12" t="e">
        <f t="shared" ref="J106" si="58">"* group[=].element[=].display = ##34#"&amp;C106&amp;"##34#"</f>
        <v>#REF!</v>
      </c>
      <c r="K106" s="12" t="str">
        <f t="shared" ref="K106" si="59">IF(F106="unmatched","//-- unmatched","* group[=].element[=].target.code = #"&amp;$D$14&amp;"."&amp;D106)</f>
        <v>* group[=].element[=].target.code = #Observation.valueDateTime</v>
      </c>
      <c r="L106" s="12" t="str">
        <f t="shared" ref="L106" si="60">IF(F106="unmatched","//-- unmatched","* group[=].element[=].target.display = ##34#"&amp;E106&amp;"##34#")</f>
        <v>* group[=].element[=].target.display = ##34###34#</v>
      </c>
      <c r="M106" s="12" t="str">
        <f t="shared" ref="M106" si="61">"* group[=].element[=].target.equivalence = #"&amp;F106</f>
        <v>* group[=].element[=].target.equivalence = #equal</v>
      </c>
      <c r="N106" s="135" t="str">
        <f>IF(G106&lt;&gt;"",CONCATENATE("* group[=].element[=].target.comment = ","##34#",G106,"##34#"),"")</f>
        <v>* group[=].element[=].target.comment = ##34#where obseravtion.code = $loinc#21975-8 Date last contact##34#</v>
      </c>
      <c r="P106" s="11">
        <v>1</v>
      </c>
      <c r="Q106" s="11">
        <f t="shared" ref="Q106" si="62">IF(MOD(P106,$Q$8)=0,P106/$Q$8-1,INT(P106/$Q$8))</f>
        <v>0</v>
      </c>
      <c r="R106" s="11">
        <f t="shared" ref="R106" si="63">IF(MOD(P106,$Q$8)=0,$Q$8,MOD(P106,$Q$8))</f>
        <v>1</v>
      </c>
      <c r="S106" s="12" t="e" cm="1">
        <f t="array" ref="S106">INDEX('Subject-ConceptMap-5-x'!$I$106:$N$108,Q106+1,R106)</f>
        <v>#REF!</v>
      </c>
    </row>
    <row r="107" spans="1:19" s="2" customFormat="1" x14ac:dyDescent="0.75">
      <c r="A107"/>
      <c r="B107" s="11"/>
      <c r="C107" s="12"/>
      <c r="F107" s="49"/>
      <c r="G107" s="43"/>
      <c r="H107" s="43"/>
      <c r="J107" s="43"/>
      <c r="K107" s="43"/>
      <c r="L107" s="43"/>
      <c r="M107" s="51"/>
      <c r="N107" s="51"/>
      <c r="P107" s="11">
        <v>2</v>
      </c>
      <c r="Q107" s="11">
        <f t="shared" ref="Q107:Q112" si="64">IF(MOD(P108,$Q$8)=0,P108/$Q$8-1,INT(P108/$Q$8))</f>
        <v>0</v>
      </c>
      <c r="R107" s="11">
        <f t="shared" ref="R107:R112" si="65">IF(MOD(P108,$Q$8)=0,$Q$8,MOD(P108,$Q$8))</f>
        <v>3</v>
      </c>
      <c r="S107" s="12" t="str" cm="1">
        <f t="array" ref="S107">INDEX('Subject-ConceptMap-5-x'!$I$106:$N$108,Q107+1,R107)</f>
        <v>* group[=].element[=].target.code = #Observation.valueDateTime</v>
      </c>
    </row>
    <row r="108" spans="1:19" x14ac:dyDescent="0.75">
      <c r="B108" s="11"/>
      <c r="C108" s="12"/>
      <c r="F108" s="49"/>
      <c r="P108" s="11">
        <v>3</v>
      </c>
      <c r="Q108" s="11">
        <f t="shared" si="64"/>
        <v>0</v>
      </c>
      <c r="R108" s="11">
        <f t="shared" si="65"/>
        <v>4</v>
      </c>
      <c r="S108" s="12" t="str" cm="1">
        <f t="array" ref="S108">INDEX('Subject-ConceptMap-5-x'!$I$106:$N$108,Q108+1,R108)</f>
        <v>* group[=].element[=].target.display = ##34###34#</v>
      </c>
    </row>
    <row r="109" spans="1:19" x14ac:dyDescent="0.75">
      <c r="B109" s="11"/>
      <c r="C109" s="12"/>
      <c r="F109" s="49"/>
      <c r="P109" s="11">
        <v>4</v>
      </c>
      <c r="Q109" s="11">
        <f t="shared" si="64"/>
        <v>0</v>
      </c>
      <c r="R109" s="11">
        <f t="shared" si="65"/>
        <v>5</v>
      </c>
      <c r="S109" s="12" t="str" cm="1">
        <f t="array" ref="S109">INDEX('Subject-ConceptMap-5-x'!$I$106:$N$108,Q109+1,R109)</f>
        <v>* group[=].element[=].target.equivalence = #equal</v>
      </c>
    </row>
    <row r="110" spans="1:19" ht="29.5" x14ac:dyDescent="0.75">
      <c r="P110" s="11">
        <v>5</v>
      </c>
      <c r="Q110" s="11">
        <f t="shared" si="64"/>
        <v>0</v>
      </c>
      <c r="R110" s="11">
        <f t="shared" si="65"/>
        <v>6</v>
      </c>
      <c r="S110" s="12" t="str" cm="1">
        <f t="array" ref="S110">INDEX('Subject-ConceptMap-5-x'!$I$106:$N$108,Q110+1,R110)</f>
        <v>* group[=].element[=].target.comment = ##34#where obseravtion.code = $loinc#21975-8 Date last contact##34#</v>
      </c>
    </row>
    <row r="111" spans="1:19" x14ac:dyDescent="0.75">
      <c r="P111" s="11">
        <v>6</v>
      </c>
      <c r="Q111" s="11">
        <f t="shared" si="64"/>
        <v>1</v>
      </c>
      <c r="R111" s="11">
        <f t="shared" si="65"/>
        <v>1</v>
      </c>
      <c r="S111" s="12"/>
    </row>
    <row r="112" spans="1:19" x14ac:dyDescent="0.75">
      <c r="P112" s="11">
        <v>7</v>
      </c>
      <c r="Q112" s="11">
        <f t="shared" si="64"/>
        <v>1</v>
      </c>
      <c r="R112" s="11">
        <f t="shared" si="65"/>
        <v>2</v>
      </c>
      <c r="S112" s="12"/>
    </row>
    <row r="113" spans="16:19" x14ac:dyDescent="0.75">
      <c r="P113" s="11">
        <v>8</v>
      </c>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c r="Q186" s="11"/>
      <c r="R186" s="11"/>
      <c r="S186" s="12"/>
    </row>
    <row r="187" spans="16:19" x14ac:dyDescent="0.75">
      <c r="P187" s="11"/>
      <c r="Q187" s="11"/>
      <c r="R187" s="11"/>
      <c r="S187" s="12"/>
    </row>
    <row r="188" spans="16:19" x14ac:dyDescent="0.75">
      <c r="P188" s="11"/>
      <c r="Q188" s="11"/>
      <c r="R188" s="11"/>
      <c r="S188" s="12"/>
    </row>
    <row r="189" spans="16:19" x14ac:dyDescent="0.75">
      <c r="P189" s="11"/>
      <c r="Q189" s="11"/>
      <c r="R189" s="11"/>
      <c r="S189" s="12"/>
    </row>
    <row r="190" spans="16:19" x14ac:dyDescent="0.75">
      <c r="P190"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legacyDrawing r:id="rId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394"/>
  <sheetViews>
    <sheetView workbookViewId="0">
      <selection activeCell="B313" sqref="B313:B322"/>
    </sheetView>
  </sheetViews>
  <sheetFormatPr defaultRowHeight="14.75" x14ac:dyDescent="0.75"/>
  <cols>
    <col min="2" max="2" width="134.81640625" style="2"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1533</v>
      </c>
    </row>
    <row r="3" spans="2:7" x14ac:dyDescent="0.75">
      <c r="B3" s="24" t="s">
        <v>20</v>
      </c>
    </row>
    <row r="4" spans="2:7" x14ac:dyDescent="0.75">
      <c r="B4" s="103" t="str">
        <f>"Instance: "&amp;'Subject-ConceptMap-1'!C4</f>
        <v>Instance: subject2FHIR</v>
      </c>
    </row>
    <row r="5" spans="2:7" x14ac:dyDescent="0.75">
      <c r="B5" s="103" t="s">
        <v>1330</v>
      </c>
    </row>
    <row r="6" spans="2:7" x14ac:dyDescent="0.75">
      <c r="B6" s="103" t="s">
        <v>1321</v>
      </c>
    </row>
    <row r="7" spans="2:7" x14ac:dyDescent="0.75">
      <c r="B7" s="103" t="s">
        <v>1473</v>
      </c>
    </row>
    <row r="8" spans="2:7" x14ac:dyDescent="0.75">
      <c r="B8" s="103" t="str">
        <f>"* name = ##34#"&amp;'Subject-ConceptMap-1'!C3&amp;"##34#"</f>
        <v>* name = ##34#Subject2FHIR##34#</v>
      </c>
    </row>
    <row r="9" spans="2:7" x14ac:dyDescent="0.75">
      <c r="B9" s="103" t="str">
        <f>"* title = ##34#"&amp;'Subject-ConceptMap-1'!C5&amp;"##34#"</f>
        <v>* title = ##34#Subject Model to this guide Map##34#</v>
      </c>
    </row>
    <row r="10" spans="2:7" x14ac:dyDescent="0.75">
      <c r="B10" s="103" t="s">
        <v>1322</v>
      </c>
    </row>
    <row r="11" spans="2:7" x14ac:dyDescent="0.75">
      <c r="B11" s="103" t="s">
        <v>1323</v>
      </c>
    </row>
    <row r="12" spans="2:7" x14ac:dyDescent="0.75">
      <c r="B12" s="103" t="str">
        <f>"* description = ##34#"&amp;'Subject-ConceptMap-1'!C8&amp;"##34#"</f>
        <v>* description = ##34#Subject Model to this guide Map##34#</v>
      </c>
    </row>
    <row r="13" spans="2:7" x14ac:dyDescent="0.75">
      <c r="B13" s="103" t="str">
        <f>"* purpose = ##34#"&amp;'Subject-ConceptMap-1'!C9&amp;"##34#"</f>
        <v>* purpose = ##34#It shows how the Subject model is mapped into this guide##34#</v>
      </c>
    </row>
    <row r="14" spans="2:7" x14ac:dyDescent="0.75">
      <c r="B14" s="104" t="str">
        <f>"* sourceUri = ##34#"&amp;'Subject-ConceptMap-1'!E3&amp;"##34#"</f>
        <v>* sourceUri = ##34#http://hl7.eu/fhir/ig/idea4rc/StructureDefinition/Subject##34#</v>
      </c>
    </row>
    <row r="15" spans="2:7" x14ac:dyDescent="0.75">
      <c r="B15" s="104" t="str">
        <f>"* targetUri = ##34#"&amp;'Subject-ConceptMap-1'!E4&amp;"##34#"</f>
        <v>* targetUri = ##34#http://hl7.eu/fhir/ig/idea4rc/StructureDefinition/patient-eu-i4rc##34#</v>
      </c>
    </row>
    <row r="16" spans="2:7" x14ac:dyDescent="0.75">
      <c r="B16" s="105" t="str">
        <f>"* group[+].source = ##34#"&amp;'Subject-ConceptMap-1'!E6&amp;"##34#"</f>
        <v>* group[+].source = ##34#http://hl7.eu/fhir/ig/idea4rc/StructureDefinition/Subject##34#</v>
      </c>
    </row>
    <row r="17" spans="2:7" x14ac:dyDescent="0.75">
      <c r="B17" s="105" t="str">
        <f>"* group[=].target = ##34#"&amp;'Subject-ConceptMap-1'!E7&amp;"##34#"</f>
        <v>* group[=].target = ##34#http://hl7.eu/fhir/ig/idea4rc/StructureDefinition/patient-eu-i4rc##34#</v>
      </c>
    </row>
    <row r="18" spans="2:7" x14ac:dyDescent="0.75">
      <c r="B18" s="106"/>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#Patient.extension:race.valueCodeableConcept</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#Subject.birthYear</v>
      </c>
    </row>
    <row r="32" spans="2:7" x14ac:dyDescent="0.75">
      <c r="B32" s="12" t="str">
        <f>IF('Subject-ConceptMap-1'!S28=0,"//---END",'Subject-ConceptMap-1'!S28)</f>
        <v>* group[=].element[=].display = ##34#Birth year##34#</v>
      </c>
    </row>
    <row r="33" spans="2:2" x14ac:dyDescent="0.75">
      <c r="B33" s="12" t="str">
        <f>IF('Subject-ConceptMap-1'!S29=0,"//---END",'Subject-ConceptMap-1'!S29)</f>
        <v>* group[=].element[=].target.code = #Patient.birthDate</v>
      </c>
    </row>
    <row r="34" spans="2:2" x14ac:dyDescent="0.75">
      <c r="B34" s="12" t="str">
        <f>IF('Subject-ConceptMap-1'!S30=0,"//---END",'Subject-ConceptMap-1'!S30)</f>
        <v>* group[=].element[=].target.display = ##34###34#</v>
      </c>
    </row>
    <row r="35" spans="2:2" x14ac:dyDescent="0.75">
      <c r="B35" s="12" t="str">
        <f>IF('Subject-ConceptMap-1'!S31=0,"//---END",'Subject-ConceptMap-1'!S31)</f>
        <v>* group[=].element[=].target.equivalence = #equivalent</v>
      </c>
    </row>
    <row r="36" spans="2:2" x14ac:dyDescent="0.75">
      <c r="B36" s="12" t="str">
        <f>IF('Subject-ConceptMap-1'!S32=0,"//---END",'Subject-ConceptMap-1'!S32)</f>
        <v>* group[=].element[=].target.comment = ##34#limited to the year##34#</v>
      </c>
    </row>
    <row r="37" spans="2:2" x14ac:dyDescent="0.75">
      <c r="B37" s="12" t="str">
        <f>IF('Subject-ConceptMap-1'!S33=0,"//---END",'Subject-ConceptMap-1'!S33)</f>
        <v>* group[=].element[+].code = #Subject.countryOfResidence</v>
      </c>
    </row>
    <row r="38" spans="2:2" x14ac:dyDescent="0.75">
      <c r="B38" s="12" t="str">
        <f>IF('Subject-ConceptMap-1'!S34=0,"//---END",'Subject-ConceptMap-1'!S34)</f>
        <v>* group[=].element[=].display = ##34#Country of Residence##34#</v>
      </c>
    </row>
    <row r="39" spans="2:2" x14ac:dyDescent="0.75">
      <c r="B39" s="12" t="str">
        <f>IF('Subject-ConceptMap-1'!S35=0,"//---END",'Subject-ConceptMap-1'!S35)</f>
        <v>* group[=].element[=].target.code = #Patient.address.country.extension:countryCode</v>
      </c>
    </row>
    <row r="40" spans="2:2" x14ac:dyDescent="0.75">
      <c r="B40" s="12" t="str">
        <f>IF('Subject-ConceptMap-1'!S36=0,"//---END",'Subject-ConceptMap-1'!S36)</f>
        <v>* group[=].element[=].target.display = ##34###34#</v>
      </c>
    </row>
    <row r="41" spans="2:2" x14ac:dyDescent="0.75">
      <c r="B41" s="12" t="str">
        <f>IF('Subject-ConceptMap-1'!S37=0,"//---END",'Subject-ConceptMap-1'!S37)</f>
        <v>* group[=].element[=].target.equivalence = #equivalent</v>
      </c>
    </row>
    <row r="42" spans="2:2" x14ac:dyDescent="0.75">
      <c r="B42" s="12" t="str">
        <f>IF('Subject-ConceptMap-1'!S38=0,"//---END",'Subject-ConceptMap-1'!S38)</f>
        <v/>
      </c>
    </row>
    <row r="43" spans="2:2" x14ac:dyDescent="0.75">
      <c r="B43" s="12" t="str">
        <f>IF('Subject-ConceptMap-1'!S39=0,"//---END",'Subject-ConceptMap-1'!S39)</f>
        <v>//---END</v>
      </c>
    </row>
    <row r="44" spans="2:2" x14ac:dyDescent="0.75">
      <c r="B44" s="12" t="str">
        <f>IF('Subject-ConceptMap-1'!S40=0,"//---END",'Subject-ConceptMap-1'!S40)</f>
        <v>//---END</v>
      </c>
    </row>
    <row r="45" spans="2:2" x14ac:dyDescent="0.75">
      <c r="B45" s="12" t="str">
        <f>IF('Subject-ConceptMap-1'!S41=0,"//---END",'Subject-ConceptMap-1'!S41)</f>
        <v>//---END</v>
      </c>
    </row>
    <row r="46" spans="2:2" x14ac:dyDescent="0.75">
      <c r="B46" s="12"/>
    </row>
    <row r="47" spans="2:2" x14ac:dyDescent="0.75">
      <c r="B47" s="12"/>
    </row>
    <row r="48" spans="2:2" x14ac:dyDescent="0.75">
      <c r="B48" s="12"/>
    </row>
    <row r="49" spans="2:2" x14ac:dyDescent="0.75">
      <c r="B49" s="12"/>
    </row>
    <row r="50" spans="2:2" x14ac:dyDescent="0.75">
      <c r="B50" s="12"/>
    </row>
    <row r="51" spans="2:2" x14ac:dyDescent="0.75">
      <c r="B51" s="107"/>
    </row>
    <row r="52" spans="2:2" x14ac:dyDescent="0.75">
      <c r="B52" s="105" t="str">
        <f>"* group[+].source = ##34#"&amp;'Subject-ConceptMap-2'!E6&amp;"##34#"</f>
        <v>* group[+].source = ##34#http://hl7.eu/fhir/ig/idea4rc/StructureDefinition/Subject##34#</v>
      </c>
    </row>
    <row r="53" spans="2:2" x14ac:dyDescent="0.75">
      <c r="B53" s="108" t="str">
        <f>"* group[=].target = ##34#"&amp;'Subject-ConceptMap-2'!E7&amp;"##34#"</f>
        <v>* group[=].target = ##34#http://hl7.eu/fhir/ig/idea4rc/StructureDefinition/observation-tobaccouse-eu-i4rc##34#</v>
      </c>
    </row>
    <row r="54" spans="2:2" x14ac:dyDescent="0.75">
      <c r="B54" s="109"/>
    </row>
    <row r="55" spans="2:2" x14ac:dyDescent="0.75">
      <c r="B55" s="12" t="str">
        <f>IF('Subject-ConceptMap-2'!S15=0,"//---END",'Subject-ConceptMap-2'!S15)</f>
        <v>* group[=].element[+].code = #Subject.smoking</v>
      </c>
    </row>
    <row r="56" spans="2:2" x14ac:dyDescent="0.75">
      <c r="B56" s="12" t="str">
        <f>IF('Subject-ConceptMap-2'!S16=0,"//---END",'Subject-ConceptMap-2'!S16)</f>
        <v>* group[=].element[=].display = ##34#Smoking##34#</v>
      </c>
    </row>
    <row r="57" spans="2:2" x14ac:dyDescent="0.75">
      <c r="B57" s="12" t="str">
        <f>IF('Subject-ConceptMap-2'!S17=0,"//---END",'Subject-ConceptMap-2'!S17)</f>
        <v>* group[=].element[=].target.display = ##34###34#</v>
      </c>
    </row>
    <row r="58" spans="2:2" x14ac:dyDescent="0.75">
      <c r="B58" s="12" t="str">
        <f>IF('Subject-ConceptMap-2'!S18=0,"//---END",'Subject-ConceptMap-2'!S18)</f>
        <v>* group[=].element[=].target.equivalence = #equivalent</v>
      </c>
    </row>
    <row r="59" spans="2:2" x14ac:dyDescent="0.75">
      <c r="B59" s="12" t="str">
        <f>IF('Subject-ConceptMap-2'!S19=0,"//---END",'Subject-ConceptMap-2'!S19)</f>
        <v/>
      </c>
    </row>
    <row r="60" spans="2:2" x14ac:dyDescent="0.75">
      <c r="B60" s="12" t="str">
        <f>IF('Subject-ConceptMap-2'!S20=0,"//---END",'Subject-ConceptMap-2'!S20)</f>
        <v>* group[=].element[+].code = #Subject.cigarettesPackYearsSmokedDuringLife</v>
      </c>
    </row>
    <row r="61" spans="2:2" x14ac:dyDescent="0.75">
      <c r="B61" s="12" t="str">
        <f>IF('Subject-ConceptMap-2'!S21=0,"//---END",'Subject-ConceptMap-2'!S21)</f>
        <v>* group[=].element[=].display = ##34#Cigarettes pack years smoked during life##34#</v>
      </c>
    </row>
    <row r="62" spans="2:2" x14ac:dyDescent="0.75">
      <c r="B62" s="12" t="str">
        <f>IF('Subject-ConceptMap-2'!S22=0,"//---END",'Subject-ConceptMap-2'!S22)</f>
        <v>* group[=].element[=].target.code = #Observation.component:packsPerYear.valueQuantity</v>
      </c>
    </row>
    <row r="63" spans="2:2" x14ac:dyDescent="0.75">
      <c r="B63" s="12" t="str">
        <f>IF('Subject-ConceptMap-2'!S23=0,"//---END",'Subject-ConceptMap-2'!S23)</f>
        <v>* group[=].element[=].target.display = ##34###34#</v>
      </c>
    </row>
    <row r="64" spans="2:2" x14ac:dyDescent="0.75">
      <c r="B64" s="12" t="str">
        <f>IF('Subject-ConceptMap-2'!S24=0,"//---END",'Subject-ConceptMap-2'!S24)</f>
        <v>* group[=].element[=].target.equivalence = #equivalent</v>
      </c>
    </row>
    <row r="65" spans="2:2" x14ac:dyDescent="0.75">
      <c r="B65" s="12" t="str">
        <f>IF('Subject-ConceptMap-2'!S25=0,"//---END",'Subject-ConceptMap-2'!S25)</f>
        <v/>
      </c>
    </row>
    <row r="66" spans="2:2" x14ac:dyDescent="0.75">
      <c r="B66" s="12" t="str">
        <f>IF('Subject-ConceptMap-2'!S26=0,"//---END",'Subject-ConceptMap-2'!S26)</f>
        <v>//---END</v>
      </c>
    </row>
    <row r="67" spans="2:2" x14ac:dyDescent="0.75">
      <c r="B67" s="12" t="str">
        <f>IF('Subject-ConceptMap-2'!S27=0,"//---END",'Subject-ConceptMap-2'!S27)</f>
        <v>//---END</v>
      </c>
    </row>
    <row r="68" spans="2:2" x14ac:dyDescent="0.75">
      <c r="B68" s="12" t="str">
        <f>IF('Subject-ConceptMap-2'!S28=0,"//---END",'Subject-ConceptMap-2'!S28)</f>
        <v>//---END</v>
      </c>
    </row>
    <row r="69" spans="2:2" x14ac:dyDescent="0.75">
      <c r="B69" s="12" t="str">
        <f>IF('Subject-ConceptMap-2'!S29=0,"//---END",'Subject-ConceptMap-2'!S29)</f>
        <v>//---END</v>
      </c>
    </row>
    <row r="70" spans="2:2" x14ac:dyDescent="0.75">
      <c r="B70" s="12" t="str">
        <f>IF('Subject-ConceptMap-2'!S30=0,"//---END",'Subject-ConceptMap-2'!S30)</f>
        <v>//---END</v>
      </c>
    </row>
    <row r="71" spans="2:2" x14ac:dyDescent="0.75">
      <c r="B71" s="12" t="str">
        <f>IF('Subject-ConceptMap-2'!S31=0,"//---END",'Subject-ConceptMap-2'!S31)</f>
        <v>//---END</v>
      </c>
    </row>
    <row r="72" spans="2:2" x14ac:dyDescent="0.75">
      <c r="B72" s="12" t="str">
        <f>IF('Subject-ConceptMap-2'!S32=0,"//---END",'Subject-ConceptMap-2'!S32)</f>
        <v>//---END</v>
      </c>
    </row>
    <row r="73" spans="2:2" x14ac:dyDescent="0.75">
      <c r="B73" s="12" t="str">
        <f>IF('Subject-ConceptMap-2'!S33=0,"//---END",'Subject-ConceptMap-2'!S33)</f>
        <v>//---END</v>
      </c>
    </row>
    <row r="74" spans="2:2" x14ac:dyDescent="0.75">
      <c r="B74" s="12" t="str">
        <f>IF('Subject-ConceptMap-2'!S34=0,"//---END",'Subject-ConceptMap-2'!S34)</f>
        <v>//---END</v>
      </c>
    </row>
    <row r="75" spans="2:2" x14ac:dyDescent="0.75">
      <c r="B75" s="12" t="str">
        <f>IF('Subject-ConceptMap-2'!S35=0,"//---END",'Subject-ConceptMap-2'!S35)</f>
        <v>//---END</v>
      </c>
    </row>
    <row r="76" spans="2:2" x14ac:dyDescent="0.75">
      <c r="B76" s="12" t="str">
        <f>IF('Subject-ConceptMap-2'!S36=0,"//---END",'Subject-ConceptMap-2'!S36)</f>
        <v>//---END</v>
      </c>
    </row>
    <row r="77" spans="2:2" x14ac:dyDescent="0.75">
      <c r="B77" s="12" t="str">
        <f>IF('Subject-ConceptMap-2'!S37=0,"//---END",'Subject-ConceptMap-2'!S37)</f>
        <v>//---END</v>
      </c>
    </row>
    <row r="78" spans="2:2" x14ac:dyDescent="0.75">
      <c r="B78" s="12" t="str">
        <f>IF('Subject-ConceptMap-2'!S38=0,"//---END",'Subject-ConceptMap-2'!S38)</f>
        <v>//---END</v>
      </c>
    </row>
    <row r="79" spans="2:2" x14ac:dyDescent="0.75">
      <c r="B79" s="12" t="str">
        <f>IF('Subject-ConceptMap-2'!S39=0,"//---END",'Subject-ConceptMap-2'!S39)</f>
        <v>//---END</v>
      </c>
    </row>
    <row r="80" spans="2:2" x14ac:dyDescent="0.75">
      <c r="B80" s="12" t="str">
        <f>IF('Subject-ConceptMap-2'!S40=0,"//---END",'Subject-ConceptMap-2'!S40)</f>
        <v>//---END</v>
      </c>
    </row>
    <row r="81" spans="2:3" x14ac:dyDescent="0.75">
      <c r="B81" s="12" t="str">
        <f>IF('Subject-ConceptMap-2'!S41=0,"//---END",'Subject-ConceptMap-2'!S41)</f>
        <v>//---END</v>
      </c>
    </row>
    <row r="83" spans="2:3" x14ac:dyDescent="0.75">
      <c r="B83" s="107"/>
    </row>
    <row r="84" spans="2:3" x14ac:dyDescent="0.75">
      <c r="B84" s="105" t="str">
        <f>"* group[+].source = ##34#"&amp;'Subject-ConceptMap-3'!E6&amp;"##34#"</f>
        <v>* group[+].source = ##34#http://hl7.eu/fhir/ig/idea4rc/StructureDefinition/Subject##34#</v>
      </c>
    </row>
    <row r="85" spans="2:3" x14ac:dyDescent="0.75">
      <c r="B85" s="108" t="str">
        <f>"* group[=].target = ##34#"&amp;'Subject-ConceptMap-3'!E7&amp;"##34#"</f>
        <v>* group[=].target = ##34#http://hl7.eu/fhir/ig/idea4rc/StructureDefinition/observation-alcoholuse-eu-i4rc##34#</v>
      </c>
    </row>
    <row r="86" spans="2:3" x14ac:dyDescent="0.75">
      <c r="B86" s="110"/>
    </row>
    <row r="87" spans="2:3" x14ac:dyDescent="0.75">
      <c r="B87" s="12" t="str">
        <f>IF('Subject-ConceptMap-3'!S15=0,"//---END",'Subject-ConceptMap-3'!S15)</f>
        <v>* group[=].element[+].code = #Subject.alcohol</v>
      </c>
      <c r="C87" s="11"/>
    </row>
    <row r="88" spans="2:3" x14ac:dyDescent="0.75">
      <c r="B88" s="12" t="str">
        <f>IF('Subject-ConceptMap-3'!S16=0,"//---END",'Subject-ConceptMap-3'!S16)</f>
        <v>* group[=].element[=].display = ##34#Alcohol##34#</v>
      </c>
      <c r="C88" s="11"/>
    </row>
    <row r="89" spans="2:3" x14ac:dyDescent="0.75">
      <c r="B89" s="12" t="str">
        <f>IF('Subject-ConceptMap-3'!S17=0,"//---END",'Subject-ConceptMap-3'!S17)</f>
        <v>* group[=].element[=].target.code = #Observation.value[x]:valueCodeableConcept</v>
      </c>
      <c r="C89" s="11"/>
    </row>
    <row r="90" spans="2:3" x14ac:dyDescent="0.75">
      <c r="B90" s="12" t="str">
        <f>IF('Subject-ConceptMap-3'!S18=0,"//---END",'Subject-ConceptMap-3'!S18)</f>
        <v>* group[=].element[=].target.display = ##34###34#</v>
      </c>
      <c r="C90" s="11"/>
    </row>
    <row r="91" spans="2:3" x14ac:dyDescent="0.75">
      <c r="B91" s="12" t="str">
        <f>IF('Subject-ConceptMap-3'!S19=0,"//---END",'Subject-ConceptMap-3'!S19)</f>
        <v>* group[=].element[=].target.equivalence = #equivalent</v>
      </c>
      <c r="C91" s="11"/>
    </row>
    <row r="92" spans="2:3" x14ac:dyDescent="0.75">
      <c r="B92" s="12" t="str">
        <f>IF('Subject-ConceptMap-3'!S20=0,"//---END",'Subject-ConceptMap-3'!S20)</f>
        <v/>
      </c>
      <c r="C92" s="11"/>
    </row>
    <row r="93" spans="2:3" x14ac:dyDescent="0.75">
      <c r="B93" s="12" t="str">
        <f>IF('Subject-ConceptMap-3'!S21=0,"//---END",'Subject-ConceptMap-3'!S21)</f>
        <v>//---END</v>
      </c>
      <c r="C93" s="11"/>
    </row>
    <row r="94" spans="2:3" x14ac:dyDescent="0.75">
      <c r="B94" s="12" t="str">
        <f>IF('Subject-ConceptMap-3'!S22=0,"//---END",'Subject-ConceptMap-3'!S22)</f>
        <v>//---END</v>
      </c>
      <c r="C94" s="11"/>
    </row>
    <row r="95" spans="2:3" x14ac:dyDescent="0.75">
      <c r="B95" s="12" t="str">
        <f>IF('Subject-ConceptMap-3'!S23=0,"//---END",'Subject-ConceptMap-3'!S23)</f>
        <v>//---END</v>
      </c>
      <c r="C95" s="11"/>
    </row>
    <row r="96" spans="2:3" x14ac:dyDescent="0.75">
      <c r="B96" s="12"/>
    </row>
    <row r="97" spans="2:2" x14ac:dyDescent="0.75">
      <c r="B97" s="107"/>
    </row>
    <row r="98" spans="2:2" x14ac:dyDescent="0.75">
      <c r="B98" s="108" t="str">
        <f>"* group[+].source = ##34#"&amp;'Subject-ConceptMap-4'!E6&amp;"##34#"</f>
        <v>* group[+].source = ##34#http://hl7.eu/fhir/ig/idea4rc/StructureDefinition/Subject##34#</v>
      </c>
    </row>
    <row r="99" spans="2:2" x14ac:dyDescent="0.75">
      <c r="B99" s="108" t="str">
        <f>"* group[=].target = ##34#"&amp;'Subject-ConceptMap-4'!E7&amp;"##34#"</f>
        <v>* group[=].target = ##34#http://hl7.eu/fhir/ig/idea4rc/StructureDefinition/observation-comorbidity-eu-i4rc##34#</v>
      </c>
    </row>
    <row r="100" spans="2:2" x14ac:dyDescent="0.75">
      <c r="B100" s="109"/>
    </row>
    <row r="101" spans="2:2" x14ac:dyDescent="0.75">
      <c r="B101" s="12" t="str">
        <f>IF('Subject-ConceptMap-4'!S15=0,"//---END",'Subject-ConceptMap-4'!S15)</f>
        <v>* group[=].element[+].code = #Subject.comorbidity</v>
      </c>
    </row>
    <row r="102" spans="2:2" x14ac:dyDescent="0.75">
      <c r="B102" s="12" t="str">
        <f>IF('Subject-ConceptMap-4'!S16=0,"//---END",'Subject-ConceptMap-4'!S16)</f>
        <v>* group[=].element[=].display = ##34#Comorbidity##34#</v>
      </c>
    </row>
    <row r="103" spans="2:2" x14ac:dyDescent="0.75">
      <c r="B103" s="12" t="str">
        <f>IF('Subject-ConceptMap-4'!S17=0,"//---END",'Subject-ConceptMap-4'!S17)</f>
        <v>* group[=].element[=].target.code = #Observation</v>
      </c>
    </row>
    <row r="104" spans="2:2" x14ac:dyDescent="0.75">
      <c r="B104" s="12" t="str">
        <f>IF('Subject-ConceptMap-4'!S18=0,"//---END",'Subject-ConceptMap-4'!S18)</f>
        <v>* group[=].element[=].target.display = ##34###34#</v>
      </c>
    </row>
    <row r="105" spans="2:2" x14ac:dyDescent="0.75">
      <c r="B105" s="12" t="str">
        <f>IF('Subject-ConceptMap-4'!S19=0,"//---END",'Subject-ConceptMap-4'!S19)</f>
        <v>* group[=].element[=].target.equivalence = #equivalent</v>
      </c>
    </row>
    <row r="106" spans="2:2" ht="73.75" x14ac:dyDescent="0.75">
      <c r="B106"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07" spans="2:2" x14ac:dyDescent="0.75">
      <c r="B107" s="12" t="str">
        <f>IF('Subject-ConceptMap-4'!S21=0,"//---END",'Subject-ConceptMap-4'!S21)</f>
        <v>* group[=].element[+].code = #Subject.comorbidity.myocardialInfarction</v>
      </c>
    </row>
    <row r="108" spans="2:2" x14ac:dyDescent="0.75">
      <c r="B108" s="12" t="str">
        <f>IF('Subject-ConceptMap-4'!S22=0,"//---END",'Subject-ConceptMap-4'!S22)</f>
        <v>* group[=].element[=].display = ##34#Myocardial infarction##34#</v>
      </c>
    </row>
    <row r="109" spans="2:2" x14ac:dyDescent="0.75">
      <c r="B109" s="12" t="str">
        <f>IF('Subject-ConceptMap-4'!S23=0,"//---END",'Subject-ConceptMap-4'!S23)</f>
        <v>* group[=].element[=].target.code = #Observation.extension:comorbidConditionPresent</v>
      </c>
    </row>
    <row r="110" spans="2:2" x14ac:dyDescent="0.75">
      <c r="B110" s="12" t="str">
        <f>IF('Subject-ConceptMap-4'!S24=0,"//---END",'Subject-ConceptMap-4'!S24)</f>
        <v>* group[=].element[=].target.display = ##34###34#</v>
      </c>
    </row>
    <row r="111" spans="2:2" x14ac:dyDescent="0.75">
      <c r="B111" s="12" t="str">
        <f>IF('Subject-ConceptMap-4'!S25=0,"//---END",'Subject-ConceptMap-4'!S25)</f>
        <v>* group[=].element[=].target.equivalence = #equivalent</v>
      </c>
    </row>
    <row r="112" spans="2:2" x14ac:dyDescent="0.75">
      <c r="B112" s="12" t="str">
        <f>IF('Subject-ConceptMap-4'!S26=0,"//---END",'Subject-ConceptMap-4'!S26)</f>
        <v/>
      </c>
    </row>
    <row r="113" spans="2:2" x14ac:dyDescent="0.75">
      <c r="B113" s="12" t="str">
        <f>IF('Subject-ConceptMap-4'!S27=0,"//---END",'Subject-ConceptMap-4'!S27)</f>
        <v>* group[=].element[+].code = #Subject.comorbidity.congestiveHeartFailure</v>
      </c>
    </row>
    <row r="114" spans="2:2" x14ac:dyDescent="0.75">
      <c r="B114" s="12" t="str">
        <f>IF('Subject-ConceptMap-4'!S28=0,"//---END",'Subject-ConceptMap-4'!S28)</f>
        <v>* group[=].element[=].display = ##34#Congestive heart failure##34#</v>
      </c>
    </row>
    <row r="115" spans="2:2" x14ac:dyDescent="0.75">
      <c r="B115" s="12" t="str">
        <f>IF('Subject-ConceptMap-4'!S29=0,"//---END",'Subject-ConceptMap-4'!S29)</f>
        <v>* group[=].element[=].target.code = #Observation.extension:comorbidConditionPresent</v>
      </c>
    </row>
    <row r="116" spans="2:2" x14ac:dyDescent="0.75">
      <c r="B116" s="12" t="str">
        <f>IF('Subject-ConceptMap-4'!S30=0,"//---END",'Subject-ConceptMap-4'!S30)</f>
        <v>* group[=].element[=].target.display = ##34###34#</v>
      </c>
    </row>
    <row r="117" spans="2:2" x14ac:dyDescent="0.75">
      <c r="B117" s="12" t="str">
        <f>IF('Subject-ConceptMap-4'!S31=0,"//---END",'Subject-ConceptMap-4'!S31)</f>
        <v>* group[=].element[=].target.equivalence = #equivalent</v>
      </c>
    </row>
    <row r="118" spans="2:2" x14ac:dyDescent="0.75">
      <c r="B118" s="12" t="str">
        <f>IF('Subject-ConceptMap-4'!S32=0,"//---END",'Subject-ConceptMap-4'!S32)</f>
        <v/>
      </c>
    </row>
    <row r="119" spans="2:2" x14ac:dyDescent="0.75">
      <c r="B119" s="12" t="str">
        <f>IF('Subject-ConceptMap-4'!S33=0,"//---END",'Subject-ConceptMap-4'!S33)</f>
        <v>* group[=].element[+].code = #Subject.comorbidity.peripheralVascularDisease</v>
      </c>
    </row>
    <row r="120" spans="2:2" x14ac:dyDescent="0.75">
      <c r="B120" s="12" t="str">
        <f>IF('Subject-ConceptMap-4'!S34=0,"//---END",'Subject-ConceptMap-4'!S34)</f>
        <v>* group[=].element[=].display = ##34#Peripheral vascular disease##34#</v>
      </c>
    </row>
    <row r="121" spans="2:2" x14ac:dyDescent="0.75">
      <c r="B121" s="12" t="str">
        <f>IF('Subject-ConceptMap-4'!S35=0,"//---END",'Subject-ConceptMap-4'!S35)</f>
        <v>* group[=].element[=].target.code = #Observation.extension:comorbidConditionPresent</v>
      </c>
    </row>
    <row r="122" spans="2:2" x14ac:dyDescent="0.75">
      <c r="B122" s="12" t="str">
        <f>IF('Subject-ConceptMap-4'!S36=0,"//---END",'Subject-ConceptMap-4'!S36)</f>
        <v>* group[=].element[=].target.display = ##34###34#</v>
      </c>
    </row>
    <row r="123" spans="2:2" x14ac:dyDescent="0.75">
      <c r="B123" s="12" t="str">
        <f>IF('Subject-ConceptMap-4'!S37=0,"//---END",'Subject-ConceptMap-4'!S37)</f>
        <v>* group[=].element[=].target.equivalence = #equivalent</v>
      </c>
    </row>
    <row r="124" spans="2:2" x14ac:dyDescent="0.75">
      <c r="B124" s="12" t="str">
        <f>IF('Subject-ConceptMap-4'!S38=0,"//---END",'Subject-ConceptMap-4'!S38)</f>
        <v/>
      </c>
    </row>
    <row r="125" spans="2:2" x14ac:dyDescent="0.75">
      <c r="B125" s="12" t="str">
        <f>IF('Subject-ConceptMap-4'!S39=0,"//---END",'Subject-ConceptMap-4'!S39)</f>
        <v>* group[=].element[+].code = #Subject.comorbidity.cerebrovascularAccidentExceptHemiplegia</v>
      </c>
    </row>
    <row r="126" spans="2:2" x14ac:dyDescent="0.75">
      <c r="B126" s="12" t="str">
        <f>IF('Subject-ConceptMap-4'!S40=0,"//---END",'Subject-ConceptMap-4'!S40)</f>
        <v>* group[=].element[=].display = ##34#Cerebrovascular accident  (except hemiplegia)##34#</v>
      </c>
    </row>
    <row r="127" spans="2:2" x14ac:dyDescent="0.75">
      <c r="B127" s="12" t="str">
        <f>IF('Subject-ConceptMap-4'!S41=0,"//---END",'Subject-ConceptMap-4'!S41)</f>
        <v>* group[=].element[=].target.code = #Observation.extension:comorbidConditionPresent</v>
      </c>
    </row>
    <row r="128" spans="2:2" x14ac:dyDescent="0.75">
      <c r="B128" s="12" t="str">
        <f>IF('Subject-ConceptMap-4'!S42=0,"//---END",'Subject-ConceptMap-4'!S42)</f>
        <v>* group[=].element[=].target.display = ##34###34#</v>
      </c>
    </row>
    <row r="129" spans="2:2" x14ac:dyDescent="0.75">
      <c r="B129" s="12" t="str">
        <f>IF('Subject-ConceptMap-4'!S43=0,"//---END",'Subject-ConceptMap-4'!S43)</f>
        <v>* group[=].element[=].target.equivalence = #equivalent</v>
      </c>
    </row>
    <row r="130" spans="2:2" x14ac:dyDescent="0.75">
      <c r="B130" s="12" t="str">
        <f>IF('Subject-ConceptMap-4'!S44=0,"//---END",'Subject-ConceptMap-4'!S44)</f>
        <v/>
      </c>
    </row>
    <row r="131" spans="2:2" x14ac:dyDescent="0.75">
      <c r="B131" s="12" t="str">
        <f>IF('Subject-ConceptMap-4'!S45=0,"//---END",'Subject-ConceptMap-4'!S45)</f>
        <v>* group[=].element[+].code = #Subject.comorbidity.dementia</v>
      </c>
    </row>
    <row r="132" spans="2:2" x14ac:dyDescent="0.75">
      <c r="B132" s="12" t="str">
        <f>IF('Subject-ConceptMap-4'!S46=0,"//---END",'Subject-ConceptMap-4'!S46)</f>
        <v>* group[=].element[=].display = ##34#Dementia##34#</v>
      </c>
    </row>
    <row r="133" spans="2:2" x14ac:dyDescent="0.75">
      <c r="B133" s="12" t="str">
        <f>IF('Subject-ConceptMap-4'!S47=0,"//---END",'Subject-ConceptMap-4'!S47)</f>
        <v>* group[=].element[=].target.code = #Observation.extension:comorbidConditionPresent</v>
      </c>
    </row>
    <row r="134" spans="2:2" x14ac:dyDescent="0.75">
      <c r="B134" s="12" t="str">
        <f>IF('Subject-ConceptMap-4'!S48=0,"//---END",'Subject-ConceptMap-4'!S48)</f>
        <v>* group[=].element[=].target.display = ##34###34#</v>
      </c>
    </row>
    <row r="135" spans="2:2" x14ac:dyDescent="0.75">
      <c r="B135" s="12" t="str">
        <f>IF('Subject-ConceptMap-4'!S49=0,"//---END",'Subject-ConceptMap-4'!S49)</f>
        <v>* group[=].element[=].target.equivalence = #equivalent</v>
      </c>
    </row>
    <row r="136" spans="2:2" x14ac:dyDescent="0.75">
      <c r="B136" s="12" t="str">
        <f>IF('Subject-ConceptMap-4'!S50=0,"//---END",'Subject-ConceptMap-4'!S50)</f>
        <v/>
      </c>
    </row>
    <row r="137" spans="2:2" x14ac:dyDescent="0.75">
      <c r="B137" s="12" t="str">
        <f>IF('Subject-ConceptMap-4'!S51=0,"//---END",'Subject-ConceptMap-4'!S51)</f>
        <v>* group[=].element[+].code = #Subject.comorbidity.chronicPulmonaryDisease</v>
      </c>
    </row>
    <row r="138" spans="2:2" x14ac:dyDescent="0.75">
      <c r="B138" s="12" t="str">
        <f>IF('Subject-ConceptMap-4'!S52=0,"//---END",'Subject-ConceptMap-4'!S52)</f>
        <v>* group[=].element[=].display = ##34#Chronic pulmonary disease##34#</v>
      </c>
    </row>
    <row r="139" spans="2:2" x14ac:dyDescent="0.75">
      <c r="B139" s="12" t="str">
        <f>IF('Subject-ConceptMap-4'!S53=0,"//---END",'Subject-ConceptMap-4'!S53)</f>
        <v>* group[=].element[=].target.code = #Observation.extension:comorbidConditionPresent</v>
      </c>
    </row>
    <row r="140" spans="2:2" x14ac:dyDescent="0.75">
      <c r="B140" s="12" t="str">
        <f>IF('Subject-ConceptMap-4'!S54=0,"//---END",'Subject-ConceptMap-4'!S54)</f>
        <v>* group[=].element[=].target.display = ##34###34#</v>
      </c>
    </row>
    <row r="141" spans="2:2" x14ac:dyDescent="0.75">
      <c r="B141" s="12" t="str">
        <f>IF('Subject-ConceptMap-4'!S55=0,"//---END",'Subject-ConceptMap-4'!S55)</f>
        <v>* group[=].element[=].target.equivalence = #equivalent</v>
      </c>
    </row>
    <row r="142" spans="2:2" x14ac:dyDescent="0.75">
      <c r="B142" s="12" t="str">
        <f>IF('Subject-ConceptMap-4'!S56=0,"//---END",'Subject-ConceptMap-4'!S56)</f>
        <v/>
      </c>
    </row>
    <row r="143" spans="2:2" x14ac:dyDescent="0.75">
      <c r="B143" s="12" t="str">
        <f>IF('Subject-ConceptMap-4'!S57=0,"//---END",'Subject-ConceptMap-4'!S57)</f>
        <v>* group[=].element[+].code = #Subject.comorbidity.connectiveTissueDisease</v>
      </c>
    </row>
    <row r="144" spans="2:2" x14ac:dyDescent="0.75">
      <c r="B144" s="12" t="str">
        <f>IF('Subject-ConceptMap-4'!S58=0,"//---END",'Subject-ConceptMap-4'!S58)</f>
        <v>* group[=].element[=].display = ##34#Connective tissue disease##34#</v>
      </c>
    </row>
    <row r="145" spans="2:2" x14ac:dyDescent="0.75">
      <c r="B145" s="12" t="str">
        <f>IF('Subject-ConceptMap-4'!S59=0,"//---END",'Subject-ConceptMap-4'!S59)</f>
        <v>* group[=].element[=].target.code = #Observation.extension:comorbidConditionPresent</v>
      </c>
    </row>
    <row r="146" spans="2:2" x14ac:dyDescent="0.75">
      <c r="B146" s="12" t="str">
        <f>IF('Subject-ConceptMap-4'!S60=0,"//---END",'Subject-ConceptMap-4'!S60)</f>
        <v>* group[=].element[=].target.display = ##34###34#</v>
      </c>
    </row>
    <row r="147" spans="2:2" x14ac:dyDescent="0.75">
      <c r="B147" s="12" t="str">
        <f>IF('Subject-ConceptMap-4'!S61=0,"//---END",'Subject-ConceptMap-4'!S61)</f>
        <v>* group[=].element[=].target.equivalence = #equivalent</v>
      </c>
    </row>
    <row r="148" spans="2:2" x14ac:dyDescent="0.75">
      <c r="B148" s="12" t="str">
        <f>IF('Subject-ConceptMap-4'!S62=0,"//---END",'Subject-ConceptMap-4'!S62)</f>
        <v/>
      </c>
    </row>
    <row r="149" spans="2:2" x14ac:dyDescent="0.75">
      <c r="B149" s="12" t="str">
        <f>IF('Subject-ConceptMap-4'!S63=0,"//---END",'Subject-ConceptMap-4'!S63)</f>
        <v>* group[=].element[+].code = #Subject.comorbidity.ulcer</v>
      </c>
    </row>
    <row r="150" spans="2:2" x14ac:dyDescent="0.75">
      <c r="B150" s="12" t="str">
        <f>IF('Subject-ConceptMap-4'!S64=0,"//---END",'Subject-ConceptMap-4'!S64)</f>
        <v>* group[=].element[=].display = ##34#Ulcer##34#</v>
      </c>
    </row>
    <row r="151" spans="2:2" x14ac:dyDescent="0.75">
      <c r="B151" s="12" t="str">
        <f>IF('Subject-ConceptMap-4'!S65=0,"//---END",'Subject-ConceptMap-4'!S65)</f>
        <v>* group[=].element[=].target.code = #Observation.extension:comorbidConditionPresent</v>
      </c>
    </row>
    <row r="152" spans="2:2" x14ac:dyDescent="0.75">
      <c r="B152" s="12" t="str">
        <f>IF('Subject-ConceptMap-4'!S66=0,"//---END",'Subject-ConceptMap-4'!S66)</f>
        <v>* group[=].element[=].target.display = ##34###34#</v>
      </c>
    </row>
    <row r="153" spans="2:2" x14ac:dyDescent="0.75">
      <c r="B153" s="12" t="str">
        <f>IF('Subject-ConceptMap-4'!S67=0,"//---END",'Subject-ConceptMap-4'!S67)</f>
        <v>* group[=].element[=].target.equivalence = #equivalent</v>
      </c>
    </row>
    <row r="154" spans="2:2" x14ac:dyDescent="0.75">
      <c r="B154" s="12" t="str">
        <f>IF('Subject-ConceptMap-4'!S68=0,"//---END",'Subject-ConceptMap-4'!S68)</f>
        <v/>
      </c>
    </row>
    <row r="155" spans="2:2" x14ac:dyDescent="0.75">
      <c r="B155" s="12" t="str">
        <f>IF('Subject-ConceptMap-4'!S69=0,"//---END",'Subject-ConceptMap-4'!S69)</f>
        <v>* group[=].element[+].code = #Subject.comorbidity.mildLiverDisease</v>
      </c>
    </row>
    <row r="156" spans="2:2" x14ac:dyDescent="0.75">
      <c r="B156" s="12" t="str">
        <f>IF('Subject-ConceptMap-4'!S70=0,"//---END",'Subject-ConceptMap-4'!S70)</f>
        <v>* group[=].element[=].display = ##34#Mild liver disease##34#</v>
      </c>
    </row>
    <row r="157" spans="2:2" x14ac:dyDescent="0.75">
      <c r="B157" s="12" t="str">
        <f>IF('Subject-ConceptMap-4'!S71=0,"//---END",'Subject-ConceptMap-4'!S71)</f>
        <v>* group[=].element[=].target.code = #Observation.extension:comorbidConditionPresent</v>
      </c>
    </row>
    <row r="158" spans="2:2" x14ac:dyDescent="0.75">
      <c r="B158" s="12" t="str">
        <f>IF('Subject-ConceptMap-4'!S72=0,"//---END",'Subject-ConceptMap-4'!S72)</f>
        <v>* group[=].element[=].target.display = ##34###34#</v>
      </c>
    </row>
    <row r="159" spans="2:2" x14ac:dyDescent="0.75">
      <c r="B159" s="12" t="str">
        <f>IF('Subject-ConceptMap-4'!S73=0,"//---END",'Subject-ConceptMap-4'!S73)</f>
        <v>* group[=].element[=].target.equivalence = #equivalent</v>
      </c>
    </row>
    <row r="160" spans="2:2" x14ac:dyDescent="0.75">
      <c r="B160" s="12" t="str">
        <f>IF('Subject-ConceptMap-4'!S74=0,"//---END",'Subject-ConceptMap-4'!S74)</f>
        <v/>
      </c>
    </row>
    <row r="161" spans="2:2" x14ac:dyDescent="0.75">
      <c r="B161" s="12" t="str">
        <f>IF('Subject-ConceptMap-4'!S75=0,"//---END",'Subject-ConceptMap-4'!S75)</f>
        <v>* group[=].element[+].code = #Subject.comorbidity.moderateToSevereLiverDisease</v>
      </c>
    </row>
    <row r="162" spans="2:2" x14ac:dyDescent="0.75">
      <c r="B162" s="12" t="str">
        <f>IF('Subject-ConceptMap-4'!S76=0,"//---END",'Subject-ConceptMap-4'!S76)</f>
        <v>* group[=].element[=].display = ##34#Moderate to severe liver disease##34#</v>
      </c>
    </row>
    <row r="163" spans="2:2" x14ac:dyDescent="0.75">
      <c r="B163" s="12" t="str">
        <f>IF('Subject-ConceptMap-4'!S77=0,"//---END",'Subject-ConceptMap-4'!S77)</f>
        <v>* group[=].element[=].target.code = #Observation.extension:comorbidConditionPresent</v>
      </c>
    </row>
    <row r="164" spans="2:2" x14ac:dyDescent="0.75">
      <c r="B164" s="12" t="str">
        <f>IF('Subject-ConceptMap-4'!S78=0,"//---END",'Subject-ConceptMap-4'!S78)</f>
        <v>* group[=].element[=].target.display = ##34###34#</v>
      </c>
    </row>
    <row r="165" spans="2:2" x14ac:dyDescent="0.75">
      <c r="B165" s="12" t="str">
        <f>IF('Subject-ConceptMap-4'!S79=0,"//---END",'Subject-ConceptMap-4'!S79)</f>
        <v>* group[=].element[=].target.equivalence = #equivalent</v>
      </c>
    </row>
    <row r="166" spans="2:2" x14ac:dyDescent="0.75">
      <c r="B166" s="12" t="str">
        <f>IF('Subject-ConceptMap-4'!S80=0,"//---END",'Subject-ConceptMap-4'!S80)</f>
        <v/>
      </c>
    </row>
    <row r="167" spans="2:2" x14ac:dyDescent="0.75">
      <c r="B167" s="12" t="str">
        <f>IF('Subject-ConceptMap-4'!S81=0,"//---END",'Subject-ConceptMap-4'!S81)</f>
        <v>* group[=].element[+].code = #Subject.comorbidity.diabetes</v>
      </c>
    </row>
    <row r="168" spans="2:2" x14ac:dyDescent="0.75">
      <c r="B168" s="12" t="str">
        <f>IF('Subject-ConceptMap-4'!S82=0,"//---END",'Subject-ConceptMap-4'!S82)</f>
        <v>* group[=].element[=].display = ##34#Diabetes (without complications)##34#</v>
      </c>
    </row>
    <row r="169" spans="2:2" x14ac:dyDescent="0.75">
      <c r="B169" s="12" t="str">
        <f>IF('Subject-ConceptMap-4'!S83=0,"//---END",'Subject-ConceptMap-4'!S83)</f>
        <v>* group[=].element[=].target.code = #Observation.extension:comorbidConditionPresent</v>
      </c>
    </row>
    <row r="170" spans="2:2" x14ac:dyDescent="0.75">
      <c r="B170" s="12" t="str">
        <f>IF('Subject-ConceptMap-4'!S84=0,"//---END",'Subject-ConceptMap-4'!S84)</f>
        <v>* group[=].element[=].target.display = ##34###34#</v>
      </c>
    </row>
    <row r="171" spans="2:2" x14ac:dyDescent="0.75">
      <c r="B171" s="12" t="str">
        <f>IF('Subject-ConceptMap-4'!S85=0,"//---END",'Subject-ConceptMap-4'!S85)</f>
        <v>* group[=].element[=].target.equivalence = #equivalent</v>
      </c>
    </row>
    <row r="172" spans="2:2" x14ac:dyDescent="0.75">
      <c r="B172" s="12" t="str">
        <f>IF('Subject-ConceptMap-4'!S86=0,"//---END",'Subject-ConceptMap-4'!S86)</f>
        <v/>
      </c>
    </row>
    <row r="173" spans="2:2" x14ac:dyDescent="0.75">
      <c r="B173" s="12" t="str">
        <f>IF('Subject-ConceptMap-4'!S87=0,"//---END",'Subject-ConceptMap-4'!S87)</f>
        <v>* group[=].element[+].code = #Subject.comorbidity.diabetesWithEndOrganDamage</v>
      </c>
    </row>
    <row r="174" spans="2:2" x14ac:dyDescent="0.75">
      <c r="B174" s="12" t="str">
        <f>IF('Subject-ConceptMap-4'!S88=0,"//---END",'Subject-ConceptMap-4'!S88)</f>
        <v>* group[=].element[=].display = ##34#Diabetes with end organ damage##34#</v>
      </c>
    </row>
    <row r="175" spans="2:2" x14ac:dyDescent="0.75">
      <c r="B175" s="12" t="str">
        <f>IF('Subject-ConceptMap-4'!S89=0,"//---END",'Subject-ConceptMap-4'!S89)</f>
        <v>* group[=].element[=].target.code = #Observation.extension:comorbidConditionPresent</v>
      </c>
    </row>
    <row r="176" spans="2:2" x14ac:dyDescent="0.75">
      <c r="B176" s="12" t="str">
        <f>IF('Subject-ConceptMap-4'!S90=0,"//---END",'Subject-ConceptMap-4'!S90)</f>
        <v>* group[=].element[=].target.display = ##34###34#</v>
      </c>
    </row>
    <row r="177" spans="2:2" x14ac:dyDescent="0.75">
      <c r="B177" s="12" t="str">
        <f>IF('Subject-ConceptMap-4'!S91=0,"//---END",'Subject-ConceptMap-4'!S91)</f>
        <v>* group[=].element[=].target.equivalence = #equivalent</v>
      </c>
    </row>
    <row r="178" spans="2:2" x14ac:dyDescent="0.75">
      <c r="B178" s="12" t="str">
        <f>IF('Subject-ConceptMap-4'!S92=0,"//---END",'Subject-ConceptMap-4'!S92)</f>
        <v/>
      </c>
    </row>
    <row r="179" spans="2:2" x14ac:dyDescent="0.75">
      <c r="B179" s="12" t="str">
        <f>IF('Subject-ConceptMap-4'!S93=0,"//---END",'Subject-ConceptMap-4'!S93)</f>
        <v>* group[=].element[+].code = #Subject.comorbidity.hemiplegia</v>
      </c>
    </row>
    <row r="180" spans="2:2" x14ac:dyDescent="0.75">
      <c r="B180" s="12" t="str">
        <f>IF('Subject-ConceptMap-4'!S94=0,"//---END",'Subject-ConceptMap-4'!S94)</f>
        <v>* group[=].element[=].display = ##34#Hemiplegia##34#</v>
      </c>
    </row>
    <row r="181" spans="2:2" x14ac:dyDescent="0.75">
      <c r="B181" s="12" t="str">
        <f>IF('Subject-ConceptMap-4'!S95=0,"//---END",'Subject-ConceptMap-4'!S95)</f>
        <v>* group[=].element[=].target.code = #Observation.extension:comorbidConditionPresent</v>
      </c>
    </row>
    <row r="182" spans="2:2" x14ac:dyDescent="0.75">
      <c r="B182" s="12" t="str">
        <f>IF('Subject-ConceptMap-4'!S96=0,"//---END",'Subject-ConceptMap-4'!S96)</f>
        <v>* group[=].element[=].target.display = ##34###34#</v>
      </c>
    </row>
    <row r="183" spans="2:2" x14ac:dyDescent="0.75">
      <c r="B183" s="12" t="str">
        <f>IF('Subject-ConceptMap-4'!S97=0,"//---END",'Subject-ConceptMap-4'!S97)</f>
        <v>* group[=].element[=].target.equivalence = #equivalent</v>
      </c>
    </row>
    <row r="184" spans="2:2" x14ac:dyDescent="0.75">
      <c r="B184" s="12" t="str">
        <f>IF('Subject-ConceptMap-4'!S98=0,"//---END",'Subject-ConceptMap-4'!S98)</f>
        <v/>
      </c>
    </row>
    <row r="185" spans="2:2" x14ac:dyDescent="0.75">
      <c r="B185" s="12" t="str">
        <f>IF('Subject-ConceptMap-4'!S99=0,"//---END",'Subject-ConceptMap-4'!S99)</f>
        <v>* group[=].element[+].code = #Subject.comorbidity.moderateToSevereRenalDisease</v>
      </c>
    </row>
    <row r="186" spans="2:2" x14ac:dyDescent="0.75">
      <c r="B186" s="12" t="str">
        <f>IF('Subject-ConceptMap-4'!S100=0,"//---END",'Subject-ConceptMap-4'!S100)</f>
        <v>* group[=].element[=].display = ##34#Moderate to severe renal disease##34#</v>
      </c>
    </row>
    <row r="187" spans="2:2" x14ac:dyDescent="0.75">
      <c r="B187" s="12" t="str">
        <f>IF('Subject-ConceptMap-4'!S101=0,"//---END",'Subject-ConceptMap-4'!S101)</f>
        <v>* group[=].element[=].target.code = #Observation.extension:comorbidConditionPresent</v>
      </c>
    </row>
    <row r="188" spans="2:2" x14ac:dyDescent="0.75">
      <c r="B188" s="12" t="str">
        <f>IF('Subject-ConceptMap-4'!S102=0,"//---END",'Subject-ConceptMap-4'!S102)</f>
        <v>* group[=].element[=].target.display = ##34###34#</v>
      </c>
    </row>
    <row r="189" spans="2:2" x14ac:dyDescent="0.75">
      <c r="B189" s="12" t="str">
        <f>IF('Subject-ConceptMap-4'!S103=0,"//---END",'Subject-ConceptMap-4'!S103)</f>
        <v>* group[=].element[=].target.equivalence = #equivalent</v>
      </c>
    </row>
    <row r="190" spans="2:2" x14ac:dyDescent="0.75">
      <c r="B190" s="12" t="str">
        <f>IF('Subject-ConceptMap-4'!S104=0,"//---END",'Subject-ConceptMap-4'!S104)</f>
        <v/>
      </c>
    </row>
    <row r="191" spans="2:2" x14ac:dyDescent="0.75">
      <c r="B191" s="12" t="str">
        <f>IF('Subject-ConceptMap-4'!S105=0,"//---END",'Subject-ConceptMap-4'!S105)</f>
        <v>* group[=].element[+].code = #Subject.comorbidity.solidTumor</v>
      </c>
    </row>
    <row r="192" spans="2:2" x14ac:dyDescent="0.75">
      <c r="B192" s="12" t="str">
        <f>IF('Subject-ConceptMap-4'!S106=0,"//---END",'Subject-ConceptMap-4'!S106)</f>
        <v>* group[=].element[=].display = ##34#Solid tumor (non metastatic)##34#</v>
      </c>
    </row>
    <row r="193" spans="2:2" x14ac:dyDescent="0.75">
      <c r="B193" s="12" t="str">
        <f>IF('Subject-ConceptMap-4'!S107=0,"//---END",'Subject-ConceptMap-4'!S107)</f>
        <v>* group[=].element[=].target.code = #Observation.extension:comorbidConditionPresent</v>
      </c>
    </row>
    <row r="194" spans="2:2" x14ac:dyDescent="0.75">
      <c r="B194" s="12" t="str">
        <f>IF('Subject-ConceptMap-4'!S108=0,"//---END",'Subject-ConceptMap-4'!S108)</f>
        <v>* group[=].element[=].target.display = ##34###34#</v>
      </c>
    </row>
    <row r="195" spans="2:2" x14ac:dyDescent="0.75">
      <c r="B195" s="12" t="str">
        <f>IF('Subject-ConceptMap-4'!S109=0,"//---END",'Subject-ConceptMap-4'!S109)</f>
        <v>* group[=].element[=].target.equivalence = #equivalent</v>
      </c>
    </row>
    <row r="196" spans="2:2" x14ac:dyDescent="0.75">
      <c r="B196" s="12" t="str">
        <f>IF('Subject-ConceptMap-4'!S110=0,"//---END",'Subject-ConceptMap-4'!S110)</f>
        <v/>
      </c>
    </row>
    <row r="197" spans="2:2" x14ac:dyDescent="0.75">
      <c r="B197" s="12" t="str">
        <f>IF('Subject-ConceptMap-4'!S111=0,"//---END",'Subject-ConceptMap-4'!S111)</f>
        <v>* group[=].element[+].code = #Subject.comorbidity.metastaticSolidTumor</v>
      </c>
    </row>
    <row r="198" spans="2:2" x14ac:dyDescent="0.75">
      <c r="B198" s="12" t="str">
        <f>IF('Subject-ConceptMap-4'!S112=0,"//---END",'Subject-ConceptMap-4'!S112)</f>
        <v>* group[=].element[=].display = ##34#Metastatic solid tumor##34#</v>
      </c>
    </row>
    <row r="199" spans="2:2" x14ac:dyDescent="0.75">
      <c r="B199" s="12" t="str">
        <f>IF('Subject-ConceptMap-4'!S113=0,"//---END",'Subject-ConceptMap-4'!S113)</f>
        <v>* group[=].element[=].target.code = #Observation.extension:comorbidConditionPresent</v>
      </c>
    </row>
    <row r="200" spans="2:2" x14ac:dyDescent="0.75">
      <c r="B200" s="12" t="str">
        <f>IF('Subject-ConceptMap-4'!S114=0,"//---END",'Subject-ConceptMap-4'!S114)</f>
        <v>* group[=].element[=].target.display = ##34###34#</v>
      </c>
    </row>
    <row r="201" spans="2:2" x14ac:dyDescent="0.75">
      <c r="B201" s="12" t="str">
        <f>IF('Subject-ConceptMap-4'!S115=0,"//---END",'Subject-ConceptMap-4'!S115)</f>
        <v>* group[=].element[=].target.equivalence = #equivalent</v>
      </c>
    </row>
    <row r="202" spans="2:2" x14ac:dyDescent="0.75">
      <c r="B202" s="12" t="str">
        <f>IF('Subject-ConceptMap-4'!S116=0,"//---END",'Subject-ConceptMap-4'!S116)</f>
        <v/>
      </c>
    </row>
    <row r="203" spans="2:2" x14ac:dyDescent="0.75">
      <c r="B203" s="12" t="str">
        <f>IF('Subject-ConceptMap-4'!S117=0,"//---END",'Subject-ConceptMap-4'!S117)</f>
        <v>* group[=].element[+].code = #Subject.comorbidity.leukemia</v>
      </c>
    </row>
    <row r="204" spans="2:2" x14ac:dyDescent="0.75">
      <c r="B204" s="12" t="str">
        <f>IF('Subject-ConceptMap-4'!S118=0,"//---END",'Subject-ConceptMap-4'!S118)</f>
        <v>* group[=].element[=].display = ##34#Leukemia##34#</v>
      </c>
    </row>
    <row r="205" spans="2:2" x14ac:dyDescent="0.75">
      <c r="B205" s="12" t="str">
        <f>IF('Subject-ConceptMap-4'!S119=0,"//---END",'Subject-ConceptMap-4'!S119)</f>
        <v>* group[=].element[=].target.code = #Observation.extension:comorbidConditionPresent</v>
      </c>
    </row>
    <row r="206" spans="2:2" x14ac:dyDescent="0.75">
      <c r="B206" s="12" t="str">
        <f>IF('Subject-ConceptMap-4'!S120=0,"//---END",'Subject-ConceptMap-4'!S120)</f>
        <v>* group[=].element[=].target.display = ##34###34#</v>
      </c>
    </row>
    <row r="207" spans="2:2" x14ac:dyDescent="0.75">
      <c r="B207" s="12" t="str">
        <f>IF('Subject-ConceptMap-4'!S121=0,"//---END",'Subject-ConceptMap-4'!S121)</f>
        <v>* group[=].element[=].target.equivalence = #equivalent</v>
      </c>
    </row>
    <row r="208" spans="2:2" x14ac:dyDescent="0.75">
      <c r="B208" s="12" t="str">
        <f>IF('Subject-ConceptMap-4'!S122=0,"//---END",'Subject-ConceptMap-4'!S122)</f>
        <v/>
      </c>
    </row>
    <row r="209" spans="2:2" x14ac:dyDescent="0.75">
      <c r="B209" s="12" t="str">
        <f>IF('Subject-ConceptMap-4'!S123=0,"//---END",'Subject-ConceptMap-4'!S123)</f>
        <v>* group[=].element[+].code = #Subject.comorbidity.lymphoma</v>
      </c>
    </row>
    <row r="210" spans="2:2" x14ac:dyDescent="0.75">
      <c r="B210" s="12" t="str">
        <f>IF('Subject-ConceptMap-4'!S124=0,"//---END",'Subject-ConceptMap-4'!S124)</f>
        <v>* group[=].element[=].display = ##34#Lymphoma##34#</v>
      </c>
    </row>
    <row r="211" spans="2:2" x14ac:dyDescent="0.75">
      <c r="B211" s="12" t="str">
        <f>IF('Subject-ConceptMap-4'!S125=0,"//---END",'Subject-ConceptMap-4'!S125)</f>
        <v>* group[=].element[=].target.code = #Observation.extension:comorbidConditionPresent</v>
      </c>
    </row>
    <row r="212" spans="2:2" x14ac:dyDescent="0.75">
      <c r="B212" s="12" t="str">
        <f>IF('Subject-ConceptMap-4'!S126=0,"//---END",'Subject-ConceptMap-4'!S126)</f>
        <v>* group[=].element[=].target.display = ##34###34#</v>
      </c>
    </row>
    <row r="213" spans="2:2" x14ac:dyDescent="0.75">
      <c r="B213" s="12" t="str">
        <f>IF('Subject-ConceptMap-4'!S127=0,"//---END",'Subject-ConceptMap-4'!S127)</f>
        <v>* group[=].element[=].target.equivalence = #equivalent</v>
      </c>
    </row>
    <row r="214" spans="2:2" x14ac:dyDescent="0.75">
      <c r="B214" s="12" t="str">
        <f>IF('Subject-ConceptMap-4'!S128=0,"//---END",'Subject-ConceptMap-4'!S128)</f>
        <v/>
      </c>
    </row>
    <row r="215" spans="2:2" x14ac:dyDescent="0.75">
      <c r="B215" s="12" t="str">
        <f>IF('Subject-ConceptMap-4'!S129=0,"//---END",'Subject-ConceptMap-4'!S129)</f>
        <v>* group[=].element[+].code = #Subject.comorbidity.multipleMyeloma</v>
      </c>
    </row>
    <row r="216" spans="2:2" x14ac:dyDescent="0.75">
      <c r="B216" s="12" t="str">
        <f>IF('Subject-ConceptMap-4'!S130=0,"//---END",'Subject-ConceptMap-4'!S130)</f>
        <v>* group[=].element[=].display = ##34#Multiple myeloma##34#</v>
      </c>
    </row>
    <row r="217" spans="2:2" x14ac:dyDescent="0.75">
      <c r="B217" s="12" t="str">
        <f>IF('Subject-ConceptMap-4'!S131=0,"//---END",'Subject-ConceptMap-4'!S131)</f>
        <v>* group[=].element[=].target.code = #Observation.extension:comorbidConditionPresent</v>
      </c>
    </row>
    <row r="218" spans="2:2" x14ac:dyDescent="0.75">
      <c r="B218" s="12" t="str">
        <f>IF('Subject-ConceptMap-4'!S132=0,"//---END",'Subject-ConceptMap-4'!S132)</f>
        <v>* group[=].element[=].target.display = ##34###34#</v>
      </c>
    </row>
    <row r="219" spans="2:2" x14ac:dyDescent="0.75">
      <c r="B219" s="12" t="str">
        <f>IF('Subject-ConceptMap-4'!S133=0,"//---END",'Subject-ConceptMap-4'!S133)</f>
        <v>* group[=].element[=].target.equivalence = #equivalent</v>
      </c>
    </row>
    <row r="220" spans="2:2" x14ac:dyDescent="0.75">
      <c r="B220" s="12" t="str">
        <f>IF('Subject-ConceptMap-4'!S134=0,"//---END",'Subject-ConceptMap-4'!S134)</f>
        <v/>
      </c>
    </row>
    <row r="221" spans="2:2" x14ac:dyDescent="0.75">
      <c r="B221" s="12" t="str">
        <f>IF('Subject-ConceptMap-4'!S135=0,"//---END",'Subject-ConceptMap-4'!S135)</f>
        <v>* group[=].element[+].code = #Subject.comorbidity.aids</v>
      </c>
    </row>
    <row r="222" spans="2:2" x14ac:dyDescent="0.75">
      <c r="B222" s="12" t="str">
        <f>IF('Subject-ConceptMap-4'!S136=0,"//---END",'Subject-ConceptMap-4'!S136)</f>
        <v>* group[=].element[=].display = ##34#AIDS##34#</v>
      </c>
    </row>
    <row r="223" spans="2:2" x14ac:dyDescent="0.75">
      <c r="B223" s="12" t="str">
        <f>IF('Subject-ConceptMap-4'!S137=0,"//---END",'Subject-ConceptMap-4'!S137)</f>
        <v>* group[=].element[=].target.code = #Observation.extension:comorbidConditionPresent</v>
      </c>
    </row>
    <row r="224" spans="2:2" x14ac:dyDescent="0.75">
      <c r="B224" s="12" t="str">
        <f>IF('Subject-ConceptMap-4'!S138=0,"//---END",'Subject-ConceptMap-4'!S138)</f>
        <v>* group[=].element[=].target.display = ##34###34#</v>
      </c>
    </row>
    <row r="225" spans="2:2" x14ac:dyDescent="0.75">
      <c r="B225" s="12" t="str">
        <f>IF('Subject-ConceptMap-4'!S139=0,"//---END",'Subject-ConceptMap-4'!S139)</f>
        <v>* group[=].element[=].target.equivalence = #equivalent</v>
      </c>
    </row>
    <row r="226" spans="2:2" x14ac:dyDescent="0.75">
      <c r="B226" s="12" t="str">
        <f>IF('Subject-ConceptMap-4'!S140=0,"//---END",'Subject-ConceptMap-4'!S140)</f>
        <v/>
      </c>
    </row>
    <row r="227" spans="2:2" x14ac:dyDescent="0.75">
      <c r="B227" s="12" t="str">
        <f>IF('Subject-ConceptMap-4'!S141=0,"//---END",'Subject-ConceptMap-4'!S141)</f>
        <v>* group[=].element[+].code = #Subject.noGeneticSyndromeWho2020</v>
      </c>
    </row>
    <row r="228" spans="2:2" x14ac:dyDescent="0.75">
      <c r="B228" s="12" t="str">
        <f>IF('Subject-ConceptMap-4'!S142=0,"//---END",'Subject-ConceptMap-4'!S142)</f>
        <v>* group[=].element[=].display = ##34#No Genetic syndrome WHO 2020##34#</v>
      </c>
    </row>
    <row r="229" spans="2:2" x14ac:dyDescent="0.75">
      <c r="B229" s="12" t="str">
        <f>IF('Subject-ConceptMap-4'!S143=0,"//---END",'Subject-ConceptMap-4'!S143)</f>
        <v>* group[=].element[=].target.code = #Observation</v>
      </c>
    </row>
    <row r="230" spans="2:2" x14ac:dyDescent="0.75">
      <c r="B230" s="12" t="str">
        <f>IF('Subject-ConceptMap-4'!S144=0,"//---END",'Subject-ConceptMap-4'!S144)</f>
        <v>* group[=].element[=].target.display = ##34###34#</v>
      </c>
    </row>
    <row r="231" spans="2:2" x14ac:dyDescent="0.75">
      <c r="B231" s="12" t="str">
        <f>IF('Subject-ConceptMap-4'!S145=0,"//---END",'Subject-ConceptMap-4'!S145)</f>
        <v>* group[=].element[=].target.equivalence = #equivalent</v>
      </c>
    </row>
    <row r="232" spans="2:2" ht="73.75" x14ac:dyDescent="0.75">
      <c r="B232"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33" spans="2:2" x14ac:dyDescent="0.75">
      <c r="B233" s="12" t="str">
        <f>IF('Subject-ConceptMap-4'!S147=0,"//---END",'Subject-ConceptMap-4'!S147)</f>
        <v>* group[=].element[+].code = #Subject.noGeneticSyndromeWho2020.olliersDisease</v>
      </c>
    </row>
    <row r="234" spans="2:2" x14ac:dyDescent="0.75">
      <c r="B234" s="12" t="str">
        <f>IF('Subject-ConceptMap-4'!S148=0,"//---END",'Subject-ConceptMap-4'!S148)</f>
        <v>* group[=].element[=].display = ##34#Olliers disease##34#</v>
      </c>
    </row>
    <row r="235" spans="2:2" x14ac:dyDescent="0.75">
      <c r="B235" s="12" t="str">
        <f>IF('Subject-ConceptMap-4'!S149=0,"//---END",'Subject-ConceptMap-4'!S149)</f>
        <v>* group[=].element[=].target.code = #Observation.extension:comorbidConditionPresent</v>
      </c>
    </row>
    <row r="236" spans="2:2" x14ac:dyDescent="0.75">
      <c r="B236" s="12" t="str">
        <f>IF('Subject-ConceptMap-4'!S150=0,"//---END",'Subject-ConceptMap-4'!S150)</f>
        <v>* group[=].element[=].target.display = ##34###34#</v>
      </c>
    </row>
    <row r="237" spans="2:2" x14ac:dyDescent="0.75">
      <c r="B237" s="12" t="str">
        <f>IF('Subject-ConceptMap-4'!S151=0,"//---END",'Subject-ConceptMap-4'!S151)</f>
        <v>* group[=].element[=].target.equivalence = #equivalent</v>
      </c>
    </row>
    <row r="238" spans="2:2" x14ac:dyDescent="0.75">
      <c r="B238" s="12" t="str">
        <f>IF('Subject-ConceptMap-4'!S152=0,"//---END",'Subject-ConceptMap-4'!S152)</f>
        <v/>
      </c>
    </row>
    <row r="239" spans="2:2" x14ac:dyDescent="0.75">
      <c r="B239" s="12" t="str">
        <f>IF('Subject-ConceptMap-4'!S153=0,"//---END",'Subject-ConceptMap-4'!S153)</f>
        <v>* group[=].element[+].code = #Subject.noGeneticSyndromeWho2020.maffuciSyndrome</v>
      </c>
    </row>
    <row r="240" spans="2:2" x14ac:dyDescent="0.75">
      <c r="B240" s="12" t="str">
        <f>IF('Subject-ConceptMap-4'!S154=0,"//---END",'Subject-ConceptMap-4'!S154)</f>
        <v>* group[=].element[=].display = ##34#Maffuci syndrome##34#</v>
      </c>
    </row>
    <row r="241" spans="2:2" x14ac:dyDescent="0.75">
      <c r="B241" s="12" t="str">
        <f>IF('Subject-ConceptMap-4'!S155=0,"//---END",'Subject-ConceptMap-4'!S155)</f>
        <v>* group[=].element[=].target.code = #Observation.extension:comorbidConditionPresent</v>
      </c>
    </row>
    <row r="242" spans="2:2" x14ac:dyDescent="0.75">
      <c r="B242" s="12" t="str">
        <f>IF('Subject-ConceptMap-4'!S156=0,"//---END",'Subject-ConceptMap-4'!S156)</f>
        <v>* group[=].element[=].target.display = ##34###34#</v>
      </c>
    </row>
    <row r="243" spans="2:2" x14ac:dyDescent="0.75">
      <c r="B243" s="12" t="str">
        <f>IF('Subject-ConceptMap-4'!S157=0,"//---END",'Subject-ConceptMap-4'!S157)</f>
        <v>* group[=].element[=].target.equivalence = #equivalent</v>
      </c>
    </row>
    <row r="244" spans="2:2" x14ac:dyDescent="0.75">
      <c r="B244" s="12" t="str">
        <f>IF('Subject-ConceptMap-4'!S158=0,"//---END",'Subject-ConceptMap-4'!S158)</f>
        <v/>
      </c>
    </row>
    <row r="245" spans="2:2" x14ac:dyDescent="0.75">
      <c r="B245" s="12" t="str">
        <f>IF('Subject-ConceptMap-4'!S159=0,"//---END",'Subject-ConceptMap-4'!S159)</f>
        <v>* group[=].element[+].code = #Subject.noGeneticSyndromeWho2020.liFraumeniSyndrome</v>
      </c>
    </row>
    <row r="246" spans="2:2" x14ac:dyDescent="0.75">
      <c r="B246" s="12" t="str">
        <f>IF('Subject-ConceptMap-4'!S160=0,"//---END",'Subject-ConceptMap-4'!S160)</f>
        <v>* group[=].element[=].display = ##34#Li-Fraumeni syndrome##34#</v>
      </c>
    </row>
    <row r="247" spans="2:2" x14ac:dyDescent="0.75">
      <c r="B247" s="12" t="str">
        <f>IF('Subject-ConceptMap-4'!S161=0,"//---END",'Subject-ConceptMap-4'!S161)</f>
        <v>* group[=].element[=].target.code = #Observation.extension:comorbidConditionPresent</v>
      </c>
    </row>
    <row r="248" spans="2:2" x14ac:dyDescent="0.75">
      <c r="B248" s="12" t="str">
        <f>IF('Subject-ConceptMap-4'!S162=0,"//---END",'Subject-ConceptMap-4'!S162)</f>
        <v>* group[=].element[=].target.display = ##34###34#</v>
      </c>
    </row>
    <row r="249" spans="2:2" x14ac:dyDescent="0.75">
      <c r="B249" s="12" t="str">
        <f>IF('Subject-ConceptMap-4'!S163=0,"//---END",'Subject-ConceptMap-4'!S163)</f>
        <v>* group[=].element[=].target.equivalence = #equivalent</v>
      </c>
    </row>
    <row r="250" spans="2:2" x14ac:dyDescent="0.75">
      <c r="B250" s="12" t="str">
        <f>IF('Subject-ConceptMap-4'!S164=0,"//---END",'Subject-ConceptMap-4'!S164)</f>
        <v/>
      </c>
    </row>
    <row r="251" spans="2:2" x14ac:dyDescent="0.75">
      <c r="B251" s="12" t="str">
        <f>IF('Subject-ConceptMap-4'!S165=0,"//---END",'Subject-ConceptMap-4'!S165)</f>
        <v>* group[=].element[+].code = #Subject.noGeneticSyndromeWho2020.mcCuneAlbrightSyndrome</v>
      </c>
    </row>
    <row r="252" spans="2:2" x14ac:dyDescent="0.75">
      <c r="B252" s="12" t="str">
        <f>IF('Subject-ConceptMap-4'!S166=0,"//---END",'Subject-ConceptMap-4'!S166)</f>
        <v>* group[=].element[=].display = ##34#McCune-Albright syndrome##34#</v>
      </c>
    </row>
    <row r="253" spans="2:2" x14ac:dyDescent="0.75">
      <c r="B253" s="12" t="str">
        <f>IF('Subject-ConceptMap-4'!S167=0,"//---END",'Subject-ConceptMap-4'!S167)</f>
        <v>* group[=].element[=].target.code = #Observation.extension:comorbidConditionPresent</v>
      </c>
    </row>
    <row r="254" spans="2:2" x14ac:dyDescent="0.75">
      <c r="B254" s="12" t="str">
        <f>IF('Subject-ConceptMap-4'!S168=0,"//---END",'Subject-ConceptMap-4'!S168)</f>
        <v>* group[=].element[=].target.display = ##34###34#</v>
      </c>
    </row>
    <row r="255" spans="2:2" x14ac:dyDescent="0.75">
      <c r="B255" s="12" t="str">
        <f>IF('Subject-ConceptMap-4'!S169=0,"//---END",'Subject-ConceptMap-4'!S169)</f>
        <v>* group[=].element[=].target.equivalence = #equivalent</v>
      </c>
    </row>
    <row r="256" spans="2:2" x14ac:dyDescent="0.75">
      <c r="B256" s="12" t="str">
        <f>IF('Subject-ConceptMap-4'!S170=0,"//---END",'Subject-ConceptMap-4'!S170)</f>
        <v/>
      </c>
    </row>
    <row r="257" spans="2:2" x14ac:dyDescent="0.75">
      <c r="B257" s="12" t="str">
        <f>IF('Subject-ConceptMap-4'!S171=0,"//---END",'Subject-ConceptMap-4'!S171)</f>
        <v>* group[=].element[+].code = #Subject.noGeneticSyndromeWho2020.multipleOsteochondromas</v>
      </c>
    </row>
    <row r="258" spans="2:2" x14ac:dyDescent="0.75">
      <c r="B258" s="12" t="str">
        <f>IF('Subject-ConceptMap-4'!S172=0,"//---END",'Subject-ConceptMap-4'!S172)</f>
        <v>* group[=].element[=].display = ##34#Multiple osteochondromas##34#</v>
      </c>
    </row>
    <row r="259" spans="2:2" x14ac:dyDescent="0.75">
      <c r="B259" s="12" t="str">
        <f>IF('Subject-ConceptMap-4'!S173=0,"//---END",'Subject-ConceptMap-4'!S173)</f>
        <v>* group[=].element[=].target.code = #Observation.extension:comorbidConditionPresent</v>
      </c>
    </row>
    <row r="260" spans="2:2" x14ac:dyDescent="0.75">
      <c r="B260" s="12" t="str">
        <f>IF('Subject-ConceptMap-4'!S174=0,"//---END",'Subject-ConceptMap-4'!S174)</f>
        <v>* group[=].element[=].target.display = ##34###34#</v>
      </c>
    </row>
    <row r="261" spans="2:2" x14ac:dyDescent="0.75">
      <c r="B261" s="12" t="str">
        <f>IF('Subject-ConceptMap-4'!S175=0,"//---END",'Subject-ConceptMap-4'!S175)</f>
        <v>* group[=].element[=].target.equivalence = #equivalent</v>
      </c>
    </row>
    <row r="262" spans="2:2" x14ac:dyDescent="0.75">
      <c r="B262" s="12" t="str">
        <f>IF('Subject-ConceptMap-4'!S176=0,"//---END",'Subject-ConceptMap-4'!S176)</f>
        <v/>
      </c>
    </row>
    <row r="263" spans="2:2" x14ac:dyDescent="0.75">
      <c r="B263" s="12" t="str">
        <f>IF('Subject-ConceptMap-4'!S177=0,"//---END",'Subject-ConceptMap-4'!S177)</f>
        <v>* group[=].element[+].code = #Subject.noGeneticSyndromeWho2020.neurofibromatosisType1</v>
      </c>
    </row>
    <row r="264" spans="2:2" x14ac:dyDescent="0.75">
      <c r="B264" s="12" t="str">
        <f>IF('Subject-ConceptMap-4'!S178=0,"//---END",'Subject-ConceptMap-4'!S178)</f>
        <v>* group[=].element[=].display = ##34#Neurofibromatosis type 1##34#</v>
      </c>
    </row>
    <row r="265" spans="2:2" x14ac:dyDescent="0.75">
      <c r="B265" s="12" t="str">
        <f>IF('Subject-ConceptMap-4'!S179=0,"//---END",'Subject-ConceptMap-4'!S179)</f>
        <v>* group[=].element[=].target.code = #Observation.extension:comorbidConditionPresent</v>
      </c>
    </row>
    <row r="266" spans="2:2" x14ac:dyDescent="0.75">
      <c r="B266" s="12" t="str">
        <f>IF('Subject-ConceptMap-4'!S180=0,"//---END",'Subject-ConceptMap-4'!S180)</f>
        <v>* group[=].element[=].target.display = ##34###34#</v>
      </c>
    </row>
    <row r="267" spans="2:2" x14ac:dyDescent="0.75">
      <c r="B267" s="12" t="str">
        <f>IF('Subject-ConceptMap-4'!S181=0,"//---END",'Subject-ConceptMap-4'!S181)</f>
        <v>* group[=].element[=].target.equivalence = #equivalent</v>
      </c>
    </row>
    <row r="268" spans="2:2" x14ac:dyDescent="0.75">
      <c r="B268" s="12" t="str">
        <f>IF('Subject-ConceptMap-4'!S182=0,"//---END",'Subject-ConceptMap-4'!S182)</f>
        <v/>
      </c>
    </row>
    <row r="269" spans="2:2" x14ac:dyDescent="0.75">
      <c r="B269" s="12" t="str">
        <f>IF('Subject-ConceptMap-4'!S183=0,"//---END",'Subject-ConceptMap-4'!S183)</f>
        <v>* group[=].element[+].code = #Subject.noGeneticSyndromeWho2020.rothmundThomsonSyndrome</v>
      </c>
    </row>
    <row r="270" spans="2:2" x14ac:dyDescent="0.75">
      <c r="B270" s="12" t="str">
        <f>IF('Subject-ConceptMap-4'!S184=0,"//---END",'Subject-ConceptMap-4'!S184)</f>
        <v>* group[=].element[=].display = ##34#Rothmund-Thomson syndrome##34#</v>
      </c>
    </row>
    <row r="271" spans="2:2" x14ac:dyDescent="0.75">
      <c r="B271" s="12" t="str">
        <f>IF('Subject-ConceptMap-4'!S185=0,"//---END",'Subject-ConceptMap-4'!S185)</f>
        <v>* group[=].element[=].target.code = #Observation.extension:comorbidConditionPresent</v>
      </c>
    </row>
    <row r="272" spans="2:2" x14ac:dyDescent="0.75">
      <c r="B272" s="12" t="str">
        <f>IF('Subject-ConceptMap-4'!S186=0,"//---END",'Subject-ConceptMap-4'!S186)</f>
        <v>* group[=].element[=].target.display = ##34###34#</v>
      </c>
    </row>
    <row r="273" spans="2:2" x14ac:dyDescent="0.75">
      <c r="B273" s="12" t="str">
        <f>IF('Subject-ConceptMap-4'!S187=0,"//---END",'Subject-ConceptMap-4'!S187)</f>
        <v>* group[=].element[=].target.equivalence = #equivalent</v>
      </c>
    </row>
    <row r="274" spans="2:2" x14ac:dyDescent="0.75">
      <c r="B274" s="12" t="str">
        <f>IF('Subject-ConceptMap-4'!S188=0,"//---END",'Subject-ConceptMap-4'!S188)</f>
        <v/>
      </c>
    </row>
    <row r="275" spans="2:2" x14ac:dyDescent="0.75">
      <c r="B275" s="12" t="str">
        <f>IF('Subject-ConceptMap-4'!S189=0,"//---END",'Subject-ConceptMap-4'!S189)</f>
        <v>* group[=].element[+].code = #Subject.noGeneticSyndromeWho2020.wernerSyndrome</v>
      </c>
    </row>
    <row r="276" spans="2:2" x14ac:dyDescent="0.75">
      <c r="B276" s="12" t="str">
        <f>IF('Subject-ConceptMap-4'!S190=0,"//---END",'Subject-ConceptMap-4'!S190)</f>
        <v>* group[=].element[=].display = ##34#Werner syndrome##34#</v>
      </c>
    </row>
    <row r="277" spans="2:2" x14ac:dyDescent="0.75">
      <c r="B277" s="12" t="str">
        <f>IF('Subject-ConceptMap-4'!S191=0,"//---END",'Subject-ConceptMap-4'!S191)</f>
        <v>* group[=].element[=].target.code = #Observation.extension:comorbidConditionPresent</v>
      </c>
    </row>
    <row r="278" spans="2:2" x14ac:dyDescent="0.75">
      <c r="B278" s="12" t="str">
        <f>IF('Subject-ConceptMap-4'!S192=0,"//---END",'Subject-ConceptMap-4'!S192)</f>
        <v>* group[=].element[=].target.display = ##34###34#</v>
      </c>
    </row>
    <row r="279" spans="2:2" x14ac:dyDescent="0.75">
      <c r="B279" s="12" t="str">
        <f>IF('Subject-ConceptMap-4'!S193=0,"//---END",'Subject-ConceptMap-4'!S193)</f>
        <v>* group[=].element[=].target.equivalence = #equivalent</v>
      </c>
    </row>
    <row r="280" spans="2:2" x14ac:dyDescent="0.75">
      <c r="B280" s="12" t="str">
        <f>IF('Subject-ConceptMap-4'!S194=0,"//---END",'Subject-ConceptMap-4'!S194)</f>
        <v/>
      </c>
    </row>
    <row r="281" spans="2:2" x14ac:dyDescent="0.75">
      <c r="B281" s="12" t="str">
        <f>IF('Subject-ConceptMap-4'!S195=0,"//---END",'Subject-ConceptMap-4'!S195)</f>
        <v>* group[=].element[+].code = #Subject.noGeneticSyndromeWho2020.retinoblastoma</v>
      </c>
    </row>
    <row r="282" spans="2:2" x14ac:dyDescent="0.75">
      <c r="B282" s="12" t="str">
        <f>IF('Subject-ConceptMap-4'!S196=0,"//---END",'Subject-ConceptMap-4'!S196)</f>
        <v>* group[=].element[=].display = ##34#Retinoblastoma##34#</v>
      </c>
    </row>
    <row r="283" spans="2:2" x14ac:dyDescent="0.75">
      <c r="B283" s="12" t="str">
        <f>IF('Subject-ConceptMap-4'!S197=0,"//---END",'Subject-ConceptMap-4'!S197)</f>
        <v>* group[=].element[=].target.code = #Observation.extension:comorbidConditionPresent</v>
      </c>
    </row>
    <row r="284" spans="2:2" x14ac:dyDescent="0.75">
      <c r="B284" s="12" t="str">
        <f>IF('Subject-ConceptMap-4'!S198=0,"//---END",'Subject-ConceptMap-4'!S198)</f>
        <v>* group[=].element[=].target.display = ##34###34#</v>
      </c>
    </row>
    <row r="285" spans="2:2" x14ac:dyDescent="0.75">
      <c r="B285" s="12" t="str">
        <f>IF('Subject-ConceptMap-4'!S199=0,"//---END",'Subject-ConceptMap-4'!S199)</f>
        <v>* group[=].element[=].target.equivalence = #equivalent</v>
      </c>
    </row>
    <row r="286" spans="2:2" x14ac:dyDescent="0.75">
      <c r="B286" s="12" t="str">
        <f>IF('Subject-ConceptMap-4'!S200=0,"//---END",'Subject-ConceptMap-4'!S200)</f>
        <v/>
      </c>
    </row>
    <row r="287" spans="2:2" x14ac:dyDescent="0.75">
      <c r="B287" s="12" t="str">
        <f>IF('Subject-ConceptMap-4'!S201=0,"//---END",'Subject-ConceptMap-4'!S201)</f>
        <v>* group[=].element[+].code = #Subject.noGeneticSyndromeWho2020.pagetDisease</v>
      </c>
    </row>
    <row r="288" spans="2:2" x14ac:dyDescent="0.75">
      <c r="B288" s="12" t="str">
        <f>IF('Subject-ConceptMap-4'!S202=0,"//---END",'Subject-ConceptMap-4'!S202)</f>
        <v>* group[=].element[=].display = ##34#Paget disease##34#</v>
      </c>
    </row>
    <row r="289" spans="2:2" x14ac:dyDescent="0.75">
      <c r="B289" s="12" t="str">
        <f>IF('Subject-ConceptMap-4'!S203=0,"//---END",'Subject-ConceptMap-4'!S203)</f>
        <v>* group[=].element[=].target.code = #Observation.extension:comorbidConditionPresent</v>
      </c>
    </row>
    <row r="290" spans="2:2" x14ac:dyDescent="0.75">
      <c r="B290" s="12" t="str">
        <f>IF('Subject-ConceptMap-4'!S204=0,"//---END",'Subject-ConceptMap-4'!S204)</f>
        <v>* group[=].element[=].target.display = ##34###34#</v>
      </c>
    </row>
    <row r="291" spans="2:2" x14ac:dyDescent="0.75">
      <c r="B291" s="12" t="str">
        <f>IF('Subject-ConceptMap-4'!S205=0,"//---END",'Subject-ConceptMap-4'!S205)</f>
        <v>* group[=].element[=].target.equivalence = #equivalent</v>
      </c>
    </row>
    <row r="292" spans="2:2" x14ac:dyDescent="0.75">
      <c r="B292" s="12" t="str">
        <f>IF('Subject-ConceptMap-4'!S206=0,"//---END",'Subject-ConceptMap-4'!S206)</f>
        <v/>
      </c>
    </row>
    <row r="293" spans="2:2" x14ac:dyDescent="0.75">
      <c r="B293" s="12" t="str">
        <f>IF('Subject-ConceptMap-4'!S207=0,"//---END",'Subject-ConceptMap-4'!S207)</f>
        <v>* group[=].element[+].code = #Subject.noGeneticSyndromeWho2020.otherSyndromes</v>
      </c>
    </row>
    <row r="294" spans="2:2" x14ac:dyDescent="0.75">
      <c r="B294" s="12" t="str">
        <f>IF('Subject-ConceptMap-4'!S208=0,"//---END",'Subject-ConceptMap-4'!S208)</f>
        <v>* group[=].element[=].display = ##34#Other Genetic syndrome WHO 2020##34#</v>
      </c>
    </row>
    <row r="295" spans="2:2" x14ac:dyDescent="0.75">
      <c r="B295" s="12" t="str">
        <f>IF('Subject-ConceptMap-4'!S209=0,"//---END",'Subject-ConceptMap-4'!S209)</f>
        <v>* group[=].element[=].target.code = #Observation.extension:comorbidConditionPresent</v>
      </c>
    </row>
    <row r="296" spans="2:2" x14ac:dyDescent="0.75">
      <c r="B296" s="12" t="str">
        <f>IF('Subject-ConceptMap-4'!S210=0,"//---END",'Subject-ConceptMap-4'!S210)</f>
        <v>* group[=].element[=].target.display = ##34###34#</v>
      </c>
    </row>
    <row r="297" spans="2:2" x14ac:dyDescent="0.75">
      <c r="B297" s="12" t="str">
        <f>IF('Subject-ConceptMap-4'!S211=0,"//---END",'Subject-ConceptMap-4'!S211)</f>
        <v>* group[=].element[=].target.equivalence = #equivalent</v>
      </c>
    </row>
    <row r="298" spans="2:2" x14ac:dyDescent="0.75">
      <c r="B298" s="12" t="str">
        <f>IF('Subject-ConceptMap-4'!S212=0,"//---END",'Subject-ConceptMap-4'!S212)</f>
        <v/>
      </c>
    </row>
    <row r="299" spans="2:2" x14ac:dyDescent="0.75">
      <c r="B299" s="12" t="str">
        <f>IF('Subject-ConceptMap-4'!S213=0,"//---END",'Subject-ConceptMap-4'!S213)</f>
        <v>//---END</v>
      </c>
    </row>
    <row r="300" spans="2:2" x14ac:dyDescent="0.75">
      <c r="B300" s="12" t="str">
        <f>IF('Subject-ConceptMap-4'!S214=0,"//---END",'Subject-ConceptMap-4'!S214)</f>
        <v>//---END</v>
      </c>
    </row>
    <row r="301" spans="2:2" x14ac:dyDescent="0.75">
      <c r="B301" s="12" t="str">
        <f>IF('Subject-ConceptMap-4'!S215=0,"//---END",'Subject-ConceptMap-4'!S215)</f>
        <v>//---END</v>
      </c>
    </row>
    <row r="302" spans="2:2" s="7" customFormat="1" x14ac:dyDescent="0.75">
      <c r="B302" s="62"/>
    </row>
    <row r="303" spans="2:2" s="7" customFormat="1" x14ac:dyDescent="0.75">
      <c r="B303" s="109"/>
    </row>
    <row r="304" spans="2:2" s="7" customFormat="1" x14ac:dyDescent="0.75">
      <c r="B304" s="111" t="str">
        <f>"* group[+].source = ##34#"&amp;'Subject-ConceptMap-5-x'!E6&amp;"##34#"</f>
        <v>* group[+].source = ##34#http://hl7.eu/fhir/ig/idea4rc/StructureDefinition/Subject##34#</v>
      </c>
    </row>
    <row r="305" spans="2:2" s="7" customFormat="1" x14ac:dyDescent="0.75">
      <c r="B305" s="111" t="str">
        <f>"* group[=].target = ##34#"&amp;'Subject-ConceptMap-5-x'!E7&amp;"##34#"</f>
        <v>* group[=].target = ##34#http://hl7.eu/fhir/ig/idea4rc/StructureDefinition/observation-karnofsky-performance-statuseu-i4rc##34#</v>
      </c>
    </row>
    <row r="306" spans="2:2" s="7" customFormat="1" x14ac:dyDescent="0.75">
      <c r="B306" s="109"/>
    </row>
    <row r="307" spans="2:2" s="7" customFormat="1" x14ac:dyDescent="0.75">
      <c r="B307" s="62" t="str">
        <f>IF('Subject-ConceptMap-5-x'!S15=0,"//---END",'Subject-ConceptMap-5-x'!S15)</f>
        <v>* group[=].element[+].code = #Subject.karnofsyIndexAtDiagnosis</v>
      </c>
    </row>
    <row r="308" spans="2:2" s="7" customFormat="1" x14ac:dyDescent="0.75">
      <c r="B308" s="62" t="str">
        <f>IF('Subject-ConceptMap-5-x'!S16=0,"//---END",'Subject-ConceptMap-5-x'!S16)</f>
        <v>* group[=].element[=].display = ##34#Karnofsy index at diagnosis##34#</v>
      </c>
    </row>
    <row r="309" spans="2:2" s="7" customFormat="1" x14ac:dyDescent="0.75">
      <c r="B309" s="62" t="str">
        <f>IF('Subject-ConceptMap-5-x'!S17=0,"//---END",'Subject-ConceptMap-5-x'!S17)</f>
        <v>* group[=].element[=].target.code = #Observation.valueInteger</v>
      </c>
    </row>
    <row r="310" spans="2:2" s="7" customFormat="1" x14ac:dyDescent="0.75">
      <c r="B310" s="62" t="str">
        <f>IF('Subject-ConceptMap-5-x'!S18=0,"//---END",'Subject-ConceptMap-5-x'!S18)</f>
        <v>* group[=].element[=].target.display = ##34###34#</v>
      </c>
    </row>
    <row r="311" spans="2:2" s="7" customFormat="1" x14ac:dyDescent="0.75">
      <c r="B311" s="62" t="str">
        <f>IF('Subject-ConceptMap-5-x'!S19=0,"//---END",'Subject-ConceptMap-5-x'!S19)</f>
        <v>* group[=].element[=].target.equivalence = #equal</v>
      </c>
    </row>
    <row r="312" spans="2:2" s="7" customFormat="1" x14ac:dyDescent="0.75">
      <c r="B312" s="62" t="str">
        <f>IF('Subject-ConceptMap-5-x'!S20=0,"//---END",'Subject-ConceptMap-5-x'!S20)</f>
        <v/>
      </c>
    </row>
    <row r="313" spans="2:2" s="7" customFormat="1" x14ac:dyDescent="0.75">
      <c r="B313" s="62" t="str">
        <f>IF('Subject-ConceptMap-5-x'!S21=0,"//---END",'Subject-ConceptMap-5-x'!S21)</f>
        <v>* group[=].element[+].code = #Subject.karnofsyIndexLabel</v>
      </c>
    </row>
    <row r="314" spans="2:2" s="7" customFormat="1" x14ac:dyDescent="0.75">
      <c r="B314" s="62" t="str">
        <f>IF('Subject-ConceptMap-5-x'!S22=0,"//---END",'Subject-ConceptMap-5-x'!S22)</f>
        <v>* group[=].element[=].display = ##34#Karnofsy index label##34#</v>
      </c>
    </row>
    <row r="315" spans="2:2" s="7" customFormat="1" x14ac:dyDescent="0.75">
      <c r="B315" s="62" t="str">
        <f>IF('Subject-ConceptMap-5-x'!S23=0,"//---END",'Subject-ConceptMap-5-x'!S23)</f>
        <v>* group[=].element[=].target.code = #Observation.interpretation</v>
      </c>
    </row>
    <row r="316" spans="2:2" s="7" customFormat="1" x14ac:dyDescent="0.75">
      <c r="B316" s="62" t="str">
        <f>IF('Subject-ConceptMap-5-x'!S24=0,"//---END",'Subject-ConceptMap-5-x'!S24)</f>
        <v>* group[=].element[=].target.display = ##34###34#</v>
      </c>
    </row>
    <row r="317" spans="2:2" x14ac:dyDescent="0.75">
      <c r="B317" s="62" t="str">
        <f>IF('Subject-ConceptMap-5-x'!S25=0,"//---END",'Subject-ConceptMap-5-x'!S25)</f>
        <v>* group[=].element[=].target.equivalence = #equivalent</v>
      </c>
    </row>
    <row r="318" spans="2:2" x14ac:dyDescent="0.75">
      <c r="B318" s="62" t="str">
        <f>IF('Subject-ConceptMap-5-x'!S26=0,"//---END",'Subject-ConceptMap-5-x'!S26)</f>
        <v/>
      </c>
    </row>
    <row r="319" spans="2:2" x14ac:dyDescent="0.75">
      <c r="B319" s="62" t="str">
        <f>IF('Subject-ConceptMap-5-x'!S27=0,"//---END",'Subject-ConceptMap-5-x'!S27)</f>
        <v>//---END</v>
      </c>
    </row>
    <row r="320" spans="2:2" x14ac:dyDescent="0.75">
      <c r="B320" s="62" t="str">
        <f>IF('Subject-ConceptMap-5-x'!S28=0,"//---END",'Subject-ConceptMap-5-x'!S28)</f>
        <v>//---END</v>
      </c>
    </row>
    <row r="321" spans="2:2" x14ac:dyDescent="0.75">
      <c r="B321" s="62" t="str">
        <f>IF('Subject-ConceptMap-5-x'!S29=0,"//---END",'Subject-ConceptMap-5-x'!S29)</f>
        <v>//---END</v>
      </c>
    </row>
    <row r="322" spans="2:2" x14ac:dyDescent="0.75">
      <c r="B322" s="62" t="str">
        <f>IF('Subject-ConceptMap-5-x'!S30=0,"//---END",'Subject-ConceptMap-5-x'!S30)</f>
        <v>//---END</v>
      </c>
    </row>
    <row r="323" spans="2:2" x14ac:dyDescent="0.75">
      <c r="B323" s="62"/>
    </row>
    <row r="324" spans="2:2" x14ac:dyDescent="0.75">
      <c r="B324" s="62"/>
    </row>
    <row r="325" spans="2:2" x14ac:dyDescent="0.75">
      <c r="B325" s="12"/>
    </row>
    <row r="326" spans="2:2" x14ac:dyDescent="0.75">
      <c r="B326" s="107"/>
    </row>
    <row r="327" spans="2:2" x14ac:dyDescent="0.75">
      <c r="B327" s="108" t="str">
        <f>"* group[+].source = ##34#"&amp;'Subject-ConceptMap-5-x'!E28&amp;"##34#"</f>
        <v>* group[+].source = ##34#http://hl7.eu/fhir/ig/idea4rc/StructureDefinition/Subject##34#</v>
      </c>
    </row>
    <row r="328" spans="2:2" x14ac:dyDescent="0.75">
      <c r="B328" s="108" t="str">
        <f>"* group[=].target = ##34#"&amp;'Subject-ConceptMap-5-x'!E29&amp;"##34#"</f>
        <v>* group[=].target = ##34#http://hl7.eu/fhir/ig/idea4rc/StructureDefinition/observation-ecog-performance-status-eu-i4rc##34#</v>
      </c>
    </row>
    <row r="329" spans="2:2" x14ac:dyDescent="0.75">
      <c r="B329" s="109"/>
    </row>
    <row r="330" spans="2:2" x14ac:dyDescent="0.75">
      <c r="B330" s="12" t="str">
        <f>IF('Subject-ConceptMap-5-x'!S31=0,"//---END",'Subject-ConceptMap-5-x'!S31)</f>
        <v>* group[=].element[+].code = #Subject.ecogPsAtDiagnosis</v>
      </c>
    </row>
    <row r="331" spans="2:2" x14ac:dyDescent="0.75">
      <c r="B331" s="12" t="str">
        <f>IF('Subject-ConceptMap-5-x'!S32=0,"//---END",'Subject-ConceptMap-5-x'!S32)</f>
        <v>* group[=].element[=].display = ##34#Eastern Cooperative Oncology Group performance status (ECOG PS)  at diagnosis##34#</v>
      </c>
    </row>
    <row r="332" spans="2:2" x14ac:dyDescent="0.75">
      <c r="B332" s="12" t="str">
        <f>IF('Subject-ConceptMap-5-x'!S33=0,"//---END",'Subject-ConceptMap-5-x'!S33)</f>
        <v>* group[=].element[=].target.code = #Observation.valueCodeableConcept</v>
      </c>
    </row>
    <row r="333" spans="2:2" x14ac:dyDescent="0.75">
      <c r="B333" s="12" t="str">
        <f>IF('Subject-ConceptMap-5-x'!S34=0,"//---END",'Subject-ConceptMap-5-x'!S34)</f>
        <v>* group[=].element[=].target.display = ##34###34#</v>
      </c>
    </row>
    <row r="334" spans="2:2" x14ac:dyDescent="0.75">
      <c r="B334" s="12" t="str">
        <f>IF('Subject-ConceptMap-5-x'!S35=0,"//---END",'Subject-ConceptMap-5-x'!S35)</f>
        <v>* group[=].element[=].target.equivalence = #equal</v>
      </c>
    </row>
    <row r="335" spans="2:2" x14ac:dyDescent="0.75">
      <c r="B335" s="12" t="str">
        <f>IF('Subject-ConceptMap-5-x'!S36=0,"//---END",'Subject-ConceptMap-5-x'!S36)</f>
        <v>* group[=].element[=].target.comment = ##34#where obseravtion.code =  $loinc#89247-1 ECOG Performance Status score##34#</v>
      </c>
    </row>
    <row r="336" spans="2:2" x14ac:dyDescent="0.75">
      <c r="B336" s="12" t="str">
        <f>IF('Subject-ConceptMap-5-x'!S37=0,"//---END",'Subject-ConceptMap-5-x'!S37)</f>
        <v>* group[=].element[+].code = #Subject.ecogPsLabel</v>
      </c>
    </row>
    <row r="337" spans="2:2" x14ac:dyDescent="0.75">
      <c r="B337" s="12" t="str">
        <f>IF('Subject-ConceptMap-5-x'!S38=0,"//---END",'Subject-ConceptMap-5-x'!S38)</f>
        <v>* group[=].element[=].display = ##34#ECOG PS label##34#</v>
      </c>
    </row>
    <row r="338" spans="2:2" x14ac:dyDescent="0.75">
      <c r="B338" s="12" t="str">
        <f>IF('Subject-ConceptMap-5-x'!S39=0,"//---END",'Subject-ConceptMap-5-x'!S39)</f>
        <v>* group[=].element[=].target.code = #Observation.interpretation</v>
      </c>
    </row>
    <row r="339" spans="2:2" x14ac:dyDescent="0.75">
      <c r="B339" s="12" t="str">
        <f>IF('Subject-ConceptMap-5-x'!S40=0,"//---END",'Subject-ConceptMap-5-x'!S40)</f>
        <v>* group[=].element[=].target.display = ##34###34#</v>
      </c>
    </row>
    <row r="340" spans="2:2" x14ac:dyDescent="0.75">
      <c r="B340" s="12" t="str">
        <f>IF('Subject-ConceptMap-5-x'!S41=0,"//---END",'Subject-ConceptMap-5-x'!S41)</f>
        <v>* group[=].element[=].target.equivalence = #equivalent</v>
      </c>
    </row>
    <row r="341" spans="2:2" x14ac:dyDescent="0.75">
      <c r="B341" s="12" t="str">
        <f>IF('Subject-ConceptMap-5-x'!S42=0,"//---END",'Subject-ConceptMap-5-x'!S42)</f>
        <v/>
      </c>
    </row>
    <row r="342" spans="2:2" x14ac:dyDescent="0.75">
      <c r="B342" s="12" t="str">
        <f>IF('Subject-ConceptMap-5-x'!S43=0,"//---END",'Subject-ConceptMap-5-x'!S43)</f>
        <v>//---END</v>
      </c>
    </row>
    <row r="343" spans="2:2" x14ac:dyDescent="0.75">
      <c r="B343" s="12" t="str">
        <f>IF('Subject-ConceptMap-5-x'!S44=0,"//---END",'Subject-ConceptMap-5-x'!S44)</f>
        <v>//---END</v>
      </c>
    </row>
    <row r="344" spans="2:2" x14ac:dyDescent="0.75">
      <c r="B344" s="12" t="str">
        <f>IF('Subject-ConceptMap-5-x'!S45=0,"//---END",'Subject-ConceptMap-5-x'!S45)</f>
        <v>//---END</v>
      </c>
    </row>
    <row r="345" spans="2:2" x14ac:dyDescent="0.75">
      <c r="B345" s="107"/>
    </row>
    <row r="346" spans="2:2" x14ac:dyDescent="0.75">
      <c r="B346" s="108" t="str">
        <f>"* group[+].source = ##34#"&amp;'Subject-ConceptMap-5-x'!E49&amp;"##34#"</f>
        <v>* group[+].source = ##34#http://hl7.eu/fhir/ig/idea4rc/StructureDefinition/Subject##34#</v>
      </c>
    </row>
    <row r="347" spans="2:2" x14ac:dyDescent="0.75">
      <c r="B347" s="108" t="str">
        <f>"* group[=].target = ##34#"&amp;'Subject-ConceptMap-5-x'!E50&amp;"##34#"</f>
        <v>* group[=].target = ##34#http://hl7.eu/fhir/ig/idea4rc/StructureDefinition/observation-cci-eu-i4rc##34#</v>
      </c>
    </row>
    <row r="348" spans="2:2" x14ac:dyDescent="0.75">
      <c r="B348" s="109"/>
    </row>
    <row r="349" spans="2:2" x14ac:dyDescent="0.75">
      <c r="B349" s="12" t="str">
        <f>IF('Subject-ConceptMap-5-x'!S52=0,"//---END",'Subject-ConceptMap-5-x'!S52)</f>
        <v>* group[=].element[+].code = #Subject.charlsonComorbidityIndex</v>
      </c>
    </row>
    <row r="350" spans="2:2" x14ac:dyDescent="0.75">
      <c r="B350" s="12" t="str">
        <f>IF('Subject-ConceptMap-5-x'!S53=0,"//---END",'Subject-ConceptMap-5-x'!S53)</f>
        <v>* group[=].element[=].display = ##34#Charlson Comorbidity index##34#</v>
      </c>
    </row>
    <row r="351" spans="2:2" x14ac:dyDescent="0.75">
      <c r="B351" s="12" t="str">
        <f>IF('Subject-ConceptMap-5-x'!S54=0,"//---END",'Subject-ConceptMap-5-x'!S54)</f>
        <v>* group[=].element[=].target.code = #Observation.valueInteger</v>
      </c>
    </row>
    <row r="352" spans="2:2" x14ac:dyDescent="0.75">
      <c r="B352" s="12" t="str">
        <f>IF('Subject-ConceptMap-5-x'!S55=0,"//---END",'Subject-ConceptMap-5-x'!S55)</f>
        <v>* group[=].element[=].target.display = ##34###34#</v>
      </c>
    </row>
    <row r="353" spans="2:2" x14ac:dyDescent="0.75">
      <c r="B353" s="12" t="str">
        <f>IF('Subject-ConceptMap-5-x'!S56=0,"//---END",'Subject-ConceptMap-5-x'!S56)</f>
        <v>* group[=].element[=].target.equivalence = #equal</v>
      </c>
    </row>
    <row r="354" spans="2:2" x14ac:dyDescent="0.75">
      <c r="B354" s="12" t="str">
        <f>IF('Subject-ConceptMap-5-x'!S57=0,"//---END",'Subject-ConceptMap-5-x'!S57)</f>
        <v>//---END</v>
      </c>
    </row>
    <row r="355" spans="2:2" x14ac:dyDescent="0.75">
      <c r="B355" s="12" t="str">
        <f>IF('Subject-ConceptMap-5-x'!S58=0,"//---END",'Subject-ConceptMap-5-x'!S58)</f>
        <v>//---END</v>
      </c>
    </row>
    <row r="356" spans="2:2" x14ac:dyDescent="0.75">
      <c r="B356" s="12" t="str">
        <f>IF('Subject-ConceptMap-5-x'!S59=0,"//---END",'Subject-ConceptMap-5-x'!S59)</f>
        <v>//---END</v>
      </c>
    </row>
    <row r="357" spans="2:2" x14ac:dyDescent="0.75">
      <c r="B357" s="12"/>
    </row>
    <row r="358" spans="2:2" x14ac:dyDescent="0.75">
      <c r="B358" s="12"/>
    </row>
    <row r="359" spans="2:2" x14ac:dyDescent="0.75">
      <c r="B359" s="12"/>
    </row>
    <row r="360" spans="2:2" x14ac:dyDescent="0.75">
      <c r="B360" s="108" t="str">
        <f>B346</f>
        <v>* group[+].source = ##34#http://hl7.eu/fhir/ig/idea4rc/StructureDefinition/Subject##34#</v>
      </c>
    </row>
    <row r="361" spans="2:2" x14ac:dyDescent="0.75">
      <c r="B361" s="108" t="str">
        <f>"* group[=].target = ##34#"&amp;'Subject-ConceptMap-5-x'!E67&amp;"##34#"</f>
        <v>* group[=].target = ##34#http://hl7.org/fhir/StructureDefinition/bmi##34#</v>
      </c>
    </row>
    <row r="362" spans="2:2" x14ac:dyDescent="0.75">
      <c r="B362" s="109"/>
    </row>
    <row r="363" spans="2:2" x14ac:dyDescent="0.75">
      <c r="B363" s="12" t="str">
        <f>IF('Subject-ConceptMap-5-x'!S69=0,"//---END",'Subject-ConceptMap-5-x'!S69)</f>
        <v>* group[=].element[+].code = #Subject.bMI</v>
      </c>
    </row>
    <row r="364" spans="2:2" x14ac:dyDescent="0.75">
      <c r="B364" s="12" t="str">
        <f>IF('Subject-ConceptMap-5-x'!S70=0,"//---END",'Subject-ConceptMap-5-x'!S70)</f>
        <v>* group[=].element[=].display = ##34#Height/weight (BMI)##34#</v>
      </c>
    </row>
    <row r="365" spans="2:2" x14ac:dyDescent="0.75">
      <c r="B365" s="12" t="str">
        <f>IF('Subject-ConceptMap-5-x'!S71=0,"//---END",'Subject-ConceptMap-5-x'!S71)</f>
        <v>* group[=].element[=].target.code = #Observation.valueQuantity</v>
      </c>
    </row>
    <row r="366" spans="2:2" x14ac:dyDescent="0.75">
      <c r="B366" s="12" t="str">
        <f>IF('Subject-ConceptMap-5-x'!S72=0,"//---END",'Subject-ConceptMap-5-x'!S72)</f>
        <v>* group[=].element[=].target.display = ##34###34#</v>
      </c>
    </row>
    <row r="367" spans="2:2" x14ac:dyDescent="0.75">
      <c r="B367" s="12" t="str">
        <f>IF('Subject-ConceptMap-5-x'!S73=0,"//---END",'Subject-ConceptMap-5-x'!S73)</f>
        <v>* group[=].element[=].target.equivalence = #equal</v>
      </c>
    </row>
    <row r="368" spans="2:2" x14ac:dyDescent="0.75">
      <c r="B368" s="12" t="str">
        <f>IF('Subject-ConceptMap-5-x'!S74=0,"//---END",'Subject-ConceptMap-5-x'!S74)</f>
        <v>//---END</v>
      </c>
    </row>
    <row r="369" spans="2:2" x14ac:dyDescent="0.75">
      <c r="B369" s="12" t="str">
        <f>IF('Subject-ConceptMap-5-x'!S75=0,"//---END",'Subject-ConceptMap-5-x'!S75)</f>
        <v>//---END</v>
      </c>
    </row>
    <row r="370" spans="2:2" x14ac:dyDescent="0.75">
      <c r="B370" s="12" t="str">
        <f>IF('Subject-ConceptMap-5-x'!S76=0,"//---END",'Subject-ConceptMap-5-x'!S76)</f>
        <v>//---END</v>
      </c>
    </row>
    <row r="371" spans="2:2" x14ac:dyDescent="0.75">
      <c r="B371" s="12"/>
    </row>
    <row r="372" spans="2:2" x14ac:dyDescent="0.75">
      <c r="B372" s="108" t="str">
        <f>B360</f>
        <v>* group[+].source = ##34#http://hl7.eu/fhir/ig/idea4rc/StructureDefinition/Subject##34#</v>
      </c>
    </row>
    <row r="373" spans="2:2" x14ac:dyDescent="0.75">
      <c r="B373" s="108" t="str">
        <f>"* group[=].target = ##34#"&amp;'Subject-ConceptMap-5-x'!E79&amp;"##34#"</f>
        <v>* group[=].target = ##34#http://hl7.eu/fhir/ig/idea4rc/StructureDefinition/observation-occurrencOtherCancer-eu-i4rc##34#</v>
      </c>
    </row>
    <row r="374" spans="2:2" x14ac:dyDescent="0.75">
      <c r="B374" s="109"/>
    </row>
    <row r="375" spans="2:2" x14ac:dyDescent="0.75">
      <c r="B375" s="12" t="str">
        <f>IF('Subject-ConceptMap-5-x'!S81=0,"//---END",'Subject-ConceptMap-5-x'!S81)</f>
        <v>* group[=].element[+].code = #Subject.occurrenceOfOtherCancer</v>
      </c>
    </row>
    <row r="376" spans="2:2" x14ac:dyDescent="0.75">
      <c r="B376" s="12" t="str">
        <f>IF('Subject-ConceptMap-5-x'!S82=0,"//---END",'Subject-ConceptMap-5-x'!S82)</f>
        <v>* group[=].element[=].target.code = #Observation.valueCodeableConcept</v>
      </c>
    </row>
    <row r="377" spans="2:2" x14ac:dyDescent="0.75">
      <c r="B377" s="12" t="str">
        <f>IF('Subject-ConceptMap-5-x'!S83=0,"//---END",'Subject-ConceptMap-5-x'!S83)</f>
        <v>* group[=].element[=].target.display = ##34###34#</v>
      </c>
    </row>
    <row r="378" spans="2:2" x14ac:dyDescent="0.75">
      <c r="B378" s="12" t="str">
        <f>IF('Subject-ConceptMap-5-x'!S84=0,"//---END",'Subject-ConceptMap-5-x'!S84)</f>
        <v>* group[=].element[=].target.equivalence = #equal</v>
      </c>
    </row>
    <row r="379" spans="2:2" x14ac:dyDescent="0.75">
      <c r="B379" s="12" t="str">
        <f>IF('Subject-ConceptMap-5-x'!S85=0,"//---END",'Subject-ConceptMap-5-x'!S85)</f>
        <v/>
      </c>
    </row>
    <row r="380" spans="2:2" x14ac:dyDescent="0.75">
      <c r="B380" s="12" t="str">
        <f>IF('Subject-ConceptMap-5-x'!S86=0,"//---END",'Subject-ConceptMap-5-x'!S86)</f>
        <v>//---END</v>
      </c>
    </row>
    <row r="381" spans="2:2" x14ac:dyDescent="0.75">
      <c r="B381" s="12" t="str">
        <f>IF('Subject-ConceptMap-5-x'!S87=0,"//---END",'Subject-ConceptMap-5-x'!S87)</f>
        <v>//---END</v>
      </c>
    </row>
    <row r="382" spans="2:2" x14ac:dyDescent="0.75">
      <c r="B382" s="12" t="str">
        <f>IF('Subject-ConceptMap-5-x'!S88=0,"//---END",'Subject-ConceptMap-5-x'!S88)</f>
        <v>//---END</v>
      </c>
    </row>
    <row r="383" spans="2:2" x14ac:dyDescent="0.75">
      <c r="B383" s="12"/>
    </row>
    <row r="384" spans="2:2" x14ac:dyDescent="0.75">
      <c r="B384" s="108" t="str">
        <f>B372</f>
        <v>* group[+].source = ##34#http://hl7.eu/fhir/ig/idea4rc/StructureDefinition/Subject##34#</v>
      </c>
    </row>
    <row r="385" spans="2:2" x14ac:dyDescent="0.75">
      <c r="B385" s="108" t="str">
        <f>"* group[=].target = ##34#"&amp;'Subject-ConceptMap-5-x'!E91&amp;"##34#"</f>
        <v>* group[=].target = ##34#http://hl7.eu/fhir/ig/idea4rc/StructureDefinition/observation-treatment-eu-i4rc##34#</v>
      </c>
    </row>
    <row r="386" spans="2:2" x14ac:dyDescent="0.75">
      <c r="B386" s="109"/>
    </row>
    <row r="387" spans="2:2" x14ac:dyDescent="0.75">
      <c r="B387" s="12" t="str">
        <f>IF('Subject-ConceptMap-5-x'!S93=0,"//---END",'Subject-ConceptMap-5-x'!S93)</f>
        <v>* group[=].element[+].code = #Subject.previousCancerTreatment</v>
      </c>
    </row>
    <row r="388" spans="2:2" x14ac:dyDescent="0.75">
      <c r="B388" s="12" t="str">
        <f>IF('Subject-ConceptMap-5-x'!S94=0,"//---END",'Subject-ConceptMap-5-x'!S94)</f>
        <v>* group[=].element[=].target.code = #Observation.valueCodeableConcept</v>
      </c>
    </row>
    <row r="389" spans="2:2" x14ac:dyDescent="0.75">
      <c r="B389" s="12" t="str">
        <f>IF('Subject-ConceptMap-5-x'!S95=0,"//---END",'Subject-ConceptMap-5-x'!S95)</f>
        <v>* group[=].element[=].target.display = ##34###34#</v>
      </c>
    </row>
    <row r="390" spans="2:2" x14ac:dyDescent="0.75">
      <c r="B390" s="12" t="str">
        <f>IF('Subject-ConceptMap-5-x'!S96=0,"//---END",'Subject-ConceptMap-5-x'!S96)</f>
        <v>* group[=].element[=].target.equivalence = #equal</v>
      </c>
    </row>
    <row r="391" spans="2:2" x14ac:dyDescent="0.75">
      <c r="B391" s="12" t="str">
        <f>IF('Subject-ConceptMap-5-x'!S97=0,"//---END",'Subject-ConceptMap-5-x'!S97)</f>
        <v/>
      </c>
    </row>
    <row r="392" spans="2:2" x14ac:dyDescent="0.75">
      <c r="B392" s="12" t="str">
        <f>IF('Subject-ConceptMap-5-x'!S98=0,"//---END",'Subject-ConceptMap-5-x'!S98)</f>
        <v>//---END</v>
      </c>
    </row>
    <row r="393" spans="2:2" x14ac:dyDescent="0.75">
      <c r="B393" s="12" t="str">
        <f>IF('Subject-ConceptMap-5-x'!S99=0,"//---END",'Subject-ConceptMap-5-x'!S99)</f>
        <v>//---END</v>
      </c>
    </row>
    <row r="394" spans="2:2" x14ac:dyDescent="0.75">
      <c r="B394" s="12" t="str">
        <f>IF('Subject-ConceptMap-5-x'!S100=0,"//---END",'Subject-ConceptMap-5-x'!S100)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A3" zoomScale="130" zoomScaleNormal="130" workbookViewId="0">
      <selection activeCell="B11" sqref="B11"/>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2.179687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L2" s="24" t="s">
        <v>19</v>
      </c>
      <c r="N2" s="24" t="s">
        <v>1381</v>
      </c>
      <c r="P2" s="24" t="s">
        <v>2045</v>
      </c>
      <c r="R2" s="24" t="s">
        <v>2046</v>
      </c>
    </row>
    <row r="3" spans="1:18" ht="17.75" customHeight="1" thickBot="1" x14ac:dyDescent="0.9">
      <c r="L3" s="24" t="str">
        <f>L1</f>
        <v>//===================================================</v>
      </c>
      <c r="N3" s="24" t="str">
        <f>N1</f>
        <v>// -------------------------------------------------------------------------------</v>
      </c>
      <c r="P3" s="24" t="str">
        <f>P1</f>
        <v>// -------------------------------------------------------------------------------</v>
      </c>
      <c r="R3" s="24" t="str">
        <f>R1</f>
        <v>// -------------------------------------------------------------------------------</v>
      </c>
    </row>
    <row r="4" spans="1:18" ht="15.5" thickBot="1" x14ac:dyDescent="0.9">
      <c r="A4" s="5" t="s">
        <v>11</v>
      </c>
      <c r="B4" s="30" t="s">
        <v>1887</v>
      </c>
      <c r="L4" s="16" t="str">
        <f>CONCATENATE("Logical: ",B4)</f>
        <v>Logical: HospitalPatientRecordsI4rc</v>
      </c>
    </row>
    <row r="5" spans="1:18" ht="15.5" thickBot="1" x14ac:dyDescent="0.9">
      <c r="A5" s="14" t="s">
        <v>16</v>
      </c>
      <c r="B5" s="30" t="s">
        <v>1812</v>
      </c>
      <c r="L5" s="16" t="str">
        <f>CONCATENATE("Id: ",B5)</f>
        <v>Id: HospitalPatientRecords</v>
      </c>
    </row>
    <row r="6" spans="1:18" ht="15.5" thickBot="1" x14ac:dyDescent="0.9">
      <c r="A6" s="14" t="s">
        <v>10</v>
      </c>
      <c r="B6" s="30" t="s">
        <v>1813</v>
      </c>
      <c r="L6" s="17" t="str">
        <f>CONCATENATE("Title: ##34#",B6,"##34#")</f>
        <v>Title: ##34#Hospital Patient Records##34#</v>
      </c>
    </row>
    <row r="7" spans="1:18" x14ac:dyDescent="0.75">
      <c r="A7" s="26" t="s">
        <v>2</v>
      </c>
      <c r="B7" s="95" t="s">
        <v>1813</v>
      </c>
      <c r="C7" s="9" t="s">
        <v>3</v>
      </c>
      <c r="D7" s="1" t="s">
        <v>4</v>
      </c>
      <c r="E7" s="3" t="s">
        <v>5</v>
      </c>
      <c r="F7" s="3" t="s">
        <v>6</v>
      </c>
      <c r="G7" s="3" t="s">
        <v>7</v>
      </c>
      <c r="H7" s="64" t="s">
        <v>1380</v>
      </c>
      <c r="I7" s="118" t="s">
        <v>2043</v>
      </c>
      <c r="J7" s="118" t="s">
        <v>2044</v>
      </c>
      <c r="L7" s="17" t="str">
        <f>CONCATENATE("Description: "," ##334#",B7,"##334#",)</f>
        <v>Description:  ##334#Hospital Patient Records##334#</v>
      </c>
    </row>
    <row r="8" spans="1:18" ht="44.25" x14ac:dyDescent="0.75">
      <c r="A8" s="59">
        <v>0</v>
      </c>
      <c r="B8" s="11" t="s">
        <v>1480</v>
      </c>
      <c r="C8" s="11" t="s">
        <v>14</v>
      </c>
      <c r="D8" s="11" t="s">
        <v>1458</v>
      </c>
      <c r="E8" s="11">
        <v>1</v>
      </c>
      <c r="F8" s="11">
        <v>1</v>
      </c>
      <c r="G8" s="72" t="s">
        <v>1459</v>
      </c>
      <c r="H8" s="11" t="s">
        <v>1802</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 t="shared" ref="P8:P14" si="1">IF(I8,IF(L8="*  ..  ##34###34# ##334###334#",L8,CONCATENATE("* ",B8," insert ObligationActorAndCode($actor-headneck, #SHALL:handle)")),IF(L8="*  ..  ##34###34# ##334###334#",L8,""))</f>
        <v>* patient insert ObligationActorAndCode($actor-headneck, #SHALL:handle)</v>
      </c>
      <c r="R8" s="12" t="str">
        <f t="shared" ref="R8:R14" si="2">IF(J8,IF(L8="*  ..  ##34###34# ##334###334#",L8,CONCATENATE("* ",B8," insert ObligationActorAndCode($actor-sarcoma-i4rc, #SHALL:handle)")),IF(L8="*  ..  ##34###34# ##334###334#",L8,""))</f>
        <v/>
      </c>
    </row>
    <row r="9" spans="1:18" s="2" customFormat="1" ht="29.5" x14ac:dyDescent="0.75">
      <c r="A9" s="59">
        <v>1</v>
      </c>
      <c r="B9" s="11" t="s">
        <v>1803</v>
      </c>
      <c r="C9" s="11" t="s">
        <v>1804</v>
      </c>
      <c r="D9" s="11" t="s">
        <v>1805</v>
      </c>
      <c r="E9" s="11">
        <v>1</v>
      </c>
      <c r="F9" s="11">
        <v>1</v>
      </c>
      <c r="G9" s="73" t="s">
        <v>1</v>
      </c>
      <c r="H9" s="11" t="s">
        <v>1806</v>
      </c>
      <c r="I9" s="12" t="b">
        <v>1</v>
      </c>
      <c r="J9" s="12" t="b">
        <v>0</v>
      </c>
      <c r="K9" s="25"/>
      <c r="L9" s="12" t="str">
        <f t="shared" si="0"/>
        <v>* hospital 1..1 BackboneElement ##34#Hospital##34# ##334#Hospital element containing the data regarding the patient followed by the hospital##334#</v>
      </c>
      <c r="M9"/>
      <c r="N9" s="12" t="str">
        <f t="shared" ref="N9:N14" si="3">IF(H9="",IF(L9="*  ..  ##34###34# ##334###334#",L9,""),IF(L9="*  ..  ##34###34# ##334###334#",L9,CONCATENATE("* ",B9," ^comment = ##334#",H9,"##334#")))</f>
        <v>* hospital ^comment = ##334#A hospital element data
-##334#</v>
      </c>
      <c r="P9" s="12" t="str">
        <f t="shared" si="1"/>
        <v>* hospital insert ObligationActorAndCode($actor-headneck, #SHALL:handle)</v>
      </c>
      <c r="Q9"/>
      <c r="R9" s="12" t="str">
        <f t="shared" si="2"/>
        <v/>
      </c>
    </row>
    <row r="10" spans="1:18" s="2" customFormat="1" ht="29.5" x14ac:dyDescent="0.75">
      <c r="A10" s="59">
        <v>0</v>
      </c>
      <c r="B10" s="11" t="s">
        <v>1811</v>
      </c>
      <c r="C10" s="11" t="s">
        <v>1800</v>
      </c>
      <c r="D10" s="11" t="s">
        <v>1801</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3"/>
        <v/>
      </c>
      <c r="P10" s="12" t="str">
        <f t="shared" si="1"/>
        <v>* hospital.name insert ObligationActorAndCode($actor-headneck, #SHALL:handle)</v>
      </c>
      <c r="Q10"/>
      <c r="R10" s="12" t="str">
        <f t="shared" si="2"/>
        <v/>
      </c>
    </row>
    <row r="11" spans="1:18" s="2" customFormat="1" ht="103.25" x14ac:dyDescent="0.75">
      <c r="A11" s="59">
        <v>2</v>
      </c>
      <c r="B11" s="11" t="s">
        <v>1807</v>
      </c>
      <c r="C11" s="11" t="s">
        <v>1808</v>
      </c>
      <c r="D11" s="11" t="s">
        <v>1809</v>
      </c>
      <c r="E11" s="11">
        <v>1</v>
      </c>
      <c r="F11" s="11">
        <v>1</v>
      </c>
      <c r="G11" s="11" t="s">
        <v>39</v>
      </c>
      <c r="H11" s="11" t="s">
        <v>1810</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3"/>
        <v>* firstContactDate ^comment = ##334#Date
-##334#</v>
      </c>
      <c r="P11" s="12" t="str">
        <f t="shared" si="1"/>
        <v>* firstContactDate insert ObligationActorAndCode($actor-headneck, #SHALL:handle)</v>
      </c>
      <c r="Q11"/>
      <c r="R11" s="12" t="str">
        <f t="shared" si="2"/>
        <v/>
      </c>
    </row>
    <row r="12" spans="1:18" s="2" customFormat="1" x14ac:dyDescent="0.75">
      <c r="A12" s="59">
        <v>3</v>
      </c>
      <c r="B12" s="11"/>
      <c r="C12" s="11"/>
      <c r="D12" s="11"/>
      <c r="E12" s="11"/>
      <c r="F12" s="11"/>
      <c r="G12" s="11"/>
      <c r="H12" s="12"/>
      <c r="I12" s="12"/>
      <c r="J12" s="12"/>
      <c r="K12" s="25"/>
      <c r="L12" s="12" t="str">
        <f t="shared" si="0"/>
        <v>*  ..  ##34###34# ##334###334#</v>
      </c>
      <c r="M12"/>
      <c r="N12" s="12" t="str">
        <f t="shared" si="3"/>
        <v>*  ..  ##34###34# ##334###334#</v>
      </c>
      <c r="P12" s="12" t="str">
        <f t="shared" si="1"/>
        <v>*  ..  ##34###34# ##334###334#</v>
      </c>
      <c r="Q12"/>
      <c r="R12" s="12" t="str">
        <f t="shared" si="2"/>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3"/>
        <v>*  ..  ##34###34# ##334###334#</v>
      </c>
      <c r="P13" s="12" t="str">
        <f t="shared" si="1"/>
        <v>*  ..  ##34###34# ##334###334#</v>
      </c>
      <c r="Q13"/>
      <c r="R13" s="12" t="str">
        <f t="shared" si="2"/>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3"/>
        <v>*  ..  ##34###34# ##334###334#</v>
      </c>
      <c r="P14" s="12" t="str">
        <f t="shared" si="1"/>
        <v>*  ..  ##34###34# ##334###334#</v>
      </c>
      <c r="Q14"/>
      <c r="R14" s="12" t="str">
        <f t="shared" si="2"/>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1796875" style="100" customWidth="1"/>
    <col min="7" max="7" width="29.54296875" customWidth="1"/>
    <col min="8" max="8" width="54.90625" customWidth="1"/>
  </cols>
  <sheetData>
    <row r="1" spans="3:7" ht="15.5" thickBot="1" x14ac:dyDescent="0.9">
      <c r="C1" s="98" t="str">
        <f>HospitalPatientRecords!L1</f>
        <v>//===================================================</v>
      </c>
    </row>
    <row r="2" spans="3:7" ht="16.75" thickBot="1" x14ac:dyDescent="0.9">
      <c r="C2" s="24" t="str">
        <f>HospitalPatientRecords!L2</f>
        <v>//  Logical Model</v>
      </c>
      <c r="G2" s="29" t="s">
        <v>1814</v>
      </c>
    </row>
    <row r="3" spans="3:7" x14ac:dyDescent="0.75">
      <c r="C3" s="24" t="str">
        <f>HospitalPatientRecords!L3</f>
        <v>//===================================================</v>
      </c>
    </row>
    <row r="4" spans="3:7" x14ac:dyDescent="0.75">
      <c r="C4" s="99" t="str">
        <f>HospitalPatientRecords!L4</f>
        <v>Logical: HospitalPatientRecordsI4rc</v>
      </c>
    </row>
    <row r="5" spans="3:7" x14ac:dyDescent="0.75">
      <c r="C5" s="99" t="str">
        <f>HospitalPatientRecords!L5</f>
        <v>Id: HospitalPatientRecords</v>
      </c>
    </row>
    <row r="6" spans="3:7" x14ac:dyDescent="0.75">
      <c r="C6" s="99" t="str">
        <f>HospitalPatientRecords!L6</f>
        <v>Title: ##34#Hospital Patient Records##34#</v>
      </c>
    </row>
    <row r="7" spans="3:7" x14ac:dyDescent="0.75">
      <c r="C7" s="99" t="str">
        <f>HospitalPatientRecords!L7</f>
        <v>Description:  ##334#Hospital Patient Records##334#</v>
      </c>
    </row>
    <row r="8" spans="3:7" ht="29.5" x14ac:dyDescent="0.75">
      <c r="C8" s="100"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0" t="str">
        <f>IF(HospitalPatientRecords!L9="*  ..  ##34###34# ##334###334#","//--- END",HospitalPatientRecords!L9)</f>
        <v>* hospital 1..1 BackboneElement ##34#Hospital##34# ##334#Hospital element containing the data regarding the patient followed by the hospital##334#</v>
      </c>
    </row>
    <row r="10" spans="3:7" x14ac:dyDescent="0.75">
      <c r="C10" s="100" t="str">
        <f>IF(HospitalPatientRecords!L10="*  ..  ##34###34# ##334###334#","//--- END",HospitalPatientRecords!L10)</f>
        <v>* hospital.name 1..1 string ##34#Hospital Name##34# ##334#Hospital where the patients is included in the registry##334#</v>
      </c>
    </row>
    <row r="11" spans="3:7" ht="59" x14ac:dyDescent="0.75">
      <c r="C11" s="100"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0" t="str">
        <f>IF(HospitalPatientRecords!L12="*  ..  ##34###34# ##334###334#","//--- END",HospitalPatientRecords!L12)</f>
        <v>//--- END</v>
      </c>
    </row>
    <row r="13" spans="3:7" x14ac:dyDescent="0.75">
      <c r="C13" s="100" t="str">
        <f>IF(HospitalPatientRecords!L13="*  ..  ##34###34# ##334###334#","//--- END",HospitalPatientRecords!L13)</f>
        <v>//--- END</v>
      </c>
    </row>
    <row r="14" spans="3:7" x14ac:dyDescent="0.75">
      <c r="C14" s="100" t="str">
        <f>IF(HospitalPatientRecords!L14="*  ..  ##34###34# ##334###334#","//--- END",HospitalPatientRecords!L14)</f>
        <v>//--- END</v>
      </c>
    </row>
    <row r="18" spans="3:3" x14ac:dyDescent="0.75">
      <c r="C18" s="98" t="s">
        <v>1383</v>
      </c>
    </row>
    <row r="19" spans="3:3" x14ac:dyDescent="0.75">
      <c r="C19" s="24" t="s">
        <v>1417</v>
      </c>
    </row>
    <row r="20" spans="3:3" x14ac:dyDescent="0.75">
      <c r="C20" s="24" t="s">
        <v>1383</v>
      </c>
    </row>
    <row r="21" spans="3:3" ht="29.5" x14ac:dyDescent="0.75">
      <c r="C21" s="100" t="str">
        <f>IF(HospitalPatientRecords!N8="*  ..  ##34###34# ##334###334#","//--- END",HospitalPatientRecords!N8)</f>
        <v>* patient ^comment = ##334#A patient element data
-##334#</v>
      </c>
    </row>
    <row r="22" spans="3:3" ht="29.5" x14ac:dyDescent="0.75">
      <c r="C22" s="100" t="str">
        <f>IF(HospitalPatientRecords!N9="*  ..  ##34###34# ##334###334#","//--- END",HospitalPatientRecords!N9)</f>
        <v>* hospital ^comment = ##334#A hospital element data
-##334#</v>
      </c>
    </row>
    <row r="23" spans="3:3" x14ac:dyDescent="0.75">
      <c r="C23" s="100" t="str">
        <f>IF(HospitalPatientRecords!N10="*  ..  ##34###34# ##334###334#","//--- END",HospitalPatientRecords!N10)</f>
        <v/>
      </c>
    </row>
    <row r="24" spans="3:3" ht="29.5" x14ac:dyDescent="0.75">
      <c r="C24" s="100" t="str">
        <f>IF(HospitalPatientRecords!N11="*  ..  ##34###34# ##334###334#","//--- END",HospitalPatientRecords!N11)</f>
        <v>* firstContactDate ^comment = ##334#Date
-##334#</v>
      </c>
    </row>
    <row r="25" spans="3:3" x14ac:dyDescent="0.75">
      <c r="C25" s="100" t="str">
        <f>IF(HospitalPatientRecords!N12="*  ..  ##34###34# ##334###334#","//--- END",HospitalPatientRecords!N12)</f>
        <v>//--- END</v>
      </c>
    </row>
    <row r="26" spans="3:3" x14ac:dyDescent="0.75">
      <c r="C26" s="100" t="str">
        <f>IF(HospitalPatientRecords!N13="*  ..  ##34###34# ##334###334#","//--- END",HospitalPatientRecords!N13)</f>
        <v>//--- END</v>
      </c>
    </row>
    <row r="27" spans="3:3" x14ac:dyDescent="0.75">
      <c r="C27" s="100" t="str">
        <f>IF(HospitalPatientRecords!N14="*  ..  ##34###34# ##334###334#","//--- END",HospitalPatientRecords!N14)</f>
        <v>//--- END</v>
      </c>
    </row>
    <row r="30" spans="3:3" x14ac:dyDescent="0.75">
      <c r="C30" s="98" t="str">
        <f>HospitalPatientRecords!P1</f>
        <v>// -------------------------------------------------------------------------------</v>
      </c>
    </row>
    <row r="31" spans="3:3" x14ac:dyDescent="0.75">
      <c r="C31" s="24" t="str">
        <f>HospitalPatientRecords!P2</f>
        <v>// Obligations H&amp;N</v>
      </c>
    </row>
    <row r="32" spans="3:3" x14ac:dyDescent="0.75">
      <c r="C32" s="24" t="str">
        <f>HospitalPatientRecords!P3</f>
        <v>// -------------------------------------------------------------------------------</v>
      </c>
    </row>
    <row r="33" spans="3:3" x14ac:dyDescent="0.75">
      <c r="C33" s="100" t="str">
        <f>IF(HospitalPatientRecords!P8="*  ..  ##34###34# ##334###334#","//--- END",HospitalPatientRecords!P8)</f>
        <v>* patient insert ObligationActorAndCode($actor-headneck, #SHALL:handle)</v>
      </c>
    </row>
    <row r="34" spans="3:3" x14ac:dyDescent="0.75">
      <c r="C34" s="100" t="str">
        <f>IF(HospitalPatientRecords!P9="*  ..  ##34###34# ##334###334#","//--- END",HospitalPatientRecords!P9)</f>
        <v>* hospital insert ObligationActorAndCode($actor-headneck, #SHALL:handle)</v>
      </c>
    </row>
    <row r="35" spans="3:3" x14ac:dyDescent="0.75">
      <c r="C35" s="100" t="str">
        <f>IF(HospitalPatientRecords!P10="*  ..  ##34###34# ##334###334#","//--- END",HospitalPatientRecords!P10)</f>
        <v>* hospital.name insert ObligationActorAndCode($actor-headneck, #SHALL:handle)</v>
      </c>
    </row>
    <row r="36" spans="3:3" x14ac:dyDescent="0.75">
      <c r="C36" s="100" t="str">
        <f>IF(HospitalPatientRecords!P11="*  ..  ##34###34# ##334###334#","//--- END",HospitalPatientRecords!P11)</f>
        <v>* firstContactDate insert ObligationActorAndCode($actor-headneck, #SHALL:handle)</v>
      </c>
    </row>
    <row r="37" spans="3:3" x14ac:dyDescent="0.75">
      <c r="C37" s="100" t="str">
        <f>IF(HospitalPatientRecords!P12="*  ..  ##34###34# ##334###334#","//--- END",HospitalPatientRecords!P12)</f>
        <v>//--- END</v>
      </c>
    </row>
    <row r="38" spans="3:3" x14ac:dyDescent="0.75">
      <c r="C38" s="100" t="str">
        <f>IF(HospitalPatientRecords!P13="*  ..  ##34###34# ##334###334#","//--- END",HospitalPatientRecords!P13)</f>
        <v>//--- END</v>
      </c>
    </row>
    <row r="39" spans="3:3" x14ac:dyDescent="0.75">
      <c r="C39" s="100" t="str">
        <f>IF(HospitalPatientRecords!P14="*  ..  ##34###34# ##334###334#","//--- END",HospitalPatientRecords!P14)</f>
        <v>//--- END</v>
      </c>
    </row>
    <row r="42" spans="3:3" x14ac:dyDescent="0.75">
      <c r="C42" s="98"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0" t="str">
        <f>IF(HospitalPatientRecords!R8="*  ..  ##34###34# ##334###334#","//--- END",HospitalPatientRecords!R8)</f>
        <v/>
      </c>
    </row>
    <row r="46" spans="3:3" x14ac:dyDescent="0.75">
      <c r="C46" s="100" t="str">
        <f>IF(HospitalPatientRecords!R9="*  ..  ##34###34# ##334###334#","//--- END",HospitalPatientRecords!R9)</f>
        <v/>
      </c>
    </row>
    <row r="47" spans="3:3" x14ac:dyDescent="0.75">
      <c r="C47" s="100" t="str">
        <f>IF(HospitalPatientRecords!R10="*  ..  ##34###34# ##334###334#","//--- END",HospitalPatientRecords!R10)</f>
        <v/>
      </c>
    </row>
    <row r="48" spans="3:3" x14ac:dyDescent="0.75">
      <c r="C48" s="100" t="str">
        <f>IF(HospitalPatientRecords!R11="*  ..  ##34###34# ##334###334#","//--- END",HospitalPatientRecords!R11)</f>
        <v/>
      </c>
    </row>
    <row r="49" spans="3:3" x14ac:dyDescent="0.75">
      <c r="C49" s="100" t="str">
        <f>IF(HospitalPatientRecords!R12="*  ..  ##34###34# ##334###334#","//--- END",HospitalPatientRecords!R12)</f>
        <v>//--- END</v>
      </c>
    </row>
    <row r="50" spans="3:3" x14ac:dyDescent="0.75">
      <c r="C50" s="100" t="str">
        <f>IF(HospitalPatientRecords!R13="*  ..  ##34###34# ##334###334#","//--- END",HospitalPatientRecords!R13)</f>
        <v>//--- END</v>
      </c>
    </row>
    <row r="51" spans="3:3" x14ac:dyDescent="0.75">
      <c r="C51" s="100"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1896</v>
      </c>
      <c r="D3" s="47" t="s">
        <v>1466</v>
      </c>
      <c r="E3" s="71" t="str">
        <f>$C$1&amp;B14</f>
        <v>http://hl7.eu/fhir/ig/idea4rc/StructureDefinition/HospitalPatientRecords</v>
      </c>
    </row>
    <row r="4" spans="1:19" x14ac:dyDescent="0.75">
      <c r="B4" s="47" t="s">
        <v>16</v>
      </c>
      <c r="C4" s="28" t="s">
        <v>1896</v>
      </c>
      <c r="D4" s="47" t="s">
        <v>1467</v>
      </c>
      <c r="E4" s="158" t="s">
        <v>1899</v>
      </c>
      <c r="F4" s="159"/>
      <c r="G4" s="159"/>
    </row>
    <row r="5" spans="1:19" x14ac:dyDescent="0.75">
      <c r="B5" s="47" t="s">
        <v>10</v>
      </c>
      <c r="C5" s="7" t="s">
        <v>1897</v>
      </c>
      <c r="D5" s="47"/>
      <c r="E5" s="7"/>
    </row>
    <row r="6" spans="1:19" x14ac:dyDescent="0.75">
      <c r="B6" s="47" t="s">
        <v>18</v>
      </c>
      <c r="C6" s="41"/>
      <c r="D6" s="47" t="s">
        <v>1468</v>
      </c>
      <c r="E6" s="158" t="str">
        <f>E3</f>
        <v>http://hl7.eu/fhir/ig/idea4rc/StructureDefinition/HospitalPatientRecords</v>
      </c>
      <c r="F6" s="159"/>
      <c r="G6" s="159"/>
    </row>
    <row r="7" spans="1:19" x14ac:dyDescent="0.75">
      <c r="B7" s="47" t="s">
        <v>15</v>
      </c>
      <c r="C7" s="72"/>
      <c r="D7" s="47" t="s">
        <v>1469</v>
      </c>
      <c r="E7" s="158" t="str">
        <f>E4</f>
        <v>http://hl7.eu/fhir/ig/idea4rc/StructureDefinition/episodeOfCare-eu-i4rc</v>
      </c>
      <c r="F7" s="159"/>
      <c r="G7" s="159"/>
    </row>
    <row r="8" spans="1:19" ht="45" thickBot="1" x14ac:dyDescent="0.9">
      <c r="B8" s="47" t="s">
        <v>1470</v>
      </c>
      <c r="C8" t="s">
        <v>1897</v>
      </c>
      <c r="D8" s="47"/>
      <c r="E8" s="7"/>
      <c r="I8" s="12" t="s">
        <v>1285</v>
      </c>
      <c r="J8" s="12" t="s">
        <v>1286</v>
      </c>
      <c r="K8" s="12" t="s">
        <v>1287</v>
      </c>
      <c r="L8" s="12" t="s">
        <v>1288</v>
      </c>
      <c r="M8" s="11" t="s">
        <v>1289</v>
      </c>
      <c r="P8" s="34" t="s">
        <v>1324</v>
      </c>
      <c r="Q8" s="34">
        <v>6</v>
      </c>
    </row>
    <row r="9" spans="1:19" ht="30.25" thickBot="1" x14ac:dyDescent="0.9">
      <c r="B9" s="47" t="s">
        <v>1471</v>
      </c>
      <c r="C9" s="12" t="s">
        <v>1898</v>
      </c>
      <c r="D9" s="92"/>
      <c r="E9" s="160"/>
      <c r="F9" s="161"/>
      <c r="G9" s="162"/>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HospitalPatientRecords!B5</f>
        <v>HospitalPatientRecords</v>
      </c>
      <c r="C14" s="11"/>
      <c r="D14" s="4" t="s">
        <v>1900</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1480</v>
      </c>
      <c r="E15" s="12"/>
      <c r="F15" s="49" t="s">
        <v>1313</v>
      </c>
      <c r="G15" s="77"/>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1901</v>
      </c>
      <c r="E16" s="12"/>
      <c r="F16" s="49" t="s">
        <v>1312</v>
      </c>
      <c r="G16" s="77"/>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1902</v>
      </c>
      <c r="E17" s="12"/>
      <c r="F17" s="49" t="s">
        <v>1312</v>
      </c>
      <c r="G17" s="77"/>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1903</v>
      </c>
      <c r="E18" s="12"/>
      <c r="F18" s="49" t="s">
        <v>1313</v>
      </c>
      <c r="G18" s="77"/>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7"/>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7"/>
      <c r="P45" s="11">
        <v>31</v>
      </c>
      <c r="Q45" s="11">
        <f t="shared" si="13"/>
        <v>5</v>
      </c>
      <c r="R45" s="11">
        <f t="shared" si="14"/>
        <v>1</v>
      </c>
      <c r="S45" s="12" cm="1">
        <f t="array" ref="S45">INDEX('HospitalPatientRec-ConceptMap-1'!$I$15:$N$124,Q45+1,R45)</f>
        <v>0</v>
      </c>
    </row>
    <row r="46" spans="1:19" x14ac:dyDescent="0.75">
      <c r="B46" s="11"/>
      <c r="C46" s="11"/>
      <c r="D46" s="12"/>
      <c r="E46" s="12"/>
      <c r="F46" s="49"/>
      <c r="G46" s="77"/>
      <c r="P46" s="11">
        <v>32</v>
      </c>
      <c r="Q46" s="11">
        <f t="shared" si="13"/>
        <v>5</v>
      </c>
      <c r="R46" s="11">
        <f t="shared" si="14"/>
        <v>2</v>
      </c>
      <c r="S46" s="12" cm="1">
        <f t="array" ref="S46">INDEX('HospitalPatientRec-ConceptMap-1'!$I$15:$N$124,Q46+1,R46)</f>
        <v>0</v>
      </c>
    </row>
    <row r="47" spans="1:19" x14ac:dyDescent="0.75">
      <c r="B47" s="11"/>
      <c r="C47" s="11"/>
      <c r="D47" s="12"/>
      <c r="E47" s="12"/>
      <c r="F47" s="49"/>
      <c r="G47" s="77"/>
      <c r="P47" s="11">
        <v>33</v>
      </c>
      <c r="Q47" s="11">
        <f t="shared" si="13"/>
        <v>5</v>
      </c>
      <c r="R47" s="11">
        <f t="shared" si="14"/>
        <v>3</v>
      </c>
      <c r="S47" s="12" cm="1">
        <f t="array" ref="S47">INDEX('HospitalPatientRec-ConceptMap-1'!$I$15:$N$124,Q47+1,R47)</f>
        <v>0</v>
      </c>
    </row>
    <row r="48" spans="1:19" x14ac:dyDescent="0.75">
      <c r="B48" s="11"/>
      <c r="C48" s="11"/>
      <c r="D48" s="12"/>
      <c r="E48" s="12"/>
      <c r="F48" s="49"/>
      <c r="G48" s="77"/>
      <c r="P48" s="11">
        <v>34</v>
      </c>
      <c r="Q48" s="11">
        <f t="shared" si="13"/>
        <v>5</v>
      </c>
      <c r="R48" s="11">
        <f t="shared" si="14"/>
        <v>4</v>
      </c>
      <c r="S48" s="12" cm="1">
        <f t="array" ref="S48">INDEX('HospitalPatientRec-ConceptMap-1'!$I$15:$N$124,Q48+1,R48)</f>
        <v>0</v>
      </c>
    </row>
    <row r="49" spans="2:19" x14ac:dyDescent="0.75">
      <c r="B49" s="11"/>
      <c r="C49" s="11"/>
      <c r="D49" s="12"/>
      <c r="E49" s="12"/>
      <c r="F49" s="49"/>
      <c r="G49" s="77"/>
      <c r="P49" s="11">
        <v>35</v>
      </c>
      <c r="Q49" s="11">
        <f t="shared" si="13"/>
        <v>5</v>
      </c>
      <c r="R49" s="11">
        <f t="shared" si="14"/>
        <v>5</v>
      </c>
      <c r="S49" s="12" cm="1">
        <f t="array" ref="S49">INDEX('HospitalPatientRec-ConceptMap-1'!$I$15:$N$124,Q49+1,R49)</f>
        <v>0</v>
      </c>
    </row>
    <row r="50" spans="2:19" x14ac:dyDescent="0.75">
      <c r="B50" s="11"/>
      <c r="C50" s="11"/>
      <c r="D50" s="12"/>
      <c r="E50" s="12"/>
      <c r="F50" s="49"/>
      <c r="G50" s="77"/>
      <c r="P50" s="11">
        <v>36</v>
      </c>
      <c r="Q50" s="11">
        <f t="shared" si="13"/>
        <v>5</v>
      </c>
      <c r="R50" s="11">
        <f t="shared" si="14"/>
        <v>6</v>
      </c>
      <c r="S50" s="12" cm="1">
        <f t="array" ref="S50">INDEX('HospitalPatientRec-ConceptMap-1'!$I$15:$N$124,Q50+1,R50)</f>
        <v>0</v>
      </c>
    </row>
    <row r="51" spans="2:19" x14ac:dyDescent="0.75">
      <c r="B51" s="11"/>
      <c r="C51" s="11"/>
      <c r="D51" s="12"/>
      <c r="E51" s="12"/>
      <c r="F51" s="49"/>
      <c r="G51" s="77"/>
      <c r="P51" s="11">
        <v>37</v>
      </c>
      <c r="Q51" s="11">
        <f t="shared" si="13"/>
        <v>6</v>
      </c>
      <c r="R51" s="11">
        <f t="shared" si="14"/>
        <v>1</v>
      </c>
      <c r="S51" s="12" cm="1">
        <f t="array" ref="S51">INDEX('HospitalPatientRec-ConceptMap-1'!$I$15:$N$124,Q51+1,R51)</f>
        <v>0</v>
      </c>
    </row>
    <row r="52" spans="2:19" x14ac:dyDescent="0.75">
      <c r="B52" s="11"/>
      <c r="C52" s="11"/>
      <c r="D52" s="12"/>
      <c r="E52" s="12"/>
      <c r="F52" s="49"/>
      <c r="G52" s="77"/>
      <c r="P52" s="11">
        <v>38</v>
      </c>
      <c r="Q52" s="11">
        <f t="shared" si="13"/>
        <v>6</v>
      </c>
      <c r="R52" s="11">
        <f t="shared" si="14"/>
        <v>2</v>
      </c>
      <c r="S52" s="12" cm="1">
        <f t="array" ref="S52">INDEX('HospitalPatientRec-ConceptMap-1'!$I$15:$N$124,Q52+1,R52)</f>
        <v>0</v>
      </c>
    </row>
    <row r="53" spans="2:19" x14ac:dyDescent="0.75">
      <c r="B53" s="11"/>
      <c r="C53" s="11"/>
      <c r="D53" s="12"/>
      <c r="E53" s="12"/>
      <c r="F53" s="49"/>
      <c r="G53" s="77"/>
      <c r="P53" s="11">
        <v>39</v>
      </c>
      <c r="Q53" s="11">
        <f t="shared" si="13"/>
        <v>6</v>
      </c>
      <c r="R53" s="11">
        <f t="shared" si="14"/>
        <v>3</v>
      </c>
      <c r="S53" s="12" cm="1">
        <f t="array" ref="S53">INDEX('HospitalPatientRec-ConceptMap-1'!$I$15:$N$124,Q53+1,R53)</f>
        <v>0</v>
      </c>
    </row>
    <row r="54" spans="2:19" x14ac:dyDescent="0.75">
      <c r="B54" s="11"/>
      <c r="C54" s="11"/>
      <c r="D54" s="12"/>
      <c r="E54" s="12"/>
      <c r="F54" s="49"/>
      <c r="G54" s="77"/>
      <c r="P54" s="11">
        <v>40</v>
      </c>
      <c r="Q54" s="11">
        <f t="shared" si="13"/>
        <v>6</v>
      </c>
      <c r="R54" s="11">
        <f t="shared" si="14"/>
        <v>4</v>
      </c>
      <c r="S54" s="12" cm="1">
        <f t="array" ref="S54">INDEX('HospitalPatientRec-ConceptMap-1'!$I$15:$N$124,Q54+1,R54)</f>
        <v>0</v>
      </c>
    </row>
    <row r="55" spans="2:19" x14ac:dyDescent="0.75">
      <c r="B55" s="11"/>
      <c r="C55" s="11"/>
      <c r="D55" s="12"/>
      <c r="E55" s="12"/>
      <c r="F55" s="49"/>
      <c r="G55" s="77"/>
      <c r="P55" s="11">
        <v>41</v>
      </c>
      <c r="Q55" s="11">
        <f t="shared" si="13"/>
        <v>6</v>
      </c>
      <c r="R55" s="11">
        <f t="shared" si="14"/>
        <v>5</v>
      </c>
      <c r="S55" s="12" cm="1">
        <f t="array" ref="S55">INDEX('HospitalPatientRec-ConceptMap-1'!$I$15:$N$124,Q55+1,R55)</f>
        <v>0</v>
      </c>
    </row>
    <row r="56" spans="2:19" x14ac:dyDescent="0.75">
      <c r="B56" s="11"/>
      <c r="C56" s="11"/>
      <c r="D56" s="12"/>
      <c r="E56" s="12"/>
      <c r="F56" s="49"/>
      <c r="G56" s="77"/>
      <c r="P56" s="11">
        <v>42</v>
      </c>
      <c r="Q56" s="11">
        <f t="shared" si="13"/>
        <v>6</v>
      </c>
      <c r="R56" s="11">
        <f t="shared" si="14"/>
        <v>6</v>
      </c>
      <c r="S56" s="12" cm="1">
        <f t="array" ref="S56">INDEX('HospitalPatientRec-ConceptMap-1'!$I$15:$N$124,Q56+1,R56)</f>
        <v>0</v>
      </c>
    </row>
    <row r="57" spans="2:19" x14ac:dyDescent="0.75">
      <c r="B57" s="11"/>
      <c r="C57" s="11"/>
      <c r="D57" s="12"/>
      <c r="E57" s="12"/>
      <c r="F57" s="49"/>
      <c r="G57" s="77"/>
      <c r="P57" s="11">
        <v>43</v>
      </c>
      <c r="Q57" s="11">
        <f t="shared" si="13"/>
        <v>7</v>
      </c>
      <c r="R57" s="11">
        <f t="shared" si="14"/>
        <v>1</v>
      </c>
      <c r="S57" s="12" cm="1">
        <f t="array" ref="S57">INDEX('HospitalPatientRec-ConceptMap-1'!$I$15:$N$124,Q57+1,R57)</f>
        <v>0</v>
      </c>
    </row>
    <row r="58" spans="2:19" x14ac:dyDescent="0.75">
      <c r="B58" s="11"/>
      <c r="C58" s="11"/>
      <c r="D58" s="12"/>
      <c r="E58" s="12"/>
      <c r="F58" s="49"/>
      <c r="G58" s="77"/>
      <c r="P58" s="11">
        <v>44</v>
      </c>
      <c r="Q58" s="11">
        <f t="shared" si="13"/>
        <v>7</v>
      </c>
      <c r="R58" s="11">
        <f t="shared" si="14"/>
        <v>2</v>
      </c>
      <c r="S58" s="12" cm="1">
        <f t="array" ref="S58">INDEX('HospitalPatientRec-ConceptMap-1'!$I$15:$N$124,Q58+1,R58)</f>
        <v>0</v>
      </c>
    </row>
    <row r="59" spans="2:19" x14ac:dyDescent="0.75">
      <c r="B59" s="11"/>
      <c r="C59" s="11"/>
      <c r="D59" s="12"/>
      <c r="E59" s="12"/>
      <c r="F59" s="49"/>
      <c r="G59" s="77"/>
      <c r="P59" s="11">
        <v>45</v>
      </c>
      <c r="Q59" s="11">
        <f t="shared" si="13"/>
        <v>7</v>
      </c>
      <c r="R59" s="11">
        <f t="shared" si="14"/>
        <v>3</v>
      </c>
      <c r="S59" s="12" cm="1">
        <f t="array" ref="S59">INDEX('HospitalPatientRec-ConceptMap-1'!$I$15:$N$124,Q59+1,R59)</f>
        <v>0</v>
      </c>
    </row>
    <row r="60" spans="2:19" x14ac:dyDescent="0.75">
      <c r="B60" s="11"/>
      <c r="C60" s="11"/>
      <c r="D60" s="12"/>
      <c r="E60" s="12"/>
      <c r="F60" s="49"/>
      <c r="G60" s="77"/>
      <c r="P60" s="11">
        <v>46</v>
      </c>
      <c r="Q60" s="11">
        <f t="shared" si="13"/>
        <v>7</v>
      </c>
      <c r="R60" s="11">
        <f t="shared" si="14"/>
        <v>4</v>
      </c>
      <c r="S60" s="12" cm="1">
        <f t="array" ref="S60">INDEX('HospitalPatientRec-ConceptMap-1'!$I$15:$N$124,Q60+1,R60)</f>
        <v>0</v>
      </c>
    </row>
    <row r="61" spans="2:19" x14ac:dyDescent="0.75">
      <c r="B61" s="11"/>
      <c r="C61" s="11"/>
      <c r="D61" s="12"/>
      <c r="E61" s="12"/>
      <c r="F61" s="49"/>
      <c r="G61" s="77"/>
      <c r="P61" s="11">
        <v>47</v>
      </c>
      <c r="Q61" s="11">
        <f t="shared" si="13"/>
        <v>7</v>
      </c>
      <c r="R61" s="11">
        <f t="shared" si="14"/>
        <v>5</v>
      </c>
      <c r="S61" s="12" cm="1">
        <f t="array" ref="S61">INDEX('HospitalPatientRec-ConceptMap-1'!$I$15:$N$124,Q61+1,R61)</f>
        <v>0</v>
      </c>
    </row>
    <row r="62" spans="2:19" x14ac:dyDescent="0.75">
      <c r="B62" s="11"/>
      <c r="C62" s="11"/>
      <c r="D62" s="12"/>
      <c r="E62" s="12"/>
      <c r="F62" s="49"/>
      <c r="G62" s="77"/>
      <c r="P62" s="11">
        <v>48</v>
      </c>
      <c r="Q62" s="11">
        <f t="shared" si="13"/>
        <v>7</v>
      </c>
      <c r="R62" s="11">
        <f t="shared" si="14"/>
        <v>6</v>
      </c>
      <c r="S62" s="12" cm="1">
        <f t="array" ref="S62">INDEX('HospitalPatientRec-ConceptMap-1'!$I$15:$N$124,Q62+1,R62)</f>
        <v>0</v>
      </c>
    </row>
    <row r="63" spans="2:19" x14ac:dyDescent="0.75">
      <c r="B63" s="11"/>
      <c r="C63" s="11"/>
      <c r="D63" s="12"/>
      <c r="E63" s="12"/>
      <c r="F63" s="49"/>
      <c r="G63" s="77"/>
      <c r="P63" s="11">
        <v>49</v>
      </c>
      <c r="Q63" s="11">
        <f t="shared" si="13"/>
        <v>8</v>
      </c>
      <c r="R63" s="11">
        <f t="shared" si="14"/>
        <v>1</v>
      </c>
      <c r="S63" s="12" cm="1">
        <f t="array" ref="S63">INDEX('HospitalPatientRec-ConceptMap-1'!$I$15:$N$124,Q63+1,R63)</f>
        <v>0</v>
      </c>
    </row>
    <row r="64" spans="2:19" x14ac:dyDescent="0.75">
      <c r="B64" s="11"/>
      <c r="C64" s="11"/>
      <c r="D64" s="12"/>
      <c r="E64" s="12"/>
      <c r="F64" s="49"/>
      <c r="G64" s="77"/>
      <c r="P64" s="11">
        <v>50</v>
      </c>
      <c r="Q64" s="11">
        <f t="shared" si="13"/>
        <v>8</v>
      </c>
      <c r="R64" s="11">
        <f t="shared" si="14"/>
        <v>2</v>
      </c>
      <c r="S64" s="12" cm="1">
        <f t="array" ref="S64">INDEX('HospitalPatientRec-ConceptMap-1'!$I$15:$N$124,Q64+1,R64)</f>
        <v>0</v>
      </c>
    </row>
    <row r="65" spans="2:19" x14ac:dyDescent="0.75">
      <c r="B65" s="11"/>
      <c r="C65" s="11"/>
      <c r="D65" s="12"/>
      <c r="E65" s="12"/>
      <c r="F65" s="49"/>
      <c r="G65" s="77"/>
      <c r="P65" s="11">
        <v>51</v>
      </c>
      <c r="Q65" s="11">
        <f t="shared" si="13"/>
        <v>8</v>
      </c>
      <c r="R65" s="11">
        <f t="shared" si="14"/>
        <v>3</v>
      </c>
      <c r="S65" s="12" cm="1">
        <f t="array" ref="S65">INDEX('HospitalPatientRec-ConceptMap-1'!$I$15:$N$124,Q65+1,R65)</f>
        <v>0</v>
      </c>
    </row>
    <row r="66" spans="2:19" x14ac:dyDescent="0.75">
      <c r="B66" s="11"/>
      <c r="C66" s="11"/>
      <c r="D66" s="12"/>
      <c r="E66" s="12"/>
      <c r="F66" s="49"/>
      <c r="G66" s="77"/>
      <c r="P66" s="11">
        <v>52</v>
      </c>
      <c r="Q66" s="11">
        <f t="shared" si="13"/>
        <v>8</v>
      </c>
      <c r="R66" s="11">
        <f t="shared" si="14"/>
        <v>4</v>
      </c>
      <c r="S66" s="12" cm="1">
        <f t="array" ref="S66">INDEX('HospitalPatientRec-ConceptMap-1'!$I$15:$N$124,Q66+1,R66)</f>
        <v>0</v>
      </c>
    </row>
    <row r="67" spans="2:19" x14ac:dyDescent="0.75">
      <c r="B67" s="11"/>
      <c r="C67" s="11"/>
      <c r="D67" s="12"/>
      <c r="E67" s="12"/>
      <c r="F67" s="49"/>
      <c r="G67" s="77"/>
      <c r="P67" s="11">
        <v>53</v>
      </c>
      <c r="Q67" s="11">
        <f t="shared" si="13"/>
        <v>8</v>
      </c>
      <c r="R67" s="11">
        <f t="shared" si="14"/>
        <v>5</v>
      </c>
      <c r="S67" s="12" cm="1">
        <f t="array" ref="S67">INDEX('HospitalPatientRec-ConceptMap-1'!$I$15:$N$124,Q67+1,R67)</f>
        <v>0</v>
      </c>
    </row>
    <row r="68" spans="2:19" x14ac:dyDescent="0.75">
      <c r="B68" s="11"/>
      <c r="C68" s="11"/>
      <c r="D68" s="12"/>
      <c r="E68" s="12"/>
      <c r="F68" s="49"/>
      <c r="G68" s="77"/>
      <c r="P68" s="11">
        <v>54</v>
      </c>
      <c r="Q68" s="11">
        <f t="shared" si="13"/>
        <v>8</v>
      </c>
      <c r="R68" s="11">
        <f t="shared" si="14"/>
        <v>6</v>
      </c>
      <c r="S68" s="12" cm="1">
        <f t="array" ref="S68">INDEX('HospitalPatientRec-ConceptMap-1'!$I$15:$N$124,Q68+1,R68)</f>
        <v>0</v>
      </c>
    </row>
    <row r="69" spans="2:19" x14ac:dyDescent="0.75">
      <c r="B69" s="11"/>
      <c r="C69" s="11"/>
      <c r="D69" s="12"/>
      <c r="E69" s="12"/>
      <c r="F69" s="49"/>
      <c r="G69" s="77"/>
      <c r="P69" s="11">
        <v>55</v>
      </c>
      <c r="Q69" s="11">
        <f t="shared" si="13"/>
        <v>9</v>
      </c>
      <c r="R69" s="11">
        <f t="shared" si="14"/>
        <v>1</v>
      </c>
      <c r="S69" s="12" cm="1">
        <f t="array" ref="S69">INDEX('HospitalPatientRec-ConceptMap-1'!$I$15:$N$124,Q69+1,R69)</f>
        <v>0</v>
      </c>
    </row>
    <row r="70" spans="2:19" x14ac:dyDescent="0.75">
      <c r="B70" s="11"/>
      <c r="C70" s="11"/>
      <c r="D70" s="12"/>
      <c r="E70" s="12"/>
      <c r="F70" s="49"/>
      <c r="G70" s="77"/>
      <c r="P70" s="11">
        <v>56</v>
      </c>
      <c r="Q70" s="11">
        <f t="shared" si="13"/>
        <v>9</v>
      </c>
      <c r="R70" s="11">
        <f t="shared" si="14"/>
        <v>2</v>
      </c>
      <c r="S70" s="12" cm="1">
        <f t="array" ref="S70">INDEX('HospitalPatientRec-ConceptMap-1'!$I$15:$N$124,Q70+1,R70)</f>
        <v>0</v>
      </c>
    </row>
    <row r="71" spans="2:19" x14ac:dyDescent="0.75">
      <c r="B71" s="11"/>
      <c r="C71" s="11"/>
      <c r="D71" s="12"/>
      <c r="E71" s="12"/>
      <c r="F71" s="49"/>
      <c r="G71" s="77"/>
      <c r="P71" s="11">
        <v>57</v>
      </c>
      <c r="Q71" s="11">
        <f t="shared" si="13"/>
        <v>9</v>
      </c>
      <c r="R71" s="11">
        <f t="shared" si="14"/>
        <v>3</v>
      </c>
      <c r="S71" s="12" cm="1">
        <f t="array" ref="S71">INDEX('HospitalPatientRec-ConceptMap-1'!$I$15:$N$124,Q71+1,R71)</f>
        <v>0</v>
      </c>
    </row>
    <row r="72" spans="2:19" x14ac:dyDescent="0.75">
      <c r="B72" s="11"/>
      <c r="C72" s="11"/>
      <c r="D72" s="12"/>
      <c r="E72" s="12"/>
      <c r="F72" s="49"/>
      <c r="G72" s="77"/>
      <c r="P72" s="11">
        <v>58</v>
      </c>
      <c r="Q72" s="11">
        <f t="shared" si="13"/>
        <v>9</v>
      </c>
      <c r="R72" s="11">
        <f t="shared" si="14"/>
        <v>4</v>
      </c>
      <c r="S72" s="12" cm="1">
        <f t="array" ref="S72">INDEX('HospitalPatientRec-ConceptMap-1'!$I$15:$N$124,Q72+1,R72)</f>
        <v>0</v>
      </c>
    </row>
    <row r="73" spans="2:19" x14ac:dyDescent="0.75">
      <c r="B73" s="11"/>
      <c r="C73" s="11"/>
      <c r="D73" s="12"/>
      <c r="E73" s="12"/>
      <c r="F73" s="49"/>
      <c r="G73" s="77"/>
      <c r="P73" s="11">
        <v>59</v>
      </c>
      <c r="Q73" s="11">
        <f t="shared" si="13"/>
        <v>9</v>
      </c>
      <c r="R73" s="11">
        <f t="shared" si="14"/>
        <v>5</v>
      </c>
      <c r="S73" s="12" cm="1">
        <f t="array" ref="S73">INDEX('HospitalPatientRec-ConceptMap-1'!$I$15:$N$124,Q73+1,R73)</f>
        <v>0</v>
      </c>
    </row>
    <row r="74" spans="2:19" x14ac:dyDescent="0.75">
      <c r="B74" s="11"/>
      <c r="C74" s="11"/>
      <c r="D74" s="12"/>
      <c r="E74" s="12"/>
      <c r="F74" s="49"/>
      <c r="G74" s="77"/>
      <c r="P74" s="11">
        <v>60</v>
      </c>
      <c r="Q74" s="11">
        <f t="shared" si="13"/>
        <v>9</v>
      </c>
      <c r="R74" s="11">
        <f t="shared" si="14"/>
        <v>6</v>
      </c>
      <c r="S74" s="12" cm="1">
        <f t="array" ref="S74">INDEX('HospitalPatientRec-ConceptMap-1'!$I$15:$N$124,Q74+1,R74)</f>
        <v>0</v>
      </c>
    </row>
    <row r="75" spans="2:19" x14ac:dyDescent="0.75">
      <c r="B75" s="11"/>
      <c r="C75" s="11"/>
      <c r="D75" s="12"/>
      <c r="E75" s="12"/>
      <c r="F75" s="49"/>
      <c r="G75" s="77"/>
      <c r="P75" s="11">
        <v>61</v>
      </c>
      <c r="Q75" s="11">
        <f t="shared" si="13"/>
        <v>10</v>
      </c>
      <c r="R75" s="11">
        <f t="shared" si="14"/>
        <v>1</v>
      </c>
      <c r="S75" s="12" cm="1">
        <f t="array" ref="S75">INDEX('HospitalPatientRec-ConceptMap-1'!$I$15:$N$124,Q75+1,R75)</f>
        <v>0</v>
      </c>
    </row>
    <row r="76" spans="2:19" x14ac:dyDescent="0.75">
      <c r="B76" s="11"/>
      <c r="C76" s="11"/>
      <c r="D76" s="12"/>
      <c r="E76" s="12"/>
      <c r="F76" s="49"/>
      <c r="G76" s="77"/>
      <c r="P76" s="11">
        <v>62</v>
      </c>
      <c r="Q76" s="11">
        <f t="shared" si="13"/>
        <v>10</v>
      </c>
      <c r="R76" s="11">
        <f t="shared" si="14"/>
        <v>2</v>
      </c>
      <c r="S76" s="12" cm="1">
        <f t="array" ref="S76">INDEX('HospitalPatientRec-ConceptMap-1'!$I$15:$N$124,Q76+1,R76)</f>
        <v>0</v>
      </c>
    </row>
    <row r="77" spans="2:19" x14ac:dyDescent="0.75">
      <c r="B77" s="11"/>
      <c r="C77" s="11"/>
      <c r="D77" s="12"/>
      <c r="E77" s="12"/>
      <c r="F77" s="49"/>
      <c r="G77" s="77"/>
      <c r="P77" s="11">
        <v>63</v>
      </c>
      <c r="Q77" s="11">
        <f t="shared" si="13"/>
        <v>10</v>
      </c>
      <c r="R77" s="11">
        <f t="shared" si="14"/>
        <v>3</v>
      </c>
      <c r="S77" s="12" cm="1">
        <f t="array" ref="S77">INDEX('HospitalPatientRec-ConceptMap-1'!$I$15:$N$124,Q77+1,R77)</f>
        <v>0</v>
      </c>
    </row>
    <row r="78" spans="2:19" x14ac:dyDescent="0.75">
      <c r="B78" s="11"/>
      <c r="C78" s="11"/>
      <c r="D78" s="12"/>
      <c r="E78" s="12"/>
      <c r="F78" s="49"/>
      <c r="G78" s="77"/>
      <c r="P78" s="11">
        <v>64</v>
      </c>
      <c r="Q78" s="11">
        <f t="shared" si="13"/>
        <v>10</v>
      </c>
      <c r="R78" s="11">
        <f t="shared" si="14"/>
        <v>4</v>
      </c>
      <c r="S78" s="12" cm="1">
        <f t="array" ref="S78">INDEX('HospitalPatientRec-ConceptMap-1'!$I$15:$N$124,Q78+1,R78)</f>
        <v>0</v>
      </c>
    </row>
    <row r="79" spans="2:19" x14ac:dyDescent="0.75">
      <c r="B79" s="11"/>
      <c r="C79" s="11"/>
      <c r="D79" s="12"/>
      <c r="E79" s="12"/>
      <c r="F79" s="49"/>
      <c r="G79" s="77"/>
      <c r="P79" s="11">
        <v>65</v>
      </c>
      <c r="Q79" s="11">
        <f t="shared" si="13"/>
        <v>10</v>
      </c>
      <c r="R79" s="11">
        <f t="shared" si="14"/>
        <v>5</v>
      </c>
      <c r="S79" s="12" cm="1">
        <f t="array" ref="S79">INDEX('HospitalPatientRec-ConceptMap-1'!$I$15:$N$124,Q79+1,R79)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7"/>
      <c r="P81" s="11">
        <v>67</v>
      </c>
      <c r="Q81" s="11">
        <f t="shared" si="15"/>
        <v>11</v>
      </c>
      <c r="R81" s="11">
        <f t="shared" si="16"/>
        <v>1</v>
      </c>
      <c r="S81" s="12" cm="1">
        <f t="array" ref="S81">INDEX('HospitalPatientRec-ConceptMap-1'!$I$15:$N$124,Q81+1,R81)</f>
        <v>0</v>
      </c>
    </row>
    <row r="82" spans="2:19" x14ac:dyDescent="0.75">
      <c r="B82" s="11"/>
      <c r="C82" s="11"/>
      <c r="D82" s="12"/>
      <c r="E82" s="12"/>
      <c r="F82" s="49"/>
      <c r="G82" s="77"/>
      <c r="P82" s="11">
        <v>68</v>
      </c>
      <c r="Q82" s="11">
        <f t="shared" si="15"/>
        <v>11</v>
      </c>
      <c r="R82" s="11">
        <f t="shared" si="16"/>
        <v>2</v>
      </c>
      <c r="S82" s="12" cm="1">
        <f t="array" ref="S82">INDEX('HospitalPatientRec-ConceptMap-1'!$I$15:$N$124,Q82+1,R82)</f>
        <v>0</v>
      </c>
    </row>
    <row r="83" spans="2:19" x14ac:dyDescent="0.75">
      <c r="B83" s="11"/>
      <c r="C83" s="11"/>
      <c r="D83" s="12"/>
      <c r="E83" s="12"/>
      <c r="F83" s="49"/>
      <c r="G83" s="77"/>
      <c r="P83" s="11">
        <v>69</v>
      </c>
      <c r="Q83" s="11">
        <f t="shared" si="15"/>
        <v>11</v>
      </c>
      <c r="R83" s="11">
        <f t="shared" si="16"/>
        <v>3</v>
      </c>
      <c r="S83" s="12" cm="1">
        <f t="array" ref="S83">INDEX('HospitalPatientRec-ConceptMap-1'!$I$15:$N$124,Q83+1,R83)</f>
        <v>0</v>
      </c>
    </row>
    <row r="84" spans="2:19" x14ac:dyDescent="0.75">
      <c r="B84" s="11"/>
      <c r="C84" s="11"/>
      <c r="D84" s="12"/>
      <c r="E84" s="12"/>
      <c r="F84" s="49"/>
      <c r="G84" s="77"/>
      <c r="P84" s="11">
        <v>70</v>
      </c>
      <c r="Q84" s="11">
        <f t="shared" si="15"/>
        <v>11</v>
      </c>
      <c r="R84" s="11">
        <f t="shared" si="16"/>
        <v>4</v>
      </c>
      <c r="S84" s="12" cm="1">
        <f t="array" ref="S84">INDEX('HospitalPatientRec-ConceptMap-1'!$I$15:$N$124,Q84+1,R84)</f>
        <v>0</v>
      </c>
    </row>
    <row r="85" spans="2:19" x14ac:dyDescent="0.75">
      <c r="B85" s="11"/>
      <c r="C85" s="11"/>
      <c r="D85" s="12"/>
      <c r="E85" s="12"/>
      <c r="F85" s="49"/>
      <c r="G85" s="77"/>
      <c r="P85" s="11">
        <v>71</v>
      </c>
      <c r="Q85" s="11">
        <f t="shared" si="15"/>
        <v>11</v>
      </c>
      <c r="R85" s="11">
        <f t="shared" si="16"/>
        <v>5</v>
      </c>
      <c r="S85" s="12" cm="1">
        <f t="array" ref="S85">INDEX('HospitalPatientRec-ConceptMap-1'!$I$15:$N$124,Q85+1,R85)</f>
        <v>0</v>
      </c>
    </row>
    <row r="86" spans="2:19" x14ac:dyDescent="0.75">
      <c r="B86" s="11"/>
      <c r="C86" s="11"/>
      <c r="D86" s="12"/>
      <c r="E86" s="12"/>
      <c r="F86" s="49"/>
      <c r="G86" s="77"/>
      <c r="P86" s="11">
        <v>72</v>
      </c>
      <c r="Q86" s="11">
        <f t="shared" si="15"/>
        <v>11</v>
      </c>
      <c r="R86" s="11">
        <f t="shared" si="16"/>
        <v>6</v>
      </c>
      <c r="S86" s="12" cm="1">
        <f t="array" ref="S86">INDEX('HospitalPatientRec-ConceptMap-1'!$I$15:$N$124,Q86+1,R86)</f>
        <v>0</v>
      </c>
    </row>
    <row r="87" spans="2:19" x14ac:dyDescent="0.75">
      <c r="B87" s="11"/>
      <c r="C87" s="11"/>
      <c r="D87" s="12"/>
      <c r="E87" s="12"/>
      <c r="F87" s="49"/>
      <c r="G87" s="77"/>
      <c r="P87" s="11">
        <v>73</v>
      </c>
      <c r="Q87" s="11">
        <f t="shared" si="15"/>
        <v>12</v>
      </c>
      <c r="R87" s="11">
        <f t="shared" si="16"/>
        <v>1</v>
      </c>
      <c r="S87" s="12" cm="1">
        <f t="array" ref="S87">INDEX('HospitalPatientRec-ConceptMap-1'!$I$15:$N$124,Q87+1,R87)</f>
        <v>0</v>
      </c>
    </row>
    <row r="88" spans="2:19" x14ac:dyDescent="0.75">
      <c r="B88" s="11"/>
      <c r="C88" s="11"/>
      <c r="D88" s="12"/>
      <c r="E88" s="12"/>
      <c r="F88" s="49"/>
      <c r="G88" s="77"/>
      <c r="P88" s="11">
        <v>74</v>
      </c>
      <c r="Q88" s="11">
        <f t="shared" si="15"/>
        <v>12</v>
      </c>
      <c r="R88" s="11">
        <f t="shared" si="16"/>
        <v>2</v>
      </c>
      <c r="S88" s="12" cm="1">
        <f t="array" ref="S88">INDEX('HospitalPatientRec-ConceptMap-1'!$I$15:$N$124,Q88+1,R88)</f>
        <v>0</v>
      </c>
    </row>
    <row r="89" spans="2:19" x14ac:dyDescent="0.75">
      <c r="B89" s="11"/>
      <c r="C89" s="11"/>
      <c r="D89" s="12"/>
      <c r="E89" s="12"/>
      <c r="F89" s="49"/>
      <c r="G89" s="77"/>
      <c r="P89" s="11">
        <v>75</v>
      </c>
      <c r="Q89" s="11">
        <f t="shared" si="15"/>
        <v>12</v>
      </c>
      <c r="R89" s="11">
        <f t="shared" si="16"/>
        <v>3</v>
      </c>
      <c r="S89" s="12" cm="1">
        <f t="array" ref="S89">INDEX('HospitalPatientRec-ConceptMap-1'!$I$15:$N$124,Q89+1,R89)</f>
        <v>0</v>
      </c>
    </row>
    <row r="90" spans="2:19" x14ac:dyDescent="0.75">
      <c r="B90" s="11"/>
      <c r="C90" s="11"/>
      <c r="D90" s="12"/>
      <c r="E90" s="12"/>
      <c r="F90" s="49"/>
      <c r="G90" s="77"/>
      <c r="P90" s="11">
        <v>76</v>
      </c>
      <c r="Q90" s="11">
        <f t="shared" si="15"/>
        <v>12</v>
      </c>
      <c r="R90" s="11">
        <f t="shared" si="16"/>
        <v>4</v>
      </c>
      <c r="S90" s="12" cm="1">
        <f t="array" ref="S90">INDEX('HospitalPatientRec-ConceptMap-1'!$I$15:$N$124,Q90+1,R90)</f>
        <v>0</v>
      </c>
    </row>
    <row r="91" spans="2:19" x14ac:dyDescent="0.75">
      <c r="B91" s="11"/>
      <c r="C91" s="11"/>
      <c r="D91" s="12"/>
      <c r="E91" s="12"/>
      <c r="F91" s="49"/>
      <c r="G91" s="77"/>
      <c r="P91" s="11">
        <v>77</v>
      </c>
      <c r="Q91" s="11">
        <f t="shared" si="15"/>
        <v>12</v>
      </c>
      <c r="R91" s="11">
        <f t="shared" si="16"/>
        <v>5</v>
      </c>
      <c r="S91" s="12" cm="1">
        <f t="array" ref="S91">INDEX('HospitalPatientRec-ConceptMap-1'!$I$15:$N$124,Q91+1,R91)</f>
        <v>0</v>
      </c>
    </row>
    <row r="92" spans="2:19" x14ac:dyDescent="0.75">
      <c r="B92" s="11"/>
      <c r="C92" s="11"/>
      <c r="D92" s="12"/>
      <c r="E92" s="12"/>
      <c r="F92" s="49"/>
      <c r="G92" s="77"/>
      <c r="P92" s="11">
        <v>78</v>
      </c>
      <c r="Q92" s="11">
        <f t="shared" si="15"/>
        <v>12</v>
      </c>
      <c r="R92" s="11">
        <f t="shared" si="16"/>
        <v>6</v>
      </c>
      <c r="S92" s="12" cm="1">
        <f t="array" ref="S92">INDEX('HospitalPatientRec-ConceptMap-1'!$I$15:$N$124,Q92+1,R92)</f>
        <v>0</v>
      </c>
    </row>
    <row r="93" spans="2:19" x14ac:dyDescent="0.75">
      <c r="B93" s="11"/>
      <c r="C93" s="11"/>
      <c r="D93" s="12"/>
      <c r="E93" s="12"/>
      <c r="F93" s="49"/>
      <c r="G93" s="77"/>
      <c r="P93" s="11">
        <v>79</v>
      </c>
      <c r="Q93" s="11">
        <f t="shared" si="15"/>
        <v>13</v>
      </c>
      <c r="R93" s="11">
        <f t="shared" si="16"/>
        <v>1</v>
      </c>
      <c r="S93" s="12" cm="1">
        <f t="array" ref="S93">INDEX('HospitalPatientRec-ConceptMap-1'!$I$15:$N$124,Q93+1,R93)</f>
        <v>0</v>
      </c>
    </row>
    <row r="94" spans="2:19" x14ac:dyDescent="0.75">
      <c r="B94" s="11"/>
      <c r="C94" s="11"/>
      <c r="D94" s="12"/>
      <c r="E94" s="12"/>
      <c r="F94" s="49"/>
      <c r="G94" s="77"/>
      <c r="P94" s="11">
        <v>80</v>
      </c>
      <c r="Q94" s="11">
        <f t="shared" si="15"/>
        <v>13</v>
      </c>
      <c r="R94" s="11">
        <f t="shared" si="16"/>
        <v>2</v>
      </c>
      <c r="S94" s="12" cm="1">
        <f t="array" ref="S94">INDEX('HospitalPatientRec-ConceptMap-1'!$I$15:$N$124,Q94+1,R94)</f>
        <v>0</v>
      </c>
    </row>
    <row r="95" spans="2:19" x14ac:dyDescent="0.75">
      <c r="B95" s="11"/>
      <c r="C95" s="11"/>
      <c r="D95" s="12"/>
      <c r="E95" s="12"/>
      <c r="F95" s="49"/>
      <c r="G95" s="77"/>
      <c r="P95" s="11">
        <v>81</v>
      </c>
      <c r="Q95" s="11">
        <f t="shared" si="15"/>
        <v>13</v>
      </c>
      <c r="R95" s="11">
        <f t="shared" si="16"/>
        <v>3</v>
      </c>
      <c r="S95" s="12" cm="1">
        <f t="array" ref="S95">INDEX('HospitalPatientRec-ConceptMap-1'!$I$15:$N$124,Q95+1,R95)</f>
        <v>0</v>
      </c>
    </row>
    <row r="96" spans="2:19" x14ac:dyDescent="0.75">
      <c r="B96" s="11"/>
      <c r="C96" s="11"/>
      <c r="D96" s="12"/>
      <c r="E96" s="12"/>
      <c r="F96" s="49"/>
      <c r="G96" s="77"/>
      <c r="P96" s="11">
        <v>82</v>
      </c>
      <c r="Q96" s="11">
        <f t="shared" si="15"/>
        <v>13</v>
      </c>
      <c r="R96" s="11">
        <f t="shared" si="16"/>
        <v>4</v>
      </c>
      <c r="S96" s="12" cm="1">
        <f t="array" ref="S96">INDEX('HospitalPatientRec-ConceptMap-1'!$I$15:$N$124,Q96+1,R96)</f>
        <v>0</v>
      </c>
    </row>
    <row r="97" spans="2:19" x14ac:dyDescent="0.75">
      <c r="B97" s="11"/>
      <c r="C97" s="11"/>
      <c r="D97" s="12"/>
      <c r="E97" s="12"/>
      <c r="F97" s="49"/>
      <c r="G97" s="77"/>
      <c r="P97" s="11">
        <v>83</v>
      </c>
      <c r="Q97" s="11">
        <f t="shared" si="15"/>
        <v>13</v>
      </c>
      <c r="R97" s="11">
        <f t="shared" si="16"/>
        <v>5</v>
      </c>
      <c r="S97" s="12" cm="1">
        <f t="array" ref="S97">INDEX('HospitalPatientRec-ConceptMap-1'!$I$15:$N$124,Q97+1,R97)</f>
        <v>0</v>
      </c>
    </row>
    <row r="98" spans="2:19" x14ac:dyDescent="0.75">
      <c r="B98" s="11"/>
      <c r="C98" s="11"/>
      <c r="D98" s="12"/>
      <c r="E98" s="12"/>
      <c r="F98" s="49"/>
      <c r="G98" s="77"/>
      <c r="P98" s="11">
        <v>84</v>
      </c>
      <c r="Q98" s="11">
        <f t="shared" si="15"/>
        <v>13</v>
      </c>
      <c r="R98" s="11">
        <f t="shared" si="16"/>
        <v>6</v>
      </c>
      <c r="S98" s="12" cm="1">
        <f t="array" ref="S98">INDEX('HospitalPatientRec-ConceptMap-1'!$I$15:$N$124,Q98+1,R98)</f>
        <v>0</v>
      </c>
    </row>
    <row r="99" spans="2:19" x14ac:dyDescent="0.75">
      <c r="B99" s="11"/>
      <c r="C99" s="11"/>
      <c r="D99" s="12"/>
      <c r="E99" s="12"/>
      <c r="F99" s="49"/>
      <c r="G99" s="77"/>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7"/>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7"/>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7"/>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7"/>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7"/>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7"/>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7"/>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7"/>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7"/>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7"/>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7"/>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7"/>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7"/>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7"/>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1835</v>
      </c>
    </row>
    <row r="3" spans="2:7" x14ac:dyDescent="0.75">
      <c r="B3" s="24" t="s">
        <v>20</v>
      </c>
    </row>
    <row r="4" spans="2:7" x14ac:dyDescent="0.75">
      <c r="B4" s="50" t="str">
        <f>"Instance: "&amp;'HospitalPatientRec-ConceptMap-1'!C4</f>
        <v>Instance: hospitalPatientRecords2FHIR</v>
      </c>
    </row>
    <row r="5" spans="2:7" x14ac:dyDescent="0.75">
      <c r="B5" s="50" t="s">
        <v>1330</v>
      </c>
    </row>
    <row r="6" spans="2:7" x14ac:dyDescent="0.75">
      <c r="B6" s="50" t="s">
        <v>1321</v>
      </c>
    </row>
    <row r="7" spans="2:7" x14ac:dyDescent="0.75">
      <c r="B7" s="50" t="s">
        <v>1473</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1322</v>
      </c>
    </row>
    <row r="11" spans="2:7" x14ac:dyDescent="0.75">
      <c r="B11" s="50" t="s">
        <v>1323</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5"/>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zoomScale="85" zoomScaleNormal="85" workbookViewId="0">
      <selection activeCell="L8" sqref="L8:R17"/>
    </sheetView>
  </sheetViews>
  <sheetFormatPr defaultRowHeight="14.75" x14ac:dyDescent="0.75"/>
  <cols>
    <col min="1" max="1" width="16.54296875" customWidth="1"/>
    <col min="2" max="2" width="33.90625" customWidth="1"/>
    <col min="3" max="3" width="34.81640625" style="2" customWidth="1"/>
    <col min="4" max="4" width="71.54296875" customWidth="1"/>
    <col min="5" max="5" width="10.81640625" customWidth="1"/>
    <col min="6" max="6" width="9" customWidth="1"/>
    <col min="7" max="7" width="36.6328125" customWidth="1"/>
    <col min="8" max="8" width="56.54296875" style="2" customWidth="1"/>
    <col min="9" max="9" width="17.26953125" style="2" customWidth="1"/>
    <col min="10" max="10" width="16.08984375" style="2" customWidth="1"/>
    <col min="11" max="11" width="21.7265625" customWidth="1"/>
    <col min="12" max="12" width="67.1796875" style="2" customWidth="1"/>
    <col min="13" max="13" width="19.269531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1382</v>
      </c>
      <c r="N1" s="23" t="s">
        <v>20</v>
      </c>
      <c r="P1" s="23" t="s">
        <v>20</v>
      </c>
      <c r="R1" s="23" t="s">
        <v>20</v>
      </c>
    </row>
    <row r="2" spans="1:18" x14ac:dyDescent="0.75">
      <c r="L2" s="24" t="s">
        <v>19</v>
      </c>
      <c r="N2" s="24" t="s">
        <v>1381</v>
      </c>
      <c r="P2" s="24" t="s">
        <v>2045</v>
      </c>
      <c r="R2" s="24" t="s">
        <v>2046</v>
      </c>
    </row>
    <row r="3" spans="1:18" ht="17.75" customHeight="1" thickBot="1" x14ac:dyDescent="0.9">
      <c r="L3" s="24" t="str">
        <f>L1</f>
        <v>//===================================================</v>
      </c>
      <c r="N3" s="24" t="str">
        <f>N1</f>
        <v>// -------------------------------------------------------------------------------</v>
      </c>
      <c r="P3" s="24" t="str">
        <f>P1</f>
        <v>// -------------------------------------------------------------------------------</v>
      </c>
      <c r="R3" s="24" t="str">
        <f>R1</f>
        <v>// -------------------------------------------------------------------------------</v>
      </c>
    </row>
    <row r="4" spans="1:18" ht="15.5" thickBot="1" x14ac:dyDescent="0.9">
      <c r="A4" s="5" t="s">
        <v>11</v>
      </c>
      <c r="B4" s="30" t="s">
        <v>1891</v>
      </c>
      <c r="L4" s="16" t="str">
        <f>CONCATENATE("Logical: ",B4)</f>
        <v>Logical: PatientFollowUpI4rc</v>
      </c>
    </row>
    <row r="5" spans="1:18" ht="15.5" thickBot="1" x14ac:dyDescent="0.9">
      <c r="A5" s="14" t="s">
        <v>16</v>
      </c>
      <c r="B5" s="30" t="s">
        <v>1831</v>
      </c>
      <c r="L5" s="16" t="str">
        <f>CONCATENATE("Id: ",B5)</f>
        <v>Id: PatientFollowUp</v>
      </c>
    </row>
    <row r="6" spans="1:18" ht="15.5" thickBot="1" x14ac:dyDescent="0.9">
      <c r="A6" s="14" t="s">
        <v>10</v>
      </c>
      <c r="B6" s="30" t="s">
        <v>1832</v>
      </c>
      <c r="L6" s="17" t="str">
        <f>CONCATENATE("Title: ##34#",B6,"##34#")</f>
        <v>Title: ##34#Patient Follow Up##34#</v>
      </c>
    </row>
    <row r="7" spans="1:18" x14ac:dyDescent="0.75">
      <c r="A7" s="26" t="s">
        <v>2</v>
      </c>
      <c r="B7" s="30" t="s">
        <v>1832</v>
      </c>
      <c r="C7" s="9" t="s">
        <v>3</v>
      </c>
      <c r="D7" s="1" t="s">
        <v>4</v>
      </c>
      <c r="E7" s="3" t="s">
        <v>5</v>
      </c>
      <c r="F7" s="3" t="s">
        <v>6</v>
      </c>
      <c r="G7" s="3" t="s">
        <v>7</v>
      </c>
      <c r="H7" s="64" t="s">
        <v>1380</v>
      </c>
      <c r="I7" s="118" t="s">
        <v>2043</v>
      </c>
      <c r="J7" s="118" t="s">
        <v>2044</v>
      </c>
      <c r="L7" s="17" t="str">
        <f>CONCATENATE("Description: "," ##334#",B7,"##334#",)</f>
        <v>Description:  ##334#Patient Follow Up##334#</v>
      </c>
    </row>
    <row r="8" spans="1:18" ht="29.5" x14ac:dyDescent="0.75">
      <c r="A8" s="59">
        <v>0</v>
      </c>
      <c r="B8" s="11" t="s">
        <v>1480</v>
      </c>
      <c r="C8" s="11" t="s">
        <v>14</v>
      </c>
      <c r="D8" s="11" t="s">
        <v>1815</v>
      </c>
      <c r="E8" s="11">
        <v>1</v>
      </c>
      <c r="F8" s="11">
        <v>1</v>
      </c>
      <c r="G8" s="72" t="s">
        <v>1459</v>
      </c>
      <c r="H8" s="11"/>
      <c r="I8" s="12" t="b">
        <v>1</v>
      </c>
      <c r="J8" s="12" t="b">
        <v>1</v>
      </c>
      <c r="K8" s="25"/>
      <c r="L8" s="12" t="str">
        <f t="shared" ref="L8" si="0">CONCATENATE("* ",B8, " ",E8,"..",F8," ",G8," ##34#",C8,"##34# ##334#",D8,"##334#")</f>
        <v>* patient 1..1 http://hl7.eu/fhir/ig/idea4rc/StructureDefinition/Subject ##34#Patient##34# ##334#Patient element##334#</v>
      </c>
      <c r="N8" s="12" t="str">
        <f>IF(H8="",IF(L8="*  ..  ##34###34# ##334###334#",L8,""),IF(L8="*  ..  ##34###34# ##334###334#",L8,CONCATENATE("* ",B8," ^comment = ##334#",H8,"##334#")))</f>
        <v/>
      </c>
      <c r="P8" s="12" t="str">
        <f t="shared" ref="P8" si="1">IF(I8,IF(L8="*  ..  ##34###34# ##334###334#",L8,CONCATENATE("* ",B8," insert ObligationActorAndCode($actor-headneck, #SHALL:handle)")),IF(L8="*  ..  ##34###34# ##334###334#",L8,""))</f>
        <v>* patient insert ObligationActorAndCode($actor-headneck, #SHALL:handle)</v>
      </c>
      <c r="R8" s="12" t="str">
        <f t="shared" ref="R8" si="2">IF(J8,IF(L8="*  ..  ##34###34# ##334###334#",L8,CONCATENATE("* ",B8," insert ObligationActorAndCode($actor-sarcoma-i4rc, #SHALL:handle)")),IF(L8="*  ..  ##34###34# ##334###334#",L8,""))</f>
        <v>* patient insert ObligationActorAndCode($actor-sarcoma-i4rc, #SHALL:handle)</v>
      </c>
    </row>
    <row r="9" spans="1:18" s="2" customFormat="1" ht="59" x14ac:dyDescent="0.75">
      <c r="A9" s="59">
        <v>1</v>
      </c>
      <c r="B9" s="6" t="s">
        <v>1816</v>
      </c>
      <c r="C9" s="11" t="s">
        <v>1817</v>
      </c>
      <c r="D9" s="11" t="s">
        <v>1818</v>
      </c>
      <c r="E9" s="11">
        <v>1</v>
      </c>
      <c r="F9" s="11">
        <v>1</v>
      </c>
      <c r="G9" s="73" t="s">
        <v>1461</v>
      </c>
      <c r="H9" s="149" t="s">
        <v>2369</v>
      </c>
      <c r="I9" s="12" t="b">
        <v>1</v>
      </c>
      <c r="J9" s="12" t="b">
        <v>1</v>
      </c>
      <c r="K9" s="25"/>
      <c r="L9" s="12" t="str">
        <f t="shared" ref="L9:L17" si="3">CONCATENATE("* ",B9, " ",E9,"..",F9," ",G9," ##34#",C9,"##34# ##334#",D9,"##334#")</f>
        <v>* statusAtLastFollowUp 1..1 CodeableConcept ##34#Status at last follow-up##34# ##334#Describes the status at last follow-up##334#</v>
      </c>
      <c r="M9"/>
      <c r="N9" s="12" t="str">
        <f t="shared" ref="N9:N17" si="4">IF(H9="",IF(L9="*  ..  ##34###34# ##334###334#",L9,""),IF(L9="*  ..  ##34###34# ##334###334#",L9,CONCATENATE("* ",B9," ^comment = ##334#",H9,"##334#")))</f>
        <v>* statusAtLastFollowUp ^comment = ##334#Alive, No Evidence of Disease (NED); Dead of Disease (DOD); Dead of Other Cause (DOC); Dead of Unknown Cause (DUC) ; Alive With Disease (AWD)##334#</v>
      </c>
      <c r="P9" s="12" t="str">
        <f t="shared" ref="P9:P17" si="5">IF(I9,IF(L9="*  ..  ##34###34# ##334###334#",L9,CONCATENATE("* ",B9," insert ObligationActorAndCode($actor-headneck, #SHALL:handle)")),IF(L9="*  ..  ##34###34# ##334###334#",L9,""))</f>
        <v>* statusAtLastFollowUp insert ObligationActorAndCode($actor-headneck, #SHALL:handle)</v>
      </c>
      <c r="Q9"/>
      <c r="R9" s="12" t="str">
        <f t="shared" ref="R9:R17" si="6">IF(J9,IF(L9="*  ..  ##34###34# ##334###334#",L9,CONCATENATE("* ",B9," insert ObligationActorAndCode($actor-sarcoma-i4rc, #SHALL:handle)")),IF(L9="*  ..  ##34###34# ##334###334#",L9,""))</f>
        <v>* statusAtLastFollowUp insert ObligationActorAndCode($actor-sarcoma-i4rc, #SHALL:handle)</v>
      </c>
    </row>
    <row r="10" spans="1:18" s="2" customFormat="1" ht="29.5" x14ac:dyDescent="0.75">
      <c r="A10" s="59">
        <v>2</v>
      </c>
      <c r="B10" s="11" t="s">
        <v>1819</v>
      </c>
      <c r="C10" s="11" t="s">
        <v>1820</v>
      </c>
      <c r="D10" s="11" t="s">
        <v>1821</v>
      </c>
      <c r="E10" s="11">
        <v>1</v>
      </c>
      <c r="F10" s="11">
        <v>1</v>
      </c>
      <c r="G10" s="11" t="s">
        <v>39</v>
      </c>
      <c r="H10" s="11" t="s">
        <v>96</v>
      </c>
      <c r="I10" s="12" t="b">
        <v>1</v>
      </c>
      <c r="J10" s="12" t="b">
        <v>1</v>
      </c>
      <c r="K10" s="25"/>
      <c r="L10" s="12" t="str">
        <f t="shared" si="3"/>
        <v>* patientFollowUpDate 1..1 date ##34#Patient Follow Up date##34# ##334#Date of the clinical follow-up##334#</v>
      </c>
      <c r="M10"/>
      <c r="N10" s="12" t="str">
        <f t="shared" si="4"/>
        <v>* patientFollowUpDate ^comment = ##334#YYYY-MM-DD##334#</v>
      </c>
      <c r="P10" s="12" t="str">
        <f t="shared" si="5"/>
        <v>* patientFollowUpDate insert ObligationActorAndCode($actor-headneck, #SHALL:handle)</v>
      </c>
      <c r="Q10"/>
      <c r="R10" s="12" t="str">
        <f t="shared" si="6"/>
        <v>* patientFollowUpDate insert ObligationActorAndCode($actor-sarcoma-i4rc, #SHALL:handle)</v>
      </c>
    </row>
    <row r="11" spans="1:18" s="2" customFormat="1" ht="44.25" x14ac:dyDescent="0.75">
      <c r="A11" s="59">
        <v>3</v>
      </c>
      <c r="B11" s="11" t="s">
        <v>1822</v>
      </c>
      <c r="C11" s="11" t="s">
        <v>1823</v>
      </c>
      <c r="D11" s="11" t="s">
        <v>1824</v>
      </c>
      <c r="E11" s="11">
        <v>1</v>
      </c>
      <c r="F11" s="11">
        <v>1</v>
      </c>
      <c r="G11" s="11" t="s">
        <v>1461</v>
      </c>
      <c r="H11" s="11" t="s">
        <v>2370</v>
      </c>
      <c r="I11" s="12" t="b">
        <v>1</v>
      </c>
      <c r="J11" s="12" t="b">
        <v>0</v>
      </c>
      <c r="K11" s="25"/>
      <c r="L11" s="12" t="str">
        <f t="shared" si="3"/>
        <v>* newCancerDiagnosis 1..1 CodeableConcept ##34#New cancer diagnosis##34# ##334#identifies whether the patient has developed a subsequent primary cancer##334#</v>
      </c>
      <c r="M11"/>
      <c r="N11" s="12" t="str">
        <f t="shared" si="4"/>
        <v>* newCancerDiagnosis ^comment = ##334#Yes; No; Unknown##334#</v>
      </c>
      <c r="P11" s="12" t="str">
        <f t="shared" si="5"/>
        <v>* newCancerDiagnosis insert ObligationActorAndCode($actor-headneck, #SHALL:handle)</v>
      </c>
      <c r="Q11"/>
      <c r="R11" s="12" t="str">
        <f t="shared" si="6"/>
        <v/>
      </c>
    </row>
    <row r="12" spans="1:18" s="2" customFormat="1" ht="29.5" x14ac:dyDescent="0.75">
      <c r="A12" s="59">
        <v>4</v>
      </c>
      <c r="B12" s="11" t="s">
        <v>1825</v>
      </c>
      <c r="C12" s="11" t="s">
        <v>1826</v>
      </c>
      <c r="D12" s="11" t="s">
        <v>1827</v>
      </c>
      <c r="E12" s="11">
        <v>1</v>
      </c>
      <c r="F12" s="11">
        <v>1</v>
      </c>
      <c r="G12" s="11" t="s">
        <v>39</v>
      </c>
      <c r="H12" s="12" t="s">
        <v>96</v>
      </c>
      <c r="I12" s="12" t="b">
        <v>1</v>
      </c>
      <c r="J12" s="12" t="b">
        <v>0</v>
      </c>
      <c r="K12" s="25"/>
      <c r="L12" s="12" t="str">
        <f t="shared" si="3"/>
        <v>* dateOfNewCancerDiagnosis 1..1 date ##34#Date of new cancer diagnosis##34# ##334#date of subsequent primary cancer diagnosis##334#</v>
      </c>
      <c r="M12"/>
      <c r="N12" s="12" t="str">
        <f t="shared" si="4"/>
        <v>* dateOfNewCancerDiagnosis ^comment = ##334#YYYY-MM-DD##334#</v>
      </c>
      <c r="P12" s="12" t="str">
        <f t="shared" si="5"/>
        <v>* dateOfNewCancerDiagnosis insert ObligationActorAndCode($actor-headneck, #SHALL:handle)</v>
      </c>
      <c r="Q12"/>
      <c r="R12" s="12" t="str">
        <f t="shared" si="6"/>
        <v/>
      </c>
    </row>
    <row r="13" spans="1:18" s="2" customFormat="1" ht="44.25" x14ac:dyDescent="0.75">
      <c r="A13" s="59">
        <v>5</v>
      </c>
      <c r="B13" s="11" t="s">
        <v>1828</v>
      </c>
      <c r="C13" s="11" t="s">
        <v>1829</v>
      </c>
      <c r="D13" s="11" t="s">
        <v>1830</v>
      </c>
      <c r="E13" s="11">
        <v>1</v>
      </c>
      <c r="F13" s="11">
        <v>1</v>
      </c>
      <c r="G13" s="11" t="s">
        <v>1461</v>
      </c>
      <c r="H13" s="12" t="s">
        <v>2257</v>
      </c>
      <c r="I13" s="12" t="b">
        <v>1</v>
      </c>
      <c r="J13" s="12" t="b">
        <v>0</v>
      </c>
      <c r="K13" s="25"/>
      <c r="L13" s="12" t="str">
        <f t="shared" si="3"/>
        <v>* newCancerTopography 1..1 CodeableConcept ##34#New cancer topography##34# ##334#clarifies the site of the subsequent primary cancer (from a predefined list of sites)##334#</v>
      </c>
      <c r="M13"/>
      <c r="N13" s="12" t="str">
        <f t="shared" si="4"/>
        <v>* newCancerTopography ^comment = ##334#TBD##334#</v>
      </c>
      <c r="P13" s="12" t="str">
        <f t="shared" si="5"/>
        <v>* newCancerTopography insert ObligationActorAndCode($actor-headneck, #SHALL:handle)</v>
      </c>
      <c r="Q13"/>
      <c r="R13" s="12" t="str">
        <f t="shared" si="6"/>
        <v/>
      </c>
    </row>
    <row r="14" spans="1:18" s="2" customFormat="1" ht="29.5" x14ac:dyDescent="0.75">
      <c r="A14" s="59">
        <v>5</v>
      </c>
      <c r="B14" s="6" t="s">
        <v>1950</v>
      </c>
      <c r="C14" s="6" t="s">
        <v>1951</v>
      </c>
      <c r="D14" s="6" t="s">
        <v>1952</v>
      </c>
      <c r="E14" s="11">
        <v>1</v>
      </c>
      <c r="F14" s="11">
        <v>1</v>
      </c>
      <c r="G14" s="11" t="s">
        <v>1960</v>
      </c>
      <c r="H14" s="12"/>
      <c r="I14" s="12" t="b">
        <v>0</v>
      </c>
      <c r="J14" s="12" t="b">
        <v>1</v>
      </c>
      <c r="K14" s="25"/>
      <c r="L14" s="12" t="str">
        <f t="shared" si="3"/>
        <v>* lastContact 1..1 dateTime ##34#Last Contact##34# ##334#Date of the last contact with the patient, of any kind.##334#</v>
      </c>
      <c r="M14"/>
      <c r="N14" s="12" t="str">
        <f t="shared" si="4"/>
        <v/>
      </c>
      <c r="P14" s="12" t="str">
        <f t="shared" si="5"/>
        <v/>
      </c>
      <c r="Q14"/>
      <c r="R14" s="12" t="str">
        <f t="shared" si="6"/>
        <v>* lastContact insert ObligationActorAndCode($actor-sarcoma-i4rc, #SHALL:handle)</v>
      </c>
    </row>
    <row r="15" spans="1:18" s="2" customFormat="1" x14ac:dyDescent="0.75">
      <c r="A15" s="59">
        <v>6</v>
      </c>
      <c r="B15" s="73"/>
      <c r="C15" s="11"/>
      <c r="D15" s="11"/>
      <c r="E15" s="11"/>
      <c r="F15" s="11"/>
      <c r="G15" s="11"/>
      <c r="H15" s="12"/>
      <c r="I15" s="12"/>
      <c r="J15" s="12"/>
      <c r="K15" s="25"/>
      <c r="L15" s="12" t="str">
        <f t="shared" si="3"/>
        <v>*  ..  ##34###34# ##334###334#</v>
      </c>
      <c r="M15"/>
      <c r="N15" s="12" t="str">
        <f t="shared" si="4"/>
        <v>*  ..  ##34###34# ##334###334#</v>
      </c>
      <c r="P15" s="12" t="str">
        <f t="shared" si="5"/>
        <v>*  ..  ##34###34# ##334###334#</v>
      </c>
      <c r="Q15"/>
      <c r="R15" s="12" t="str">
        <f t="shared" si="6"/>
        <v>*  ..  ##34###34# ##334###334#</v>
      </c>
    </row>
    <row r="16" spans="1:18" s="2" customFormat="1" x14ac:dyDescent="0.75">
      <c r="A16" s="59">
        <v>7</v>
      </c>
      <c r="B16" s="11"/>
      <c r="C16" s="11"/>
      <c r="D16" s="11"/>
      <c r="E16" s="11"/>
      <c r="F16" s="11"/>
      <c r="G16" s="11"/>
      <c r="H16" s="12"/>
      <c r="I16" s="12"/>
      <c r="J16" s="12"/>
      <c r="K16" s="25"/>
      <c r="L16" s="12" t="str">
        <f t="shared" si="3"/>
        <v>*  ..  ##34###34# ##334###334#</v>
      </c>
      <c r="M16"/>
      <c r="N16" s="12" t="str">
        <f t="shared" si="4"/>
        <v>*  ..  ##34###34# ##334###334#</v>
      </c>
      <c r="P16" s="12" t="str">
        <f t="shared" si="5"/>
        <v>*  ..  ##34###34# ##334###334#</v>
      </c>
      <c r="Q16"/>
      <c r="R16" s="12" t="str">
        <f t="shared" si="6"/>
        <v>*  ..  ##34###34# ##334###334#</v>
      </c>
    </row>
    <row r="17" spans="1:18" s="2" customFormat="1" x14ac:dyDescent="0.75">
      <c r="A17" s="59">
        <v>8</v>
      </c>
      <c r="B17" s="11"/>
      <c r="C17" s="11"/>
      <c r="D17" s="11"/>
      <c r="E17" s="11"/>
      <c r="F17" s="11"/>
      <c r="G17" s="11"/>
      <c r="H17" s="12"/>
      <c r="I17" s="12"/>
      <c r="J17" s="12"/>
      <c r="K17" s="25"/>
      <c r="L17" s="12" t="str">
        <f t="shared" si="3"/>
        <v>*  ..  ##34###34# ##334###334#</v>
      </c>
      <c r="M17"/>
      <c r="N17" s="12" t="str">
        <f t="shared" si="4"/>
        <v>*  ..  ##34###34# ##334###334#</v>
      </c>
      <c r="P17" s="12" t="str">
        <f t="shared" si="5"/>
        <v>*  ..  ##34###34# ##334###334#</v>
      </c>
      <c r="Q17"/>
      <c r="R17" s="12" t="str">
        <f t="shared" si="6"/>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topLeftCell="C1" workbookViewId="0">
      <selection activeCell="C9" sqref="C9:C18"/>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1833</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9" spans="3:7" x14ac:dyDescent="0.75">
      <c r="C9" s="12" t="str">
        <f>IF(PatientFollowUp!L8="*  ..  ##34###34# ##334###334#","//--- END",PatientFollowUp!L8)</f>
        <v>* patient 1..1 http://hl7.eu/fhir/ig/idea4rc/StructureDefinition/Subject ##34#Patient##34# ##334#Patient element##334#</v>
      </c>
    </row>
    <row r="10" spans="3:7" ht="29.5" x14ac:dyDescent="0.75">
      <c r="C10" s="12" t="str">
        <f>IF(PatientFollowUp!L9="*  ..  ##34###34# ##334###334#","//--- END",PatientFollowUp!L9)</f>
        <v>* statusAtLastFollowUp 1..1 CodeableConcept ##34#Status at last follow-up##34# ##334#Describes the status at last follow-up##334#</v>
      </c>
    </row>
    <row r="11" spans="3:7" x14ac:dyDescent="0.75">
      <c r="C11" s="12" t="str">
        <f>IF(PatientFollowUp!L10="*  ..  ##34###34# ##334###334#","//--- END",PatientFollowUp!L10)</f>
        <v>* patientFollowUpDate 1..1 date ##34#Patient Follow Up date##34# ##334#Date of the clinical follow-up##334#</v>
      </c>
    </row>
    <row r="12" spans="3:7" ht="29.5" x14ac:dyDescent="0.75">
      <c r="C12" s="12" t="str">
        <f>IF(PatientFollowUp!L11="*  ..  ##34###34# ##334###334#","//--- END",PatientFollowUp!L11)</f>
        <v>* newCancerDiagnosis 1..1 CodeableConcept ##34#New cancer diagnosis##34# ##334#identifies whether the patient has developed a subsequent primary cancer##334#</v>
      </c>
    </row>
    <row r="13" spans="3:7" ht="29.5" x14ac:dyDescent="0.75">
      <c r="C13" s="12" t="str">
        <f>IF(PatientFollowUp!L12="*  ..  ##34###34# ##334###334#","//--- END",PatientFollowUp!L12)</f>
        <v>* dateOfNewCancerDiagnosis 1..1 date ##34#Date of new cancer diagnosis##34# ##334#date of subsequent primary cancer diagnosis##334#</v>
      </c>
    </row>
    <row r="14" spans="3:7" ht="29.5" x14ac:dyDescent="0.75">
      <c r="C14" s="12" t="str">
        <f>IF(PatientFollowUp!L13="*  ..  ##34###34# ##334###334#","//--- END",PatientFollowUp!L13)</f>
        <v>* newCancerTopography 1..1 CodeableConcept ##34#New cancer topography##34# ##334#clarifies the site of the subsequent primary cancer (from a predefined list of sites)##334#</v>
      </c>
    </row>
    <row r="15" spans="3:7" x14ac:dyDescent="0.75">
      <c r="C15" s="12" t="str">
        <f>IF(PatientFollowUp!L14="*  ..  ##34###34# ##334###334#","//--- END",PatientFollowUp!L14)</f>
        <v>* lastContact 1..1 dateTime ##34#Last Contact##34# ##334#Date of the last contact with the patient, of any kind.##334#</v>
      </c>
    </row>
    <row r="16" spans="3:7" x14ac:dyDescent="0.75">
      <c r="C16" s="12" t="str">
        <f>IF(PatientFollowUp!L15="*  ..  ##34###34# ##334###334#","//--- END",PatientFollowUp!L15)</f>
        <v>//--- END</v>
      </c>
    </row>
    <row r="17" spans="3:3" x14ac:dyDescent="0.75">
      <c r="C17" s="12" t="str">
        <f>IF(PatientFollowUp!L16="*  ..  ##34###34# ##334###334#","//--- END",PatientFollowUp!L16)</f>
        <v>//--- END</v>
      </c>
    </row>
    <row r="18" spans="3:3" x14ac:dyDescent="0.75">
      <c r="C18" s="12" t="str">
        <f>IF(PatientFollowUp!L17="*  ..  ##34###34# ##334###334#","//--- END",PatientFollowUp!L17)</f>
        <v>//--- END</v>
      </c>
    </row>
    <row r="31" spans="3:3" x14ac:dyDescent="0.75">
      <c r="C31" s="23" t="s">
        <v>1383</v>
      </c>
    </row>
    <row r="32" spans="3:3" x14ac:dyDescent="0.75">
      <c r="C32" s="24" t="s">
        <v>1417</v>
      </c>
    </row>
    <row r="33" spans="3:3" x14ac:dyDescent="0.75">
      <c r="C33" s="24" t="s">
        <v>1383</v>
      </c>
    </row>
    <row r="34" spans="3:3" x14ac:dyDescent="0.75">
      <c r="C34" s="12" t="str">
        <f>IF(PatientFollowUp!N8="*  ..  ##34###34# ##334###334#","//--- END",PatientFollowUp!N8)</f>
        <v/>
      </c>
    </row>
    <row r="35" spans="3:3" ht="29.5" x14ac:dyDescent="0.75">
      <c r="C35" s="12" t="str">
        <f>IF(PatientFollowUp!N9="*  ..  ##34###34# ##334###334#","//--- END",PatientFollowUp!N9)</f>
        <v>* statusAtLastFollowUp ^comment = ##334#Alive, No Evidence of Disease (NED); Dead of Disease (DOD); Dead of Other Cause (DOC); Dead of Unknown Cause (DUC) ; Alive With Disease (AWD)##334#</v>
      </c>
    </row>
    <row r="36" spans="3:3" x14ac:dyDescent="0.75">
      <c r="C36" s="12" t="str">
        <f>IF(PatientFollowUp!N10="*  ..  ##34###34# ##334###334#","//--- END",PatientFollowUp!N10)</f>
        <v>* patientFollowUpDate ^comment = ##334#YYYY-MM-DD##334#</v>
      </c>
    </row>
    <row r="37" spans="3:3" x14ac:dyDescent="0.75">
      <c r="C37" s="12" t="str">
        <f>IF(PatientFollowUp!N11="*  ..  ##34###34# ##334###334#","//--- END",PatientFollowUp!N11)</f>
        <v>* newCancerDiagnosis ^comment = ##334#Yes; No; Unknown##334#</v>
      </c>
    </row>
    <row r="38" spans="3:3" x14ac:dyDescent="0.75">
      <c r="C38" s="12" t="str">
        <f>IF(PatientFollowUp!N12="*  ..  ##34###34# ##334###334#","//--- END",PatientFollowUp!N12)</f>
        <v>* dateOfNewCancerDiagnosis ^comment = ##334#YYYY-MM-DD##334#</v>
      </c>
    </row>
    <row r="39" spans="3:3" x14ac:dyDescent="0.75">
      <c r="C39" s="12" t="str">
        <f>IF(PatientFollowUp!N13="*  ..  ##34###34# ##334###334#","//--- END",PatientFollowUp!N13)</f>
        <v>* newCancerTopography ^comment = ##334#TBD##334#</v>
      </c>
    </row>
    <row r="40" spans="3:3" x14ac:dyDescent="0.75">
      <c r="C40" s="12" t="str">
        <f>IF(PatientFollowUp!N14="*  ..  ##34###34# ##334###334#","//--- END",PatientFollowUp!N14)</f>
        <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#SHALL:handle)</v>
      </c>
    </row>
    <row r="52" spans="3:3" x14ac:dyDescent="0.75">
      <c r="C52" s="12" t="str">
        <f>IF(PatientFollowUp!P9="*  ..  ##34###34# ##334###334#","//--- END",PatientFollowUp!P9)</f>
        <v>* statusAtLastFollowUp insert ObligationActorAndCode($actor-headneck, #SHALL:handle)</v>
      </c>
    </row>
    <row r="53" spans="3:3" x14ac:dyDescent="0.75">
      <c r="C53" s="12" t="str">
        <f>IF(PatientFollowUp!P10="*  ..  ##34###34# ##334###334#","//--- END",PatientFollowUp!P10)</f>
        <v>* patientFollowUpDate insert ObligationActorAndCode($actor-headneck, #SHALL:handle)</v>
      </c>
    </row>
    <row r="54" spans="3:3" x14ac:dyDescent="0.75">
      <c r="C54" s="12" t="str">
        <f>IF(PatientFollowUp!P11="*  ..  ##34###34# ##334###334#","//--- END",PatientFollowUp!P11)</f>
        <v>* newCancerDiagnosis insert ObligationActorAndCode($actor-headneck, #SHALL:handle)</v>
      </c>
    </row>
    <row r="55" spans="3:3" x14ac:dyDescent="0.75">
      <c r="C55" s="12" t="str">
        <f>IF(PatientFollowUp!P12="*  ..  ##34###34# ##334###334#","//--- END",PatientFollowUp!P12)</f>
        <v>* dateOfNewCancerDiagnosis insert ObligationActorAndCode($actor-headneck, #SHALL:handle)</v>
      </c>
    </row>
    <row r="56" spans="3:3" x14ac:dyDescent="0.75">
      <c r="C56" s="12" t="str">
        <f>IF(PatientFollowUp!P13="*  ..  ##34###34# ##334###334#","//--- END",PatientFollowUp!P13)</f>
        <v>* newCancerTopography insert ObligationActorAndCode($actor-headneck, #SHALL:handle)</v>
      </c>
    </row>
    <row r="57" spans="3:3" x14ac:dyDescent="0.75">
      <c r="C57" s="12" t="str">
        <f>IF(PatientFollowUp!P14="*  ..  ##34###34# ##334###334#","//--- END",PatientFollowUp!P14)</f>
        <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#SHALL:handle)</v>
      </c>
    </row>
    <row r="67" spans="3:3" x14ac:dyDescent="0.75">
      <c r="C67" s="12" t="str">
        <f>IF(PatientFollowUp!R9="*  ..  ##34###34# ##334###334#","//--- END",PatientFollowUp!R9)</f>
        <v>* statusAtLastFollowUp insert ObligationActorAndCode($actor-sarcoma-i4rc, #SHALL:handle)</v>
      </c>
    </row>
    <row r="68" spans="3:3" x14ac:dyDescent="0.75">
      <c r="C68" s="12" t="str">
        <f>IF(PatientFollowUp!R10="*  ..  ##34###34# ##334###334#","//--- END",PatientFollowUp!R10)</f>
        <v>* patientFollowUpDate insert ObligationActorAndCode($actor-sarcoma-i4rc, #SHALL:handle)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lastContact insert ObligationActorAndCode($actor-sarcoma-i4rc, #SHALL:handle)</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64"/>
  <sheetViews>
    <sheetView zoomScale="85" zoomScaleNormal="85" workbookViewId="0">
      <selection activeCell="C4" sqref="C4"/>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2514</v>
      </c>
      <c r="D3" s="47" t="s">
        <v>1466</v>
      </c>
      <c r="E3" s="71" t="str">
        <f>$C$1&amp;B14</f>
        <v>http://hl7.eu/fhir/ig/idea4rc/StructureDefinition/PatientFollowUp</v>
      </c>
    </row>
    <row r="4" spans="1:19" x14ac:dyDescent="0.75">
      <c r="B4" s="47" t="s">
        <v>16</v>
      </c>
      <c r="C4" s="28" t="s">
        <v>1904</v>
      </c>
      <c r="D4" s="47" t="s">
        <v>1467</v>
      </c>
      <c r="E4" s="158" t="str">
        <f>C1&amp;"/"&amp;H4</f>
        <v>http://hl7.eu/fhir/ig/idea4rc/StructureDefinition//Bundle-eu-i4rc</v>
      </c>
      <c r="F4" s="159"/>
      <c r="G4" s="159"/>
      <c r="H4" t="s">
        <v>2372</v>
      </c>
      <c r="I4" s="80"/>
    </row>
    <row r="5" spans="1:19" x14ac:dyDescent="0.75">
      <c r="B5" s="47" t="s">
        <v>10</v>
      </c>
      <c r="C5" s="7" t="s">
        <v>1905</v>
      </c>
      <c r="D5" s="47"/>
      <c r="E5" s="7"/>
    </row>
    <row r="6" spans="1:19" x14ac:dyDescent="0.75">
      <c r="B6" s="47" t="s">
        <v>18</v>
      </c>
      <c r="C6" s="41"/>
      <c r="D6" s="47" t="s">
        <v>1468</v>
      </c>
      <c r="E6" s="158" t="str">
        <f>E3</f>
        <v>http://hl7.eu/fhir/ig/idea4rc/StructureDefinition/PatientFollowUp</v>
      </c>
      <c r="F6" s="159"/>
      <c r="G6" s="159"/>
    </row>
    <row r="7" spans="1:19" x14ac:dyDescent="0.75">
      <c r="B7" s="47" t="s">
        <v>15</v>
      </c>
      <c r="C7" s="72"/>
      <c r="D7" s="47" t="s">
        <v>1469</v>
      </c>
      <c r="E7" s="158" t="str">
        <f>C1&amp;"Encounter-eu-i4rc"</f>
        <v>http://hl7.eu/fhir/ig/idea4rc/StructureDefinition/Encounter-eu-i4rc</v>
      </c>
      <c r="F7" s="159"/>
      <c r="G7" s="159"/>
    </row>
    <row r="8" spans="1:19" ht="45" thickBot="1" x14ac:dyDescent="0.9">
      <c r="B8" s="47" t="s">
        <v>1470</v>
      </c>
      <c r="C8" s="7" t="s">
        <v>1905</v>
      </c>
      <c r="D8" s="47"/>
      <c r="E8" s="7"/>
      <c r="I8" s="12" t="s">
        <v>1285</v>
      </c>
      <c r="J8" s="12" t="s">
        <v>1286</v>
      </c>
      <c r="K8" s="12" t="s">
        <v>1287</v>
      </c>
      <c r="L8" s="12" t="s">
        <v>1288</v>
      </c>
      <c r="M8" s="11" t="s">
        <v>1289</v>
      </c>
      <c r="P8" s="34" t="s">
        <v>1324</v>
      </c>
      <c r="Q8" s="34">
        <v>6</v>
      </c>
    </row>
    <row r="9" spans="1:19" ht="30.25" thickBot="1" x14ac:dyDescent="0.9">
      <c r="B9" s="47" t="s">
        <v>1471</v>
      </c>
      <c r="C9" s="12" t="s">
        <v>1906</v>
      </c>
      <c r="D9" s="92"/>
      <c r="E9" s="160"/>
      <c r="F9" s="161"/>
      <c r="G9" s="162"/>
      <c r="I9" s="12"/>
      <c r="J9" s="11"/>
      <c r="K9" s="11"/>
      <c r="L9" s="11"/>
      <c r="M9" s="11"/>
    </row>
    <row r="10" spans="1:19" x14ac:dyDescent="0.75">
      <c r="B10" s="47"/>
      <c r="C10" s="73"/>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PatientFollowUp!B5</f>
        <v>PatientFollowUp</v>
      </c>
      <c r="C14" s="11"/>
      <c r="D14" s="4" t="s">
        <v>1907</v>
      </c>
      <c r="E14" s="6"/>
      <c r="F14" s="49"/>
      <c r="G14" s="49"/>
      <c r="I14" s="12"/>
      <c r="J14" s="11"/>
      <c r="K14" s="11"/>
      <c r="L14" s="11"/>
      <c r="M14" s="48"/>
      <c r="N14" s="51"/>
    </row>
    <row r="15" spans="1:19" ht="44.25" x14ac:dyDescent="0.75">
      <c r="A15" s="44"/>
      <c r="B15" s="11" t="str">
        <f>PatientFollowUp!B8</f>
        <v>patient</v>
      </c>
      <c r="C15" s="11" t="str">
        <f>PatientFollowUp!C8</f>
        <v>Patient</v>
      </c>
      <c r="D15" s="12" t="s">
        <v>1489</v>
      </c>
      <c r="E15" s="12"/>
      <c r="F15" s="49" t="s">
        <v>1312</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#PatientFollowUp.patient</v>
      </c>
    </row>
    <row r="16" spans="1:19" ht="191.75" x14ac:dyDescent="0.75">
      <c r="A16" s="44"/>
      <c r="B16" s="11" t="str">
        <f>PatientFollowUp!B9</f>
        <v>statusAtLastFollowUp</v>
      </c>
      <c r="C16" s="11" t="str">
        <f>PatientFollowUp!C9</f>
        <v>Status at last follow-up</v>
      </c>
      <c r="D16" s="12" t="s">
        <v>2238</v>
      </c>
      <c r="E16" s="12"/>
      <c r="F16" s="49" t="s">
        <v>1290</v>
      </c>
      <c r="G16" s="77" t="s">
        <v>2371</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64" si="13">IF(MOD(P16,$Q$8)=0,P16/$Q$8-1,INT(P16/$Q$8))</f>
        <v>0</v>
      </c>
      <c r="R16" s="11">
        <f t="shared" ref="R16:R64" si="14">IF(MOD(P16,$Q$8)=0,$Q$8,MOD(P16,$Q$8))</f>
        <v>2</v>
      </c>
      <c r="S16" s="12" t="str" cm="1">
        <f t="array" ref="S16">INDEX('PatientFollowUp-ConceptMap-1'!$I$15:$N$54,Q16+1,R16)</f>
        <v>* group[=].element[=].display = ##34#Patient##34#</v>
      </c>
    </row>
    <row r="17" spans="1:19" ht="59" customHeight="1" x14ac:dyDescent="0.75">
      <c r="A17" s="44"/>
      <c r="B17" s="11" t="str">
        <f>PatientFollowUp!B10</f>
        <v>patientFollowUpDate</v>
      </c>
      <c r="C17" s="11" t="str">
        <f>PatientFollowUp!C10</f>
        <v>Patient Follow Up date</v>
      </c>
      <c r="D17" s="12" t="s">
        <v>1903</v>
      </c>
      <c r="E17" s="12"/>
      <c r="F17" s="49" t="s">
        <v>1290</v>
      </c>
      <c r="G17" s="49"/>
      <c r="H17" s="43"/>
      <c r="I17" s="12" t="str">
        <f t="shared" si="7"/>
        <v>* group[=].element[+].code = #PatientFollowUp.patientFollowUpDate</v>
      </c>
      <c r="J17" s="12" t="str">
        <f t="shared" si="8"/>
        <v>* group[=].element[=].display = ##34#Patient Follow Up date##34#</v>
      </c>
      <c r="K17" s="12" t="str">
        <f t="shared" si="9"/>
        <v>* group[=].element[=].target.code = #Encounter.period.start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2238</v>
      </c>
      <c r="E18" s="12"/>
      <c r="F18" s="49" t="s">
        <v>1290</v>
      </c>
      <c r="G18" s="77" t="s">
        <v>2240</v>
      </c>
      <c r="H18" s="43"/>
      <c r="I18" s="12" t="str">
        <f t="shared" si="7"/>
        <v>* group[=].element[+].code = #PatientFollowUp.newCancerDiagnosis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2238</v>
      </c>
      <c r="E19" s="12"/>
      <c r="F19" s="49" t="s">
        <v>1290</v>
      </c>
      <c r="G19" s="77" t="s">
        <v>2240</v>
      </c>
      <c r="H19" s="43"/>
      <c r="I19" s="12" t="str">
        <f t="shared" si="7"/>
        <v>* group[=].element[+].code = #PatientFollowUp.dateOfNewCancerDiagnosis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2238</v>
      </c>
      <c r="E20" s="12"/>
      <c r="F20" s="49" t="s">
        <v>1290</v>
      </c>
      <c r="G20" s="77" t="s">
        <v>2240</v>
      </c>
      <c r="H20" s="43"/>
      <c r="I20" s="12" t="str">
        <f t="shared" si="7"/>
        <v>* group[=].element[+].code = #PatientFollowUp.newCancerTopography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INDEX('PatientFollowUp-ConceptMap-1'!$I$15:$N$54,Q21+1,R21)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INDEX('PatientFollowUp-ConceptMap-1'!$I$15:$N$54,Q26+1,R26)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INDEX('PatientFollowUp-ConceptMap-1'!$I$15:$N$54,Q27+1,R27)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INDEX('PatientFollowUp-ConceptMap-1'!$I$15:$N$54,Q33+1,R33)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INDEX('PatientFollowUp-ConceptMap-1'!$I$15:$N$54,Q39+1,R39)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77"/>
      <c r="P45" s="11">
        <v>31</v>
      </c>
      <c r="Q45" s="11">
        <f t="shared" si="13"/>
        <v>5</v>
      </c>
      <c r="R45" s="11">
        <f t="shared" si="14"/>
        <v>1</v>
      </c>
      <c r="S45" s="12" t="str" cm="1">
        <f t="array" ref="S45">INDEX('PatientFollowUp-ConceptMap-1'!$I$15:$N$54,Q45+1,R45)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77"/>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INDEX('PatientFollowUp-ConceptMap-1'!$I$15:$N$54,Q49+1,R49)</f>
        <v>* group[=].element[=].target.equivalence = #relatedto</v>
      </c>
    </row>
    <row r="50" spans="2:19" ht="44.25" x14ac:dyDescent="0.75">
      <c r="B50" s="11"/>
      <c r="C50" s="11"/>
      <c r="D50" s="12"/>
      <c r="E50" s="12"/>
      <c r="F50" s="49"/>
      <c r="G50" s="77"/>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77"/>
      <c r="P51" s="11">
        <v>37</v>
      </c>
      <c r="Q51" s="11">
        <f t="shared" si="13"/>
        <v>6</v>
      </c>
      <c r="R51" s="11">
        <f t="shared" si="14"/>
        <v>1</v>
      </c>
      <c r="S51" s="12" cm="1">
        <f t="array" ref="S51">INDEX('PatientFollowUp-ConceptMap-1'!$I$15:$N$54,Q51+1,R51)</f>
        <v>0</v>
      </c>
    </row>
    <row r="52" spans="2:19" x14ac:dyDescent="0.75">
      <c r="B52" s="11"/>
      <c r="C52" s="11"/>
      <c r="D52" s="12"/>
      <c r="E52" s="12"/>
      <c r="F52" s="49"/>
      <c r="G52" s="77"/>
      <c r="P52" s="11">
        <v>38</v>
      </c>
      <c r="Q52" s="11">
        <f t="shared" si="13"/>
        <v>6</v>
      </c>
      <c r="R52" s="11">
        <f t="shared" si="14"/>
        <v>2</v>
      </c>
      <c r="S52" s="12" cm="1">
        <f t="array" ref="S52">INDEX('PatientFollowUp-ConceptMap-1'!$I$15:$N$54,Q52+1,R52)</f>
        <v>0</v>
      </c>
    </row>
    <row r="53" spans="2:19" x14ac:dyDescent="0.75">
      <c r="B53" s="11"/>
      <c r="C53" s="11"/>
      <c r="D53" s="12"/>
      <c r="E53" s="12"/>
      <c r="F53" s="49"/>
      <c r="G53" s="77"/>
      <c r="P53" s="11">
        <v>39</v>
      </c>
      <c r="Q53" s="11">
        <f t="shared" si="13"/>
        <v>6</v>
      </c>
      <c r="R53" s="11">
        <f t="shared" si="14"/>
        <v>3</v>
      </c>
      <c r="S53" s="12" cm="1">
        <f t="array" ref="S53">INDEX('PatientFollowUp-ConceptMap-1'!$I$15:$N$54,Q53+1,R53)</f>
        <v>0</v>
      </c>
    </row>
    <row r="54" spans="2:19" x14ac:dyDescent="0.75">
      <c r="B54" s="11"/>
      <c r="C54" s="11"/>
      <c r="D54" s="12"/>
      <c r="E54" s="12"/>
      <c r="F54" s="49"/>
      <c r="G54" s="77"/>
      <c r="P54" s="11">
        <v>40</v>
      </c>
      <c r="Q54" s="11">
        <f t="shared" si="13"/>
        <v>6</v>
      </c>
      <c r="R54" s="11">
        <f t="shared" si="14"/>
        <v>4</v>
      </c>
      <c r="S54" s="12" cm="1">
        <f t="array" ref="S54">INDEX('PatientFollowUp-ConceptMap-1'!$I$15:$N$54,Q54+1,R54)</f>
        <v>0</v>
      </c>
    </row>
    <row r="55" spans="2:19" x14ac:dyDescent="0.75">
      <c r="P55" s="11">
        <v>41</v>
      </c>
      <c r="Q55" s="11">
        <f t="shared" si="13"/>
        <v>6</v>
      </c>
      <c r="R55" s="11">
        <f t="shared" si="14"/>
        <v>5</v>
      </c>
      <c r="S55" s="12" cm="1">
        <f t="array" ref="S55">INDEX('PatientFollowUp-ConceptMap-1'!$I$15:$N$54,Q55+1,R55)</f>
        <v>0</v>
      </c>
    </row>
    <row r="56" spans="2:19" x14ac:dyDescent="0.75">
      <c r="P56" s="11">
        <v>42</v>
      </c>
      <c r="Q56" s="11">
        <f t="shared" si="13"/>
        <v>6</v>
      </c>
      <c r="R56" s="11">
        <f t="shared" si="14"/>
        <v>6</v>
      </c>
      <c r="S56" s="12" cm="1">
        <f t="array" ref="S56">INDEX('PatientFollowUp-ConceptMap-1'!$I$15:$N$54,Q56+1,R56)</f>
        <v>0</v>
      </c>
    </row>
    <row r="57" spans="2:19" x14ac:dyDescent="0.75">
      <c r="P57" s="11">
        <v>43</v>
      </c>
      <c r="Q57" s="11">
        <f t="shared" si="13"/>
        <v>7</v>
      </c>
      <c r="R57" s="11">
        <f t="shared" si="14"/>
        <v>1</v>
      </c>
      <c r="S57" s="12" cm="1">
        <f t="array" ref="S57">INDEX('PatientFollowUp-ConceptMap-1'!$I$15:$N$54,Q57+1,R57)</f>
        <v>0</v>
      </c>
    </row>
    <row r="58" spans="2:19" x14ac:dyDescent="0.75">
      <c r="P58" s="11">
        <v>44</v>
      </c>
      <c r="Q58" s="11">
        <f t="shared" si="13"/>
        <v>7</v>
      </c>
      <c r="R58" s="11">
        <f t="shared" si="14"/>
        <v>2</v>
      </c>
      <c r="S58" s="12" cm="1">
        <f t="array" ref="S58">INDEX('PatientFollowUp-ConceptMap-1'!$I$15:$N$54,Q58+1,R58)</f>
        <v>0</v>
      </c>
    </row>
    <row r="59" spans="2:19" x14ac:dyDescent="0.75">
      <c r="P59" s="11">
        <v>45</v>
      </c>
      <c r="Q59" s="11">
        <f t="shared" si="13"/>
        <v>7</v>
      </c>
      <c r="R59" s="11">
        <f t="shared" si="14"/>
        <v>3</v>
      </c>
      <c r="S59" s="12" cm="1">
        <f t="array" ref="S59">INDEX('PatientFollowUp-ConceptMap-1'!$I$15:$N$54,Q59+1,R59)</f>
        <v>0</v>
      </c>
    </row>
    <row r="60" spans="2:19" x14ac:dyDescent="0.75">
      <c r="P60" s="11">
        <v>46</v>
      </c>
      <c r="Q60" s="11">
        <f t="shared" si="13"/>
        <v>7</v>
      </c>
      <c r="R60" s="11">
        <f t="shared" si="14"/>
        <v>4</v>
      </c>
      <c r="S60" s="12" cm="1">
        <f t="array" ref="S60">INDEX('PatientFollowUp-ConceptMap-1'!$I$15:$N$54,Q60+1,R60)</f>
        <v>0</v>
      </c>
    </row>
    <row r="61" spans="2:19" x14ac:dyDescent="0.75">
      <c r="P61" s="11">
        <v>47</v>
      </c>
      <c r="Q61" s="11">
        <f t="shared" si="13"/>
        <v>7</v>
      </c>
      <c r="R61" s="11">
        <f t="shared" si="14"/>
        <v>5</v>
      </c>
      <c r="S61" s="12" cm="1">
        <f t="array" ref="S61">INDEX('PatientFollowUp-ConceptMap-1'!$I$15:$N$54,Q61+1,R61)</f>
        <v>0</v>
      </c>
    </row>
    <row r="62" spans="2:19" x14ac:dyDescent="0.75">
      <c r="P62" s="11">
        <v>48</v>
      </c>
      <c r="Q62" s="11">
        <f t="shared" si="13"/>
        <v>7</v>
      </c>
      <c r="R62" s="11">
        <f t="shared" si="14"/>
        <v>6</v>
      </c>
      <c r="S62" s="12" cm="1">
        <f t="array" ref="S62">INDEX('PatientFollowUp-ConceptMap-1'!$I$15:$N$54,Q62+1,R62)</f>
        <v>0</v>
      </c>
    </row>
    <row r="63" spans="2:19" x14ac:dyDescent="0.75">
      <c r="P63" s="11">
        <v>49</v>
      </c>
      <c r="Q63" s="11">
        <f t="shared" si="13"/>
        <v>8</v>
      </c>
      <c r="R63" s="11">
        <f t="shared" si="14"/>
        <v>1</v>
      </c>
      <c r="S63" s="12" cm="1">
        <f t="array" ref="S63">INDEX('PatientFollowUp-ConceptMap-1'!$I$15:$N$54,Q63+1,R63)</f>
        <v>0</v>
      </c>
    </row>
    <row r="64" spans="2:19" x14ac:dyDescent="0.75">
      <c r="P64" s="11">
        <v>50</v>
      </c>
      <c r="Q64" s="11">
        <f t="shared" si="13"/>
        <v>8</v>
      </c>
      <c r="R64" s="11">
        <f t="shared" si="14"/>
        <v>2</v>
      </c>
      <c r="S64" s="12" cm="1">
        <f t="array" ref="S64">INDEX('PatientFollowUp-ConceptMap-1'!$I$15:$N$54,Q64+1,R64)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display="http://hl7.org/fhir/StrcutureDefinition/DomainResource" xr:uid="{EA2434B5-BB2F-4112-9A1F-41804D355730}"/>
    <hyperlink ref="E7" r:id="rId5" display="http://hl7.eu/fhir/ig/idea4rc/StructureDefinition/Procedure-radiotheraphy-eu-pcsp" xr:uid="{958D8FBB-0203-4E0B-B6F4-82621FE33F2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topLeftCell="A6" workbookViewId="0">
      <selection activeCell="D14" sqref="D14"/>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1904</v>
      </c>
      <c r="D3" s="47" t="s">
        <v>1466</v>
      </c>
      <c r="E3" s="71" t="str">
        <f>$C$1&amp;B14</f>
        <v>http://hl7.eu/fhir/ig/idea4rc/StructureDefinition/PatientFollowUp</v>
      </c>
    </row>
    <row r="4" spans="1:19" x14ac:dyDescent="0.75">
      <c r="B4" s="47" t="s">
        <v>16</v>
      </c>
      <c r="C4" s="28" t="s">
        <v>1904</v>
      </c>
      <c r="D4" s="47" t="s">
        <v>1467</v>
      </c>
      <c r="E4" s="158" t="str">
        <f>'PatientFollowUp-ConceptMap-1'!E4</f>
        <v>http://hl7.eu/fhir/ig/idea4rc/StructureDefinition//Bundle-eu-i4rc</v>
      </c>
      <c r="F4" s="159"/>
      <c r="G4" s="159"/>
    </row>
    <row r="5" spans="1:19" x14ac:dyDescent="0.75">
      <c r="B5" s="47" t="s">
        <v>10</v>
      </c>
      <c r="C5" s="7" t="s">
        <v>1905</v>
      </c>
      <c r="D5" s="47"/>
      <c r="E5" s="7"/>
    </row>
    <row r="6" spans="1:19" x14ac:dyDescent="0.75">
      <c r="B6" s="47" t="s">
        <v>18</v>
      </c>
      <c r="C6" s="41"/>
      <c r="D6" s="47" t="s">
        <v>1468</v>
      </c>
      <c r="E6" s="158" t="str">
        <f>E3</f>
        <v>http://hl7.eu/fhir/ig/idea4rc/StructureDefinition/PatientFollowUp</v>
      </c>
      <c r="F6" s="159"/>
      <c r="G6" s="159"/>
    </row>
    <row r="7" spans="1:19" x14ac:dyDescent="0.75">
      <c r="B7" s="47" t="s">
        <v>15</v>
      </c>
      <c r="C7" s="72"/>
      <c r="D7" s="47" t="s">
        <v>1469</v>
      </c>
      <c r="E7" s="158" t="str">
        <f>C1&amp;"Condition-primaryCancer-eu-i4rc"</f>
        <v>http://hl7.eu/fhir/ig/idea4rc/StructureDefinition/Condition-primaryCancer-eu-i4rc</v>
      </c>
      <c r="F7" s="159"/>
      <c r="G7" s="159"/>
    </row>
    <row r="8" spans="1:19" ht="45" thickBot="1" x14ac:dyDescent="0.9">
      <c r="B8" s="47" t="s">
        <v>1470</v>
      </c>
      <c r="C8" s="7" t="s">
        <v>1905</v>
      </c>
      <c r="D8" s="47"/>
      <c r="E8" s="7"/>
      <c r="I8" s="12" t="s">
        <v>1285</v>
      </c>
      <c r="J8" s="12" t="s">
        <v>1286</v>
      </c>
      <c r="K8" s="12" t="s">
        <v>1287</v>
      </c>
      <c r="L8" s="12" t="s">
        <v>1288</v>
      </c>
      <c r="M8" s="11" t="s">
        <v>1289</v>
      </c>
      <c r="P8" s="34" t="s">
        <v>1324</v>
      </c>
      <c r="Q8" s="34">
        <v>6</v>
      </c>
    </row>
    <row r="9" spans="1:19" ht="30.25" thickBot="1" x14ac:dyDescent="0.9">
      <c r="B9" s="47" t="s">
        <v>1471</v>
      </c>
      <c r="C9" s="12" t="s">
        <v>1906</v>
      </c>
      <c r="D9" s="92"/>
      <c r="E9" s="160"/>
      <c r="F9" s="161"/>
      <c r="G9" s="162"/>
      <c r="I9" s="12"/>
      <c r="J9" s="11"/>
      <c r="K9" s="11"/>
      <c r="L9" s="11"/>
      <c r="M9" s="11"/>
    </row>
    <row r="10" spans="1:19" x14ac:dyDescent="0.75">
      <c r="B10" s="47"/>
      <c r="C10" s="73"/>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'PatientFollowUp-ConceptMap-1'!B14</f>
        <v>PatientFollowUp</v>
      </c>
      <c r="C14" s="11"/>
      <c r="D14" s="4" t="s">
        <v>1488</v>
      </c>
      <c r="E14" s="6"/>
      <c r="F14" s="49"/>
      <c r="G14" s="49"/>
      <c r="I14" s="12"/>
      <c r="J14" s="11"/>
      <c r="K14" s="11"/>
      <c r="L14" s="11"/>
      <c r="M14" s="48"/>
      <c r="N14" s="51"/>
    </row>
    <row r="15" spans="1:19" ht="44.25" x14ac:dyDescent="0.75">
      <c r="A15" s="44"/>
      <c r="B15" s="11" t="str">
        <f>PatientFollowUp!B8</f>
        <v>patient</v>
      </c>
      <c r="C15" s="11" t="str">
        <f>PatientFollowUp!C8</f>
        <v>Patient</v>
      </c>
      <c r="D15" s="12" t="s">
        <v>1489</v>
      </c>
      <c r="E15" s="12"/>
      <c r="F15" s="49" t="s">
        <v>1312</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#PatientFollowUp.patient</v>
      </c>
    </row>
    <row r="16" spans="1:19" ht="191.75" x14ac:dyDescent="0.75">
      <c r="A16" s="44"/>
      <c r="B16" s="11" t="str">
        <f>PatientFollowUp!B9</f>
        <v>statusAtLastFollowUp</v>
      </c>
      <c r="C16" s="11" t="str">
        <f>PatientFollowUp!C9</f>
        <v>Status at last follow-up</v>
      </c>
      <c r="D16" s="12" t="s">
        <v>1594</v>
      </c>
      <c r="E16" s="12"/>
      <c r="F16" s="49" t="s">
        <v>1312</v>
      </c>
      <c r="G16" s="77" t="s">
        <v>2371</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#Condition.clinicalStatus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54" si="13">IF(MOD(P16,$Q$8)=0,P16/$Q$8-1,INT(P16/$Q$8))</f>
        <v>0</v>
      </c>
      <c r="R16" s="11">
        <f t="shared" ref="R16:R54"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1307</v>
      </c>
      <c r="G17" s="77"/>
      <c r="H17" s="43"/>
      <c r="I17" s="12" t="str">
        <f t="shared" si="7"/>
        <v>* group[=].element[+].code = #PatientFollowUp.patientFollowUpDate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#Condition.subject</v>
      </c>
    </row>
    <row r="18" spans="1:19" ht="66" customHeight="1" x14ac:dyDescent="0.75">
      <c r="A18" s="44"/>
      <c r="B18" s="11" t="str">
        <f>PatientFollowUp!B11</f>
        <v>newCancerDiagnosis</v>
      </c>
      <c r="C18" s="11" t="str">
        <f>PatientFollowUp!C11</f>
        <v>New cancer diagnosis</v>
      </c>
      <c r="D18" s="12" t="s">
        <v>1325</v>
      </c>
      <c r="E18" s="12"/>
      <c r="F18" s="49" t="s">
        <v>1312</v>
      </c>
      <c r="G18" s="77" t="s">
        <v>2239</v>
      </c>
      <c r="H18" s="43"/>
      <c r="I18" s="12" t="str">
        <f t="shared" si="7"/>
        <v>* group[=].element[+].code = #PatientFollowUp.newCancerDiagnosis</v>
      </c>
      <c r="J18" s="12" t="str">
        <f t="shared" si="8"/>
        <v>* group[=].element[=].display = ##34#New cancer diagnosis##34#</v>
      </c>
      <c r="K18" s="12" t="str">
        <f t="shared" si="9"/>
        <v>* group[=].element[=].target.code = #Condition.code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si="13"/>
        <v>0</v>
      </c>
      <c r="R18" s="11">
        <f t="shared" si="14"/>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2246</v>
      </c>
      <c r="E19" s="12"/>
      <c r="F19" s="49" t="s">
        <v>1312</v>
      </c>
      <c r="G19" s="77" t="s">
        <v>2247</v>
      </c>
      <c r="H19" s="43"/>
      <c r="I19" s="12" t="str">
        <f t="shared" si="7"/>
        <v>* group[=].element[+].code = #PatientFollowUp.dateOfNewCancerDiagnosis</v>
      </c>
      <c r="J19" s="12" t="str">
        <f t="shared" si="8"/>
        <v>* group[=].element[=].display = ##34#Date of new cancer diagnosis##34#</v>
      </c>
      <c r="K19" s="12" t="str">
        <f t="shared" si="9"/>
        <v>* group[=].element[=].target.code = #Condition.onSetDateTime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3"/>
        <v>0</v>
      </c>
      <c r="R19" s="11">
        <f t="shared" si="14"/>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1596</v>
      </c>
      <c r="E20" s="12"/>
      <c r="F20" s="49" t="s">
        <v>1312</v>
      </c>
      <c r="G20" s="77" t="s">
        <v>2239</v>
      </c>
      <c r="H20" s="43"/>
      <c r="I20" s="12" t="str">
        <f t="shared" si="7"/>
        <v>* group[=].element[+].code = #PatientFollowUp.newCancerTopography</v>
      </c>
      <c r="J20" s="12" t="str">
        <f t="shared" si="8"/>
        <v>* group[=].element[=].display = ##34#New cancer topography##34#</v>
      </c>
      <c r="K20" s="12" t="str">
        <f t="shared" si="9"/>
        <v>* group[=].element[=].target.code = #Condition.bodySite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3"/>
        <v>0</v>
      </c>
      <c r="R20" s="11">
        <f t="shared" si="14"/>
        <v>6</v>
      </c>
      <c r="S20" s="12" t="str" cm="1">
        <f t="array" ref="S20">INDEX('PatientFollowUp-ConceptMap-2'!$I$15:$N$54,Q20+1,R20)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INDEX('PatientFollowUp-ConceptMap-2'!$I$15:$N$54,Q21+1,R21)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INDEX('PatientFollowUp-ConceptMap-2'!$I$15:$N$54,Q22+1,R22)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INDEX('PatientFollowUp-ConceptMap-2'!$I$15:$N$54,Q23+1,R23)</f>
        <v>* group[=].element[=].target.code = #Condition.clinicalStatus</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INDEX('PatientFollowUp-ConceptMap-2'!$I$15:$N$54,Q24+1,R24)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INDEX('PatientFollowUp-ConceptMap-2'!$I$15:$N$54,Q25+1,R25)</f>
        <v>* group[=].element[=].target.equivalence = #equivalent</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INDEX('PatientFollowUp-ConceptMap-2'!$I$15:$N$54,Q26+1,R26)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INDEX('PatientFollowUp-ConceptMap-2'!$I$15:$N$54,Q27+1,R27)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INDEX('PatientFollowUp-ConceptMap-2'!$I$15:$N$54,Q28+1,R28)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INDEX('PatientFollowUp-ConceptMap-2'!$I$15:$N$54,Q29+1,R29)</f>
        <v>//-- unmatched</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INDEX('PatientFollowUp-ConceptMap-2'!$I$15:$N$54,Q30+1,R30)</f>
        <v>//-- unmatched</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INDEX('PatientFollowUp-ConceptMap-2'!$I$15:$N$54,Q31+1,R31)</f>
        <v>* group[=].element[=].target.equivalence = #unmatched</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INDEX('PatientFollowUp-ConceptMap-2'!$I$15:$N$54,Q32+1,R32)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INDEX('PatientFollowUp-ConceptMap-2'!$I$15:$N$54,Q33+1,R33)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INDEX('PatientFollowUp-ConceptMap-2'!$I$15:$N$54,Q34+1,R34)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INDEX('PatientFollowUp-ConceptMap-2'!$I$15:$N$54,Q35+1,R35)</f>
        <v>* group[=].element[=].target.code = #Condition.code</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INDEX('PatientFollowUp-ConceptMap-2'!$I$15:$N$54,Q36+1,R36)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INDEX('PatientFollowUp-ConceptMap-2'!$I$15:$N$54,Q37+1,R37)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INDEX('PatientFollowUp-ConceptMap-2'!$I$15:$N$54,Q39+1,R39)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INDEX('PatientFollowUp-ConceptMap-2'!$I$15:$N$54,Q40+1,R40)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INDEX('PatientFollowUp-ConceptMap-2'!$I$15:$N$54,Q41+1,R41)</f>
        <v>* group[=].element[=].target.code = #Condition.onSetDateTime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INDEX('PatientFollowUp-ConceptMap-2'!$I$15:$N$54,Q42+1,R42)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INDEX('PatientFollowUp-ConceptMap-2'!$I$15:$N$54,Q43+1,R43)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7"/>
      <c r="P45" s="11">
        <v>31</v>
      </c>
      <c r="Q45" s="11">
        <f t="shared" si="13"/>
        <v>5</v>
      </c>
      <c r="R45" s="11">
        <f t="shared" si="14"/>
        <v>1</v>
      </c>
      <c r="S45" s="12" t="str" cm="1">
        <f t="array" ref="S45">INDEX('PatientFollowUp-ConceptMap-2'!$I$15:$N$54,Q45+1,R45)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INDEX('PatientFollowUp-ConceptMap-2'!$I$15:$N$54,Q46+1,R46)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INDEX('PatientFollowUp-ConceptMap-2'!$I$15:$N$54,Q47+1,R47)</f>
        <v>* group[=].element[=].target.code = #Condition.bodySite</v>
      </c>
    </row>
    <row r="48" spans="1:19" x14ac:dyDescent="0.75">
      <c r="B48" s="11"/>
      <c r="C48" s="11"/>
      <c r="D48" s="12"/>
      <c r="E48" s="12"/>
      <c r="F48" s="49"/>
      <c r="G48" s="77"/>
      <c r="P48" s="11">
        <v>34</v>
      </c>
      <c r="Q48" s="11">
        <f t="shared" si="13"/>
        <v>5</v>
      </c>
      <c r="R48" s="11">
        <f t="shared" si="14"/>
        <v>4</v>
      </c>
      <c r="S48" s="12" t="str" cm="1">
        <f t="array" ref="S48">INDEX('PatientFollowUp-ConceptMap-2'!$I$15:$N$54,Q48+1,R48)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INDEX('PatientFollowUp-ConceptMap-2'!$I$15:$N$54,Q49+1,R49)</f>
        <v>* group[=].element[=].target.equivalence = #equivalent</v>
      </c>
    </row>
    <row r="50" spans="2:19" ht="29.5" x14ac:dyDescent="0.75">
      <c r="B50" s="11"/>
      <c r="C50" s="11"/>
      <c r="D50" s="12"/>
      <c r="E50" s="12"/>
      <c r="F50" s="49"/>
      <c r="G50" s="77"/>
      <c r="P50" s="11">
        <v>36</v>
      </c>
      <c r="Q50" s="11">
        <f t="shared" si="13"/>
        <v>5</v>
      </c>
      <c r="R50" s="11">
        <f t="shared" si="14"/>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7"/>
      <c r="P51" s="11">
        <v>37</v>
      </c>
      <c r="Q51" s="11">
        <f t="shared" si="13"/>
        <v>6</v>
      </c>
      <c r="R51" s="11">
        <f t="shared" si="14"/>
        <v>1</v>
      </c>
      <c r="S51" s="12" cm="1">
        <f t="array" ref="S51">INDEX('PatientFollowUp-ConceptMap-2'!$I$15:$N$54,Q51+1,R51)</f>
        <v>0</v>
      </c>
    </row>
    <row r="52" spans="2:19" x14ac:dyDescent="0.75">
      <c r="B52" s="11"/>
      <c r="C52" s="11"/>
      <c r="D52" s="12"/>
      <c r="E52" s="12"/>
      <c r="F52" s="49"/>
      <c r="G52" s="77"/>
      <c r="P52" s="11">
        <v>38</v>
      </c>
      <c r="Q52" s="11">
        <f t="shared" si="13"/>
        <v>6</v>
      </c>
      <c r="R52" s="11">
        <f t="shared" si="14"/>
        <v>2</v>
      </c>
      <c r="S52" s="12" cm="1">
        <f t="array" ref="S52">INDEX('PatientFollowUp-ConceptMap-2'!$I$15:$N$54,Q52+1,R52)</f>
        <v>0</v>
      </c>
    </row>
    <row r="53" spans="2:19" x14ac:dyDescent="0.75">
      <c r="B53" s="11"/>
      <c r="C53" s="11"/>
      <c r="D53" s="12"/>
      <c r="E53" s="12"/>
      <c r="F53" s="49"/>
      <c r="G53" s="77"/>
      <c r="P53" s="11">
        <v>39</v>
      </c>
      <c r="Q53" s="11">
        <f t="shared" si="13"/>
        <v>6</v>
      </c>
      <c r="R53" s="11">
        <f t="shared" si="14"/>
        <v>3</v>
      </c>
      <c r="S53" s="12" cm="1">
        <f t="array" ref="S53">INDEX('PatientFollowUp-ConceptMap-2'!$I$15:$N$54,Q53+1,R53)</f>
        <v>0</v>
      </c>
    </row>
    <row r="54" spans="2:19" x14ac:dyDescent="0.75">
      <c r="B54" s="11"/>
      <c r="C54" s="11"/>
      <c r="D54" s="12"/>
      <c r="E54" s="12"/>
      <c r="F54" s="49"/>
      <c r="G54" s="77"/>
      <c r="P54" s="11">
        <v>40</v>
      </c>
      <c r="Q54" s="11">
        <f t="shared" si="13"/>
        <v>6</v>
      </c>
      <c r="R54" s="11">
        <f t="shared" si="14"/>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display="http://hl7.org/fhir/StructureDefinition/DomainResource"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2061-DA43-4287-8785-A1713C1F159C}">
  <sheetPr codeName="Foglio100">
    <tabColor theme="0" tint="-0.499984740745262"/>
  </sheetPr>
  <dimension ref="A1:S54"/>
  <sheetViews>
    <sheetView topLeftCell="C5" zoomScale="70" zoomScaleNormal="70" workbookViewId="0">
      <selection activeCell="C11" sqref="C11"/>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1904</v>
      </c>
      <c r="D3" s="47" t="s">
        <v>1466</v>
      </c>
      <c r="E3" s="71" t="str">
        <f>$C$1&amp;B14</f>
        <v>http://hl7.eu/fhir/ig/idea4rc/StructureDefinition/PatientFollowUp</v>
      </c>
    </row>
    <row r="4" spans="1:19" x14ac:dyDescent="0.75">
      <c r="B4" s="47" t="s">
        <v>16</v>
      </c>
      <c r="C4" s="28" t="s">
        <v>1904</v>
      </c>
      <c r="D4" s="47" t="s">
        <v>1467</v>
      </c>
      <c r="E4" s="158" t="str">
        <f>'PatientFollowUp-ConceptMap-1'!E4</f>
        <v>http://hl7.eu/fhir/ig/idea4rc/StructureDefinition//Bundle-eu-i4rc</v>
      </c>
      <c r="F4" s="159"/>
      <c r="G4" s="159"/>
    </row>
    <row r="5" spans="1:19" x14ac:dyDescent="0.75">
      <c r="B5" s="47" t="s">
        <v>10</v>
      </c>
      <c r="C5" s="7" t="s">
        <v>1905</v>
      </c>
      <c r="D5" s="47"/>
      <c r="E5" s="7"/>
    </row>
    <row r="6" spans="1:19" x14ac:dyDescent="0.75">
      <c r="B6" s="47" t="s">
        <v>18</v>
      </c>
      <c r="C6" s="41"/>
      <c r="D6" s="47" t="s">
        <v>1468</v>
      </c>
      <c r="E6" s="158" t="str">
        <f>E3</f>
        <v>http://hl7.eu/fhir/ig/idea4rc/StructureDefinition/PatientFollowUp</v>
      </c>
      <c r="F6" s="159"/>
      <c r="G6" s="159"/>
    </row>
    <row r="7" spans="1:19" x14ac:dyDescent="0.75">
      <c r="B7" s="47" t="s">
        <v>15</v>
      </c>
      <c r="C7" s="72"/>
      <c r="D7" s="47" t="s">
        <v>1469</v>
      </c>
      <c r="E7" s="158" t="str">
        <f>C1&amp;"observation-lastFollowupStatus-eu-i4rc"</f>
        <v>http://hl7.eu/fhir/ig/idea4rc/StructureDefinition/observation-lastFollowupStatus-eu-i4rc</v>
      </c>
      <c r="F7" s="159"/>
      <c r="G7" s="159"/>
    </row>
    <row r="8" spans="1:19" ht="45" thickBot="1" x14ac:dyDescent="0.9">
      <c r="B8" s="47" t="s">
        <v>1470</v>
      </c>
      <c r="C8" s="7" t="s">
        <v>1905</v>
      </c>
      <c r="D8" s="47"/>
      <c r="E8" s="7"/>
      <c r="I8" s="12" t="s">
        <v>1285</v>
      </c>
      <c r="J8" s="12" t="s">
        <v>1286</v>
      </c>
      <c r="K8" s="12" t="s">
        <v>1287</v>
      </c>
      <c r="L8" s="12" t="s">
        <v>1288</v>
      </c>
      <c r="M8" s="11" t="s">
        <v>1289</v>
      </c>
      <c r="P8" s="34" t="s">
        <v>1324</v>
      </c>
      <c r="Q8" s="34">
        <v>6</v>
      </c>
    </row>
    <row r="9" spans="1:19" ht="30.25" thickBot="1" x14ac:dyDescent="0.9">
      <c r="B9" s="47" t="s">
        <v>1471</v>
      </c>
      <c r="C9" s="12" t="s">
        <v>1906</v>
      </c>
      <c r="D9" s="92"/>
      <c r="E9" s="160"/>
      <c r="F9" s="161"/>
      <c r="G9" s="162"/>
      <c r="I9" s="12"/>
      <c r="J9" s="11"/>
      <c r="K9" s="11"/>
      <c r="L9" s="11"/>
      <c r="M9" s="11"/>
    </row>
    <row r="10" spans="1:19" x14ac:dyDescent="0.75">
      <c r="B10" s="47"/>
      <c r="C10" s="73"/>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'PatientFollowUp-ConceptMap-1'!B14</f>
        <v>PatientFollowUp</v>
      </c>
      <c r="C14" s="11"/>
      <c r="D14" s="4" t="s">
        <v>1524</v>
      </c>
      <c r="E14" s="6"/>
      <c r="F14" s="49"/>
      <c r="G14" s="49"/>
      <c r="I14" s="12"/>
      <c r="J14" s="11"/>
      <c r="K14" s="11"/>
      <c r="L14" s="11"/>
      <c r="M14" s="48"/>
      <c r="N14" s="51"/>
    </row>
    <row r="15" spans="1:19" ht="44.25" x14ac:dyDescent="0.75">
      <c r="A15" s="44"/>
      <c r="B15" s="11" t="str">
        <f>PatientFollowUp!B8</f>
        <v>patient</v>
      </c>
      <c r="C15" s="11" t="str">
        <f>PatientFollowUp!C8</f>
        <v>Patient</v>
      </c>
      <c r="D15" s="12" t="s">
        <v>1489</v>
      </c>
      <c r="E15" s="12"/>
      <c r="F15" s="49" t="s">
        <v>1312</v>
      </c>
      <c r="G15" s="77"/>
      <c r="I15" s="12" t="str">
        <f>"* group[=].element[+].code = #"&amp;$B$14&amp;"."&amp;B15</f>
        <v>* group[=].element[+].code = #PatientFollowUp.patient</v>
      </c>
      <c r="J15" s="12" t="str">
        <f t="shared" ref="J15:J16" si="0">"* group[=].element[=].display = ##34#"&amp;C15&amp;"##34#"</f>
        <v>* group[=].element[=].display = ##34#Patient##34#</v>
      </c>
      <c r="K15" s="12" t="str">
        <f t="shared" ref="K15:K16" si="1">IF(F15="unmatched","//-- unmatched","* group[=].element[=].target.code = #"&amp;$D$14&amp;"."&amp;D15)</f>
        <v>* group[=].element[=].target.code = #Observation.subject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 si="5">IF(MOD(P15,$Q$8)=0,P15/$Q$8-1,INT(P15/$Q$8))</f>
        <v>0</v>
      </c>
      <c r="R15" s="11">
        <f t="shared" ref="R15" si="6">IF(MOD(P15,$Q$8)=0,$Q$8,MOD(P15,$Q$8))</f>
        <v>1</v>
      </c>
      <c r="S15" s="12" t="str" cm="1">
        <f t="array" ref="S15">INDEX('PatientFollowUp-ConceptMap-3'!$I$15:$N$54,Q15+1,R15)</f>
        <v>* group[=].element[+].code = #PatientFollowUp.patient</v>
      </c>
    </row>
    <row r="16" spans="1:19" ht="73.75" x14ac:dyDescent="0.75">
      <c r="A16" s="44"/>
      <c r="B16" s="11" t="str">
        <f>PatientFollowUp!B9</f>
        <v>statusAtLastFollowUp</v>
      </c>
      <c r="C16" s="11" t="str">
        <f>PatientFollowUp!C9</f>
        <v>Status at last follow-up</v>
      </c>
      <c r="D16" s="12" t="s">
        <v>1613</v>
      </c>
      <c r="E16" s="12"/>
      <c r="F16" s="49" t="s">
        <v>1312</v>
      </c>
      <c r="G16" s="77"/>
      <c r="I16" s="12" t="str">
        <f t="shared" ref="I16" si="7">"* group[=].element[+].code = #"&amp;$B$14&amp;"."&amp;B16</f>
        <v>* group[=].element[+].code = #PatientFollowUp.statusAtLastFollowUp</v>
      </c>
      <c r="J16" s="12" t="str">
        <f t="shared" si="0"/>
        <v>* group[=].element[=].display = ##34#Status at last follow-up##34#</v>
      </c>
      <c r="K16" s="12" t="str">
        <f t="shared" si="1"/>
        <v>* group[=].element[=].target.code = #Observation.valueCodeableConcept</v>
      </c>
      <c r="L16" s="12" t="str">
        <f t="shared" si="2"/>
        <v>* group[=].element[=].target.display = ##34###34#</v>
      </c>
      <c r="M16" s="12" t="str">
        <f t="shared" si="3"/>
        <v>* group[=].element[=].target.equivalence = #equivalent</v>
      </c>
      <c r="N16" s="12" t="str">
        <f t="shared" si="4"/>
        <v/>
      </c>
      <c r="P16" s="11">
        <v>2</v>
      </c>
      <c r="Q16" s="11">
        <f t="shared" ref="Q16:Q54" si="8">IF(MOD(P16,$Q$8)=0,P16/$Q$8-1,INT(P16/$Q$8))</f>
        <v>0</v>
      </c>
      <c r="R16" s="11">
        <f t="shared" ref="R16:R54" si="9">IF(MOD(P16,$Q$8)=0,$Q$8,MOD(P16,$Q$8))</f>
        <v>2</v>
      </c>
      <c r="S16" s="12" t="str" cm="1">
        <f t="array" ref="S16">INDEX('PatientFollowUp-ConceptMap-3'!$I$15:$N$54,Q16+1,R16)</f>
        <v>* group[=].element[=].display = ##34#Patient##34#</v>
      </c>
    </row>
    <row r="17" spans="1:19" ht="30.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INDEX('PatientFollowUp-ConceptMap-3'!$I$15:$N$54,Q17+1,R17)</f>
        <v>* group[=].element[=].target.code = #Observation.subject</v>
      </c>
    </row>
    <row r="18" spans="1:19" ht="66" customHeight="1"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INDEX('PatientFollowUp-ConceptMap-3'!$I$15:$N$54,Q18+1,R18)</f>
        <v>* group[=].element[=].target.display = ##34###34#</v>
      </c>
    </row>
    <row r="19" spans="1:19" x14ac:dyDescent="0.75">
      <c r="A19" s="44"/>
      <c r="B19" s="11"/>
      <c r="C19" s="11"/>
      <c r="D19" s="62"/>
      <c r="E19" s="12"/>
      <c r="F19" s="49"/>
      <c r="G19" s="77"/>
      <c r="H19" s="43"/>
      <c r="I19" s="12"/>
      <c r="J19" s="12"/>
      <c r="K19" s="12"/>
      <c r="L19" s="12"/>
      <c r="M19" s="12"/>
      <c r="N19" s="12"/>
      <c r="P19" s="11">
        <v>5</v>
      </c>
      <c r="Q19" s="11">
        <f t="shared" si="8"/>
        <v>0</v>
      </c>
      <c r="R19" s="11">
        <f t="shared" si="9"/>
        <v>5</v>
      </c>
      <c r="S19" s="12" t="str" cm="1">
        <f t="array" ref="S19">INDEX('PatientFollowUp-ConceptMap-3'!$I$15:$N$54,Q19+1,R19)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INDEX('PatientFollowUp-ConceptMap-3'!$I$15:$N$54,Q20+1,R20)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t="str" cm="1">
        <f t="array" ref="S21">INDEX('PatientFollowUp-ConceptMap-3'!$I$15:$N$54,Q21+1,R21)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t="str" cm="1">
        <f t="array" ref="S22">INDEX('PatientFollowUp-ConceptMap-3'!$I$15:$N$54,Q22+1,R22)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8"/>
        <v>1</v>
      </c>
      <c r="R23" s="11">
        <f t="shared" si="9"/>
        <v>3</v>
      </c>
      <c r="S23" s="12" t="str" cm="1">
        <f t="array" ref="S23">INDEX('PatientFollowUp-ConceptMap-3'!$I$15:$N$54,Q23+1,R23)</f>
        <v>* group[=].element[=].target.code = #Observation.valueCodeableConcept</v>
      </c>
    </row>
    <row r="24" spans="1:19" ht="29.5" customHeight="1" x14ac:dyDescent="0.75">
      <c r="A24" s="44"/>
      <c r="B24" s="11"/>
      <c r="C24" s="11"/>
      <c r="D24" s="12"/>
      <c r="E24" s="12"/>
      <c r="F24" s="49"/>
      <c r="G24" s="77"/>
      <c r="H24" s="43"/>
      <c r="I24" s="12"/>
      <c r="J24" s="12"/>
      <c r="K24" s="12"/>
      <c r="L24" s="12"/>
      <c r="M24" s="12"/>
      <c r="N24" s="12"/>
      <c r="P24" s="11">
        <v>10</v>
      </c>
      <c r="Q24" s="11">
        <f t="shared" si="8"/>
        <v>1</v>
      </c>
      <c r="R24" s="11">
        <f t="shared" si="9"/>
        <v>4</v>
      </c>
      <c r="S24" s="12" t="str" cm="1">
        <f t="array" ref="S24">INDEX('PatientFollowUp-ConceptMap-3'!$I$15:$N$54,Q24+1,R24)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t="str" cm="1">
        <f t="array" ref="S25">INDEX('PatientFollowUp-ConceptMap-3'!$I$15:$N$54,Q25+1,R25)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t="str" cm="1">
        <f t="array" ref="S26">INDEX('PatientFollowUp-ConceptMap-3'!$I$15:$N$54,Q26+1,R26)</f>
        <v/>
      </c>
    </row>
    <row r="27" spans="1:19" x14ac:dyDescent="0.75">
      <c r="A27" s="44"/>
      <c r="B27" s="11"/>
      <c r="C27" s="11"/>
      <c r="D27" s="12"/>
      <c r="E27" s="12"/>
      <c r="F27" s="49"/>
      <c r="G27" s="77"/>
      <c r="H27" s="43"/>
      <c r="I27" s="12"/>
      <c r="J27" s="12"/>
      <c r="K27" s="12"/>
      <c r="L27" s="12"/>
      <c r="M27" s="12"/>
      <c r="N27" s="12"/>
      <c r="P27" s="11">
        <v>13</v>
      </c>
      <c r="Q27" s="11">
        <f t="shared" si="8"/>
        <v>2</v>
      </c>
      <c r="R27" s="11">
        <f t="shared" si="9"/>
        <v>1</v>
      </c>
      <c r="S27" s="12" cm="1">
        <f t="array" ref="S27">INDEX('PatientFollowUp-ConceptMap-3'!$I$15:$N$54,Q27+1,R27)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INDEX('PatientFollowUp-ConceptMap-3'!$I$15:$N$54,Q28+1,R28)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INDEX('PatientFollowUp-ConceptMap-3'!$I$15:$N$54,Q29+1,R29)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INDEX('PatientFollowUp-ConceptMap-3'!$I$15:$N$54,Q30+1,R30)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INDEX('PatientFollowUp-ConceptMap-3'!$I$15:$N$54,Q31+1,R31)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INDEX('PatientFollowUp-ConceptMap-3'!$I$15:$N$54,Q32+1,R32)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INDEX('PatientFollowUp-ConceptMap-3'!$I$15:$N$54,Q33+1,R33)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INDEX('PatientFollowUp-ConceptMap-3'!$I$15:$N$54,Q34+1,R34)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INDEX('PatientFollowUp-ConceptMap-3'!$I$15:$N$54,Q35+1,R35)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INDEX('PatientFollowUp-ConceptMap-3'!$I$15:$N$54,Q36+1,R36)</f>
        <v>0</v>
      </c>
    </row>
    <row r="37" spans="1:19" x14ac:dyDescent="0.75">
      <c r="B37" s="11"/>
      <c r="C37" s="11"/>
      <c r="D37" s="12"/>
      <c r="E37" s="12"/>
      <c r="F37" s="49"/>
      <c r="G37" s="77"/>
      <c r="H37" s="43"/>
      <c r="I37" s="12"/>
      <c r="J37" s="12"/>
      <c r="K37" s="12"/>
      <c r="L37" s="12"/>
      <c r="M37" s="12"/>
      <c r="N37" s="12"/>
      <c r="P37" s="11">
        <v>23</v>
      </c>
      <c r="Q37" s="11">
        <f t="shared" si="8"/>
        <v>3</v>
      </c>
      <c r="R37" s="11">
        <f t="shared" si="9"/>
        <v>5</v>
      </c>
      <c r="S37" s="12" cm="1">
        <f t="array" ref="S37">INDEX('PatientFollowUp-ConceptMap-3'!$I$15:$N$54,Q37+1,R37)</f>
        <v>0</v>
      </c>
    </row>
    <row r="38" spans="1:19" ht="14.75" customHeight="1" x14ac:dyDescent="0.75">
      <c r="B38" s="11"/>
      <c r="C38" s="11"/>
      <c r="D38" s="12"/>
      <c r="E38" s="12"/>
      <c r="F38" s="49"/>
      <c r="G38" s="77"/>
      <c r="H38" s="43"/>
      <c r="I38" s="12"/>
      <c r="J38" s="12"/>
      <c r="K38" s="12"/>
      <c r="L38" s="12"/>
      <c r="M38" s="12"/>
      <c r="N38" s="12"/>
      <c r="P38" s="11">
        <v>24</v>
      </c>
      <c r="Q38" s="11">
        <f t="shared" si="8"/>
        <v>3</v>
      </c>
      <c r="R38" s="11">
        <f t="shared" si="9"/>
        <v>6</v>
      </c>
      <c r="S38" s="12" cm="1">
        <f t="array" ref="S38">INDEX('PatientFollowUp-ConceptMap-3'!$I$15:$N$54,Q38+1,R38)</f>
        <v>0</v>
      </c>
    </row>
    <row r="39" spans="1:19" x14ac:dyDescent="0.75">
      <c r="B39" s="11"/>
      <c r="C39" s="11"/>
      <c r="D39" s="12"/>
      <c r="E39" s="12"/>
      <c r="F39" s="49"/>
      <c r="G39" s="77"/>
      <c r="H39" s="43"/>
      <c r="I39" s="12"/>
      <c r="J39" s="12"/>
      <c r="K39" s="12"/>
      <c r="L39" s="12"/>
      <c r="M39" s="12"/>
      <c r="N39" s="12"/>
      <c r="P39" s="11">
        <v>25</v>
      </c>
      <c r="Q39" s="11">
        <f t="shared" si="8"/>
        <v>4</v>
      </c>
      <c r="R39" s="11">
        <f t="shared" si="9"/>
        <v>1</v>
      </c>
      <c r="S39" s="12" cm="1">
        <f t="array" ref="S39">INDEX('PatientFollowUp-ConceptMap-3'!$I$15:$N$54,Q39+1,R39)</f>
        <v>0</v>
      </c>
    </row>
    <row r="40" spans="1:19" s="2" customFormat="1" x14ac:dyDescent="0.75">
      <c r="A40"/>
      <c r="B40" s="11"/>
      <c r="C40" s="11"/>
      <c r="D40" s="12"/>
      <c r="E40" s="12"/>
      <c r="F40" s="49"/>
      <c r="G40" s="77"/>
      <c r="H40" s="43"/>
      <c r="I40" s="12"/>
      <c r="J40" s="12"/>
      <c r="K40" s="12"/>
      <c r="L40" s="12"/>
      <c r="M40" s="12"/>
      <c r="N40" s="12"/>
      <c r="P40" s="11">
        <v>26</v>
      </c>
      <c r="Q40" s="11">
        <f t="shared" si="8"/>
        <v>4</v>
      </c>
      <c r="R40" s="11">
        <f t="shared" si="9"/>
        <v>2</v>
      </c>
      <c r="S40" s="12" cm="1">
        <f t="array" ref="S40">INDEX('PatientFollowUp-ConceptMap-3'!$I$15:$N$54,Q40+1,R40)</f>
        <v>0</v>
      </c>
    </row>
    <row r="41" spans="1:19" s="2" customFormat="1" x14ac:dyDescent="0.75">
      <c r="A41"/>
      <c r="B41" s="11"/>
      <c r="C41" s="11"/>
      <c r="D41" s="12"/>
      <c r="E41" s="12"/>
      <c r="F41" s="49"/>
      <c r="G41" s="77"/>
      <c r="H41" s="43"/>
      <c r="I41" s="12"/>
      <c r="J41" s="12"/>
      <c r="K41" s="12"/>
      <c r="L41" s="12"/>
      <c r="M41" s="12"/>
      <c r="N41" s="12"/>
      <c r="P41" s="11">
        <v>27</v>
      </c>
      <c r="Q41" s="11">
        <f t="shared" si="8"/>
        <v>4</v>
      </c>
      <c r="R41" s="11">
        <f t="shared" si="9"/>
        <v>3</v>
      </c>
      <c r="S41" s="12" cm="1">
        <f t="array" ref="S41">INDEX('PatientFollowUp-ConceptMap-3'!$I$15:$N$54,Q41+1,R41)</f>
        <v>0</v>
      </c>
    </row>
    <row r="42" spans="1:19" s="2" customFormat="1" x14ac:dyDescent="0.75">
      <c r="A42"/>
      <c r="B42" s="11"/>
      <c r="C42" s="11"/>
      <c r="D42" s="12"/>
      <c r="E42" s="12"/>
      <c r="F42" s="49"/>
      <c r="G42" s="77"/>
      <c r="H42" s="43"/>
      <c r="J42"/>
      <c r="K42" s="43"/>
      <c r="L42" s="43"/>
      <c r="M42" s="51"/>
      <c r="N42" s="51"/>
      <c r="P42" s="11">
        <v>28</v>
      </c>
      <c r="Q42" s="11">
        <f t="shared" si="8"/>
        <v>4</v>
      </c>
      <c r="R42" s="11">
        <f t="shared" si="9"/>
        <v>4</v>
      </c>
      <c r="S42" s="12" cm="1">
        <f t="array" ref="S42">INDEX('PatientFollowUp-ConceptMap-3'!$I$15:$N$54,Q42+1,R42)</f>
        <v>0</v>
      </c>
    </row>
    <row r="43" spans="1:19" s="2" customFormat="1" x14ac:dyDescent="0.75">
      <c r="A43"/>
      <c r="B43" s="11"/>
      <c r="C43" s="11"/>
      <c r="D43" s="12"/>
      <c r="E43" s="12"/>
      <c r="F43" s="49"/>
      <c r="G43" s="77"/>
      <c r="H43" s="43"/>
      <c r="J43" s="43"/>
      <c r="K43" s="43"/>
      <c r="L43" s="43"/>
      <c r="M43" s="51"/>
      <c r="N43" s="51"/>
      <c r="P43" s="11">
        <v>29</v>
      </c>
      <c r="Q43" s="11">
        <f t="shared" si="8"/>
        <v>4</v>
      </c>
      <c r="R43" s="11">
        <f t="shared" si="9"/>
        <v>5</v>
      </c>
      <c r="S43" s="12" cm="1">
        <f t="array" ref="S43">INDEX('PatientFollowUp-ConceptMap-3'!$I$15:$N$54,Q43+1,R43)</f>
        <v>0</v>
      </c>
    </row>
    <row r="44" spans="1:19" s="2" customFormat="1" x14ac:dyDescent="0.75">
      <c r="A44"/>
      <c r="B44" s="11"/>
      <c r="C44" s="11"/>
      <c r="D44" s="12"/>
      <c r="E44" s="12"/>
      <c r="F44" s="49"/>
      <c r="G44" s="77"/>
      <c r="H44" s="43"/>
      <c r="J44" s="43"/>
      <c r="K44" s="43"/>
      <c r="L44" s="43"/>
      <c r="M44" s="51"/>
      <c r="N44" s="51"/>
      <c r="P44" s="11">
        <v>30</v>
      </c>
      <c r="Q44" s="11">
        <f t="shared" si="8"/>
        <v>4</v>
      </c>
      <c r="R44" s="11">
        <f t="shared" si="9"/>
        <v>6</v>
      </c>
      <c r="S44" s="12" cm="1">
        <f t="array" ref="S44">INDEX('PatientFollowUp-ConceptMap-3'!$I$15:$N$54,Q44+1,R44)</f>
        <v>0</v>
      </c>
    </row>
    <row r="45" spans="1:19" x14ac:dyDescent="0.75">
      <c r="B45" s="11"/>
      <c r="C45" s="11"/>
      <c r="D45" s="12"/>
      <c r="E45" s="12"/>
      <c r="F45" s="49"/>
      <c r="G45" s="77"/>
      <c r="P45" s="11">
        <v>31</v>
      </c>
      <c r="Q45" s="11">
        <f t="shared" si="8"/>
        <v>5</v>
      </c>
      <c r="R45" s="11">
        <f t="shared" si="9"/>
        <v>1</v>
      </c>
      <c r="S45" s="12" cm="1">
        <f t="array" ref="S45">INDEX('PatientFollowUp-ConceptMap-3'!$I$15:$N$54,Q45+1,R45)</f>
        <v>0</v>
      </c>
    </row>
    <row r="46" spans="1:19" x14ac:dyDescent="0.75">
      <c r="B46" s="11"/>
      <c r="C46" s="11"/>
      <c r="D46" s="12"/>
      <c r="E46" s="12"/>
      <c r="F46" s="49"/>
      <c r="G46" s="77"/>
      <c r="P46" s="11">
        <v>32</v>
      </c>
      <c r="Q46" s="11">
        <f t="shared" si="8"/>
        <v>5</v>
      </c>
      <c r="R46" s="11">
        <f t="shared" si="9"/>
        <v>2</v>
      </c>
      <c r="S46" s="12" cm="1">
        <f t="array" ref="S46">INDEX('PatientFollowUp-ConceptMap-3'!$I$15:$N$54,Q46+1,R46)</f>
        <v>0</v>
      </c>
    </row>
    <row r="47" spans="1:19" x14ac:dyDescent="0.75">
      <c r="B47" s="11"/>
      <c r="C47" s="11"/>
      <c r="D47" s="12"/>
      <c r="E47" s="12"/>
      <c r="F47" s="49"/>
      <c r="G47" s="77"/>
      <c r="P47" s="11">
        <v>33</v>
      </c>
      <c r="Q47" s="11">
        <f t="shared" si="8"/>
        <v>5</v>
      </c>
      <c r="R47" s="11">
        <f t="shared" si="9"/>
        <v>3</v>
      </c>
      <c r="S47" s="12" cm="1">
        <f t="array" ref="S47">INDEX('PatientFollowUp-ConceptMap-3'!$I$15:$N$54,Q47+1,R47)</f>
        <v>0</v>
      </c>
    </row>
    <row r="48" spans="1:19" x14ac:dyDescent="0.75">
      <c r="B48" s="11"/>
      <c r="C48" s="11"/>
      <c r="D48" s="12"/>
      <c r="E48" s="12"/>
      <c r="F48" s="49"/>
      <c r="G48" s="77"/>
      <c r="P48" s="11">
        <v>34</v>
      </c>
      <c r="Q48" s="11">
        <f t="shared" si="8"/>
        <v>5</v>
      </c>
      <c r="R48" s="11">
        <f t="shared" si="9"/>
        <v>4</v>
      </c>
      <c r="S48" s="12" cm="1">
        <f t="array" ref="S48">INDEX('PatientFollowUp-ConceptMap-3'!$I$15:$N$54,Q48+1,R48)</f>
        <v>0</v>
      </c>
    </row>
    <row r="49" spans="2:19" x14ac:dyDescent="0.75">
      <c r="B49" s="11"/>
      <c r="C49" s="11"/>
      <c r="D49" s="12"/>
      <c r="E49" s="12"/>
      <c r="F49" s="49"/>
      <c r="G49" s="77"/>
      <c r="P49" s="11">
        <v>35</v>
      </c>
      <c r="Q49" s="11">
        <f t="shared" si="8"/>
        <v>5</v>
      </c>
      <c r="R49" s="11">
        <f t="shared" si="9"/>
        <v>5</v>
      </c>
      <c r="S49" s="12" cm="1">
        <f t="array" ref="S49">INDEX('PatientFollowUp-ConceptMap-3'!$I$15:$N$54,Q49+1,R49)</f>
        <v>0</v>
      </c>
    </row>
    <row r="50" spans="2:19" x14ac:dyDescent="0.75">
      <c r="B50" s="11"/>
      <c r="C50" s="11"/>
      <c r="D50" s="12"/>
      <c r="E50" s="12"/>
      <c r="F50" s="49"/>
      <c r="G50" s="77"/>
      <c r="P50" s="11">
        <v>36</v>
      </c>
      <c r="Q50" s="11">
        <f t="shared" si="8"/>
        <v>5</v>
      </c>
      <c r="R50" s="11">
        <f t="shared" si="9"/>
        <v>6</v>
      </c>
      <c r="S50" s="12" cm="1">
        <f t="array" ref="S50">INDEX('PatientFollowUp-ConceptMap-3'!$I$15:$N$54,Q50+1,R50)</f>
        <v>0</v>
      </c>
    </row>
    <row r="51" spans="2:19" x14ac:dyDescent="0.75">
      <c r="B51" s="11"/>
      <c r="C51" s="11"/>
      <c r="D51" s="12"/>
      <c r="E51" s="12"/>
      <c r="F51" s="49"/>
      <c r="G51" s="77"/>
      <c r="P51" s="11">
        <v>37</v>
      </c>
      <c r="Q51" s="11">
        <f t="shared" si="8"/>
        <v>6</v>
      </c>
      <c r="R51" s="11">
        <f t="shared" si="9"/>
        <v>1</v>
      </c>
      <c r="S51" s="12" cm="1">
        <f t="array" ref="S51">INDEX('PatientFollowUp-ConceptMap-3'!$I$15:$N$54,Q51+1,R51)</f>
        <v>0</v>
      </c>
    </row>
    <row r="52" spans="2:19" x14ac:dyDescent="0.75">
      <c r="B52" s="11"/>
      <c r="C52" s="11"/>
      <c r="D52" s="12"/>
      <c r="E52" s="12"/>
      <c r="F52" s="49"/>
      <c r="G52" s="77"/>
      <c r="P52" s="11">
        <v>38</v>
      </c>
      <c r="Q52" s="11">
        <f t="shared" si="8"/>
        <v>6</v>
      </c>
      <c r="R52" s="11">
        <f t="shared" si="9"/>
        <v>2</v>
      </c>
      <c r="S52" s="12" cm="1">
        <f t="array" ref="S52">INDEX('PatientFollowUp-ConceptMap-3'!$I$15:$N$54,Q52+1,R52)</f>
        <v>0</v>
      </c>
    </row>
    <row r="53" spans="2:19" x14ac:dyDescent="0.75">
      <c r="B53" s="11"/>
      <c r="C53" s="11"/>
      <c r="D53" s="12"/>
      <c r="E53" s="12"/>
      <c r="F53" s="49"/>
      <c r="G53" s="77"/>
      <c r="P53" s="11">
        <v>39</v>
      </c>
      <c r="Q53" s="11">
        <f t="shared" si="8"/>
        <v>6</v>
      </c>
      <c r="R53" s="11">
        <f t="shared" si="9"/>
        <v>3</v>
      </c>
      <c r="S53" s="12" cm="1">
        <f t="array" ref="S53">INDEX('PatientFollowUp-ConceptMap-3'!$I$15:$N$54,Q53+1,R53)</f>
        <v>0</v>
      </c>
    </row>
    <row r="54" spans="2:19" x14ac:dyDescent="0.75">
      <c r="B54" s="11"/>
      <c r="C54" s="11"/>
      <c r="D54" s="12"/>
      <c r="E54" s="12"/>
      <c r="F54" s="49"/>
      <c r="G54" s="77"/>
      <c r="P54" s="11">
        <v>40</v>
      </c>
      <c r="Q54" s="11">
        <f t="shared" si="8"/>
        <v>6</v>
      </c>
      <c r="R54" s="11">
        <f t="shared" si="9"/>
        <v>4</v>
      </c>
      <c r="S54" s="12" cm="1">
        <f t="array" ref="S54">INDEX('PatientFollowUp-ConceptMap-3'!$I$15:$N$54,Q54+1,R54)</f>
        <v>0</v>
      </c>
    </row>
  </sheetData>
  <mergeCells count="4">
    <mergeCell ref="E4:G4"/>
    <mergeCell ref="E6:G6"/>
    <mergeCell ref="E7:G7"/>
    <mergeCell ref="E9:G9"/>
  </mergeCells>
  <hyperlinks>
    <hyperlink ref="E3" r:id="rId1" display="http://hl7.eu/fhir/laboratory/StructureDefinition/Author" xr:uid="{AEAACBB3-11DF-4977-A605-46EB5601BC05}"/>
    <hyperlink ref="E6" r:id="rId2" display="http://hl7.eu/fhir/laboratory/StructureDefinition/Author" xr:uid="{FBF8F7FB-B8AD-41F1-8566-4595800BB2C9}"/>
    <hyperlink ref="C1" r:id="rId3" xr:uid="{AF0BD5D7-220B-4949-8495-A882E71762BE}"/>
    <hyperlink ref="E4" r:id="rId4" display="http://hl7.org/fhir/StructureDefinition/DomainResource" xr:uid="{9B25541A-3AC3-4CF7-AEE6-446DB0F39EBA}"/>
    <hyperlink ref="E7" r:id="rId5" display="http://hl7.eu/fhir/ig/idea4rc/StructureDefinition/Procedure-radiotheraphy-eu-pcsp" xr:uid="{73F94AF2-F917-4D1E-AFD7-B6189E603D37}"/>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14BC245B-D10D-4318-B289-8F10B53BA332}">
          <x14:formula1>
            <xm:f>equivalence!$D$6:$D$15</xm:f>
          </x14:formula1>
          <xm:sqref>F15:F54</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4E9CC-C29A-4B3C-8BE8-E31206A15D54}">
  <sheetPr codeName="Foglio113">
    <tabColor theme="0" tint="-0.499984740745262"/>
  </sheetPr>
  <dimension ref="A1:T53"/>
  <sheetViews>
    <sheetView topLeftCell="C1" zoomScale="70" zoomScaleNormal="70" workbookViewId="0">
      <selection activeCell="E8" sqref="E8"/>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1904</v>
      </c>
      <c r="D3" s="47" t="s">
        <v>1466</v>
      </c>
      <c r="E3" s="71" t="str">
        <f>$C$1&amp;B14</f>
        <v>http://hl7.eu/fhir/ig/idea4rc/StructureDefinition/PatientFollowUp</v>
      </c>
    </row>
    <row r="4" spans="1:19" x14ac:dyDescent="0.75">
      <c r="B4" s="47" t="s">
        <v>16</v>
      </c>
      <c r="C4" s="28" t="s">
        <v>1904</v>
      </c>
      <c r="D4" s="47" t="s">
        <v>1467</v>
      </c>
      <c r="E4" s="158" t="str">
        <f>'PatientFollowUp-ConceptMap-1'!E4</f>
        <v>http://hl7.eu/fhir/ig/idea4rc/StructureDefinition//Bundle-eu-i4rc</v>
      </c>
      <c r="F4" s="159"/>
      <c r="G4" s="159"/>
    </row>
    <row r="5" spans="1:19" x14ac:dyDescent="0.75">
      <c r="B5" s="47" t="s">
        <v>10</v>
      </c>
      <c r="C5" s="7" t="s">
        <v>1905</v>
      </c>
      <c r="D5" s="47"/>
      <c r="E5" s="7"/>
    </row>
    <row r="6" spans="1:19" x14ac:dyDescent="0.75">
      <c r="B6" s="47" t="s">
        <v>18</v>
      </c>
      <c r="C6" s="41"/>
      <c r="D6" s="47" t="s">
        <v>1468</v>
      </c>
      <c r="E6" s="158" t="str">
        <f>E3</f>
        <v>http://hl7.eu/fhir/ig/idea4rc/StructureDefinition/PatientFollowUp</v>
      </c>
      <c r="F6" s="159"/>
      <c r="G6" s="159"/>
    </row>
    <row r="7" spans="1:19" x14ac:dyDescent="0.75">
      <c r="B7" s="47" t="s">
        <v>15</v>
      </c>
      <c r="C7" s="72"/>
      <c r="D7" s="47" t="s">
        <v>1469</v>
      </c>
      <c r="E7" s="158" t="s">
        <v>2235</v>
      </c>
      <c r="F7" s="159"/>
      <c r="G7" s="159"/>
    </row>
    <row r="8" spans="1:19" ht="45" thickBot="1" x14ac:dyDescent="0.9">
      <c r="B8" s="47" t="s">
        <v>1470</v>
      </c>
      <c r="C8" s="7" t="s">
        <v>1905</v>
      </c>
      <c r="D8" s="47"/>
      <c r="E8"/>
      <c r="I8" s="12" t="s">
        <v>1285</v>
      </c>
      <c r="J8" s="12" t="s">
        <v>1286</v>
      </c>
      <c r="K8" s="12" t="s">
        <v>1287</v>
      </c>
      <c r="L8" s="12" t="s">
        <v>1288</v>
      </c>
      <c r="M8" s="11" t="s">
        <v>1289</v>
      </c>
      <c r="P8" s="34" t="s">
        <v>1324</v>
      </c>
      <c r="Q8" s="34">
        <v>6</v>
      </c>
    </row>
    <row r="9" spans="1:19" ht="30.25" thickBot="1" x14ac:dyDescent="0.9">
      <c r="B9" s="47" t="s">
        <v>1471</v>
      </c>
      <c r="C9" s="12" t="s">
        <v>1906</v>
      </c>
      <c r="D9" s="92"/>
      <c r="E9" s="160"/>
      <c r="F9" s="161"/>
      <c r="G9" s="162"/>
      <c r="I9" s="12"/>
      <c r="J9" s="11"/>
      <c r="K9" s="11"/>
      <c r="L9" s="11"/>
      <c r="M9" s="11"/>
    </row>
    <row r="10" spans="1:19" x14ac:dyDescent="0.75">
      <c r="B10" s="47"/>
      <c r="C10" s="73"/>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'PatientFollowUp-ConceptMap-1'!B14</f>
        <v>PatientFollowUp</v>
      </c>
      <c r="C14" s="11"/>
      <c r="D14" s="4" t="s">
        <v>1524</v>
      </c>
      <c r="E14" s="6"/>
      <c r="F14" s="49"/>
      <c r="G14" s="49"/>
      <c r="I14" s="12"/>
      <c r="J14" s="11"/>
      <c r="K14" s="11"/>
      <c r="L14" s="11"/>
      <c r="M14" s="48"/>
      <c r="N14" s="51"/>
    </row>
    <row r="15" spans="1:19" ht="44.25" x14ac:dyDescent="0.75">
      <c r="A15" s="44"/>
      <c r="B15" s="11" t="str">
        <f>PatientFollowUp!B8</f>
        <v>patient</v>
      </c>
      <c r="C15" s="11" t="str">
        <f>PatientFollowUp!C8</f>
        <v>Patient</v>
      </c>
      <c r="D15" s="12" t="s">
        <v>1489</v>
      </c>
      <c r="E15" s="12"/>
      <c r="F15" s="49" t="s">
        <v>1312</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53" si="5">IF(MOD(P15,$Q$8)=0,P15/$Q$8-1,INT(P15/$Q$8))</f>
        <v>0</v>
      </c>
      <c r="R15" s="11">
        <f t="shared" ref="R15:R53" si="6">IF(MOD(P15,$Q$8)=0,$Q$8,MOD(P15,$Q$8))</f>
        <v>1</v>
      </c>
      <c r="S15" s="12" t="str" cm="1">
        <f t="array" ref="S15">INDEX('PatientFollowUp-ConceptMap-4'!$I$15:$N$53,Q15+1,R15)</f>
        <v>* group[=].element[+].code = #PatientFollowUp.patient</v>
      </c>
    </row>
    <row r="16" spans="1:19" ht="30.5" customHeight="1" x14ac:dyDescent="0.75">
      <c r="A16" s="44"/>
      <c r="B16" s="11"/>
      <c r="C16" s="11" t="str">
        <f>PatientFollowUp!C10</f>
        <v>Patient Follow Up date</v>
      </c>
      <c r="D16" s="12" t="s">
        <v>2234</v>
      </c>
      <c r="E16" s="12"/>
      <c r="F16" s="49" t="s">
        <v>1312</v>
      </c>
      <c r="G16" s="77"/>
      <c r="H16" s="43"/>
      <c r="I16" s="12" t="str">
        <f t="shared" ref="I16" si="7">"* group[=].element[+].code = #"&amp;$B$14&amp;"."&amp;B16</f>
        <v>* group[=].element[+].code = #PatientFollowUp.</v>
      </c>
      <c r="J16" s="12" t="str">
        <f t="shared" ref="J16" si="8">"* group[=].element[=].display = ##34#"&amp;C16&amp;"##34#"</f>
        <v>* group[=].element[=].display = ##34#Patient Follow Up date##34#</v>
      </c>
      <c r="K16" s="12" t="str">
        <f t="shared" ref="K16" si="9">IF(F16="unmatched","//-- unmatched","* group[=].element[=].target.code = #"&amp;$D$14&amp;"."&amp;D16)</f>
        <v>* group[=].element[=].target.code = #Observation.valueDateTime</v>
      </c>
      <c r="L16" s="12" t="str">
        <f t="shared" ref="L16" si="10">IF(F16="unmatched","//-- unmatched","* group[=].element[=].target.display = ##34#"&amp;E16&amp;"##34#")</f>
        <v>* group[=].element[=].target.display = ##34###34#</v>
      </c>
      <c r="M16" s="12" t="str">
        <f t="shared" ref="M16" si="11">"* group[=].element[=].target.equivalence = #"&amp;F16</f>
        <v>* group[=].element[=].target.equivalence = #equivalent</v>
      </c>
      <c r="N16" s="12" t="str">
        <f t="shared" ref="N16" si="12">IF(G16&lt;&gt;"",CONCATENATE("* group[=].element[=].target.comment = ","##34#",G16,"##34#"),"")</f>
        <v/>
      </c>
      <c r="P16" s="11">
        <v>2</v>
      </c>
      <c r="Q16" s="11">
        <f t="shared" ref="Q16:Q39" si="13">IF(MOD(P16,$Q$8)=0,P16/$Q$8-1,INT(P16/$Q$8))</f>
        <v>0</v>
      </c>
      <c r="R16" s="11">
        <f t="shared" ref="R16:R39" si="14">IF(MOD(P16,$Q$8)=0,$Q$8,MOD(P16,$Q$8))</f>
        <v>2</v>
      </c>
      <c r="S16" s="12" t="str" cm="1">
        <f t="array" ref="S16">INDEX('PatientFollowUp-ConceptMap-4'!$I$15:$N$53,Q16+1,R16)</f>
        <v>* group[=].element[=].display = ##34#Patient##34#</v>
      </c>
    </row>
    <row r="17" spans="1:19" ht="66" customHeight="1" x14ac:dyDescent="0.75">
      <c r="A17" s="44"/>
      <c r="B17" s="11"/>
      <c r="C17" s="11"/>
      <c r="D17" s="12"/>
      <c r="E17" s="12"/>
      <c r="F17" s="49"/>
      <c r="G17" s="77"/>
      <c r="H17" s="43"/>
      <c r="I17" s="12"/>
      <c r="J17" s="12"/>
      <c r="K17" s="12"/>
      <c r="L17" s="12"/>
      <c r="M17" s="12"/>
      <c r="N17" s="12"/>
      <c r="P17" s="11">
        <v>3</v>
      </c>
      <c r="Q17" s="11">
        <f t="shared" si="13"/>
        <v>0</v>
      </c>
      <c r="R17" s="11">
        <f t="shared" si="14"/>
        <v>3</v>
      </c>
      <c r="S17" s="12" t="str" cm="1">
        <f t="array" ref="S17">INDEX('PatientFollowUp-ConceptMap-4'!$I$15:$N$53,Q17+1,R17)</f>
        <v>* group[=].element[=].target.code = #Observation.subject</v>
      </c>
    </row>
    <row r="18" spans="1:19" x14ac:dyDescent="0.75">
      <c r="A18" s="44"/>
      <c r="B18" s="11"/>
      <c r="C18" s="11"/>
      <c r="D18" s="62"/>
      <c r="E18" s="12"/>
      <c r="F18" s="49"/>
      <c r="G18" s="77"/>
      <c r="H18" s="43"/>
      <c r="I18" s="12"/>
      <c r="J18" s="12"/>
      <c r="K18" s="12"/>
      <c r="L18" s="12"/>
      <c r="M18" s="12"/>
      <c r="N18" s="12"/>
      <c r="P18" s="11">
        <v>4</v>
      </c>
      <c r="Q18" s="11">
        <f t="shared" si="13"/>
        <v>0</v>
      </c>
      <c r="R18" s="11">
        <f t="shared" si="14"/>
        <v>4</v>
      </c>
      <c r="S18" s="12" t="str" cm="1">
        <f t="array" ref="S18">INDEX('PatientFollowUp-ConceptMap-4'!$I$15:$N$53,Q18+1,R18)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INDEX('PatientFollowUp-ConceptMap-4'!$I$15:$N$53,Q19+1,R19)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INDEX('PatientFollowUp-ConceptMap-4'!$I$15:$N$53,Q20+1,R20)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INDEX('PatientFollowUp-ConceptMap-4'!$I$15:$N$53,Q21+1,R21)</f>
        <v>* group[=].element[+].code = #PatientFollowUp.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INDEX('PatientFollowUp-ConceptMap-4'!$I$15:$N$53,Q22+1,R22)</f>
        <v>* group[=].element[=].display = ##34#Patient Follow Up date##34#</v>
      </c>
    </row>
    <row r="23" spans="1:19" ht="29.5" customHeight="1"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INDEX('PatientFollowUp-ConceptMap-4'!$I$15:$N$53,Q23+1,R23)</f>
        <v>* group[=].element[=].target.code = #Observation.valueDateTime</v>
      </c>
    </row>
    <row r="24" spans="1:19"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INDEX('PatientFollowUp-ConceptMap-4'!$I$15:$N$53,Q24+1,R24)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INDEX('PatientFollowUp-ConceptMap-4'!$I$15:$N$53,Q25+1,R25)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INDEX('PatientFollowUp-ConceptMap-4'!$I$15:$N$53,Q26+1,R26)</f>
        <v/>
      </c>
    </row>
    <row r="27" spans="1:19" x14ac:dyDescent="0.75">
      <c r="B27" s="11"/>
      <c r="C27" s="11"/>
      <c r="D27" s="12"/>
      <c r="E27" s="12"/>
      <c r="F27" s="49"/>
      <c r="G27" s="77"/>
      <c r="H27" s="43"/>
      <c r="I27" s="12"/>
      <c r="J27" s="12"/>
      <c r="K27" s="12"/>
      <c r="L27" s="12"/>
      <c r="M27" s="12"/>
      <c r="N27" s="12"/>
      <c r="P27" s="11">
        <v>13</v>
      </c>
      <c r="Q27" s="11">
        <f t="shared" si="13"/>
        <v>2</v>
      </c>
      <c r="R27" s="11">
        <f t="shared" si="14"/>
        <v>1</v>
      </c>
      <c r="S27" s="12" cm="1">
        <f t="array" ref="S27">INDEX('PatientFollowUp-ConceptMap-4'!$I$15:$N$53,Q27+1,R27)</f>
        <v>0</v>
      </c>
    </row>
    <row r="28" spans="1:19" x14ac:dyDescent="0.75">
      <c r="B28" s="11"/>
      <c r="C28" s="11"/>
      <c r="D28" s="12"/>
      <c r="E28" s="12"/>
      <c r="F28" s="49"/>
      <c r="G28" s="77"/>
      <c r="H28" s="43"/>
      <c r="I28" s="12"/>
      <c r="J28" s="12"/>
      <c r="K28" s="12"/>
      <c r="L28" s="12"/>
      <c r="M28" s="12"/>
      <c r="N28" s="12"/>
      <c r="P28" s="11">
        <v>14</v>
      </c>
      <c r="Q28" s="11">
        <f t="shared" si="13"/>
        <v>2</v>
      </c>
      <c r="R28" s="11">
        <f t="shared" si="14"/>
        <v>2</v>
      </c>
      <c r="S28" s="12" cm="1">
        <f t="array" ref="S28">INDEX('PatientFollowUp-ConceptMap-4'!$I$15:$N$53,Q28+1,R28)</f>
        <v>0</v>
      </c>
    </row>
    <row r="29" spans="1:19" x14ac:dyDescent="0.75">
      <c r="B29" s="11"/>
      <c r="C29" s="11"/>
      <c r="D29" s="12"/>
      <c r="E29" s="12"/>
      <c r="F29" s="49"/>
      <c r="G29" s="77"/>
      <c r="H29" s="43"/>
      <c r="I29" s="12"/>
      <c r="J29" s="12"/>
      <c r="K29" s="12"/>
      <c r="L29" s="12"/>
      <c r="M29" s="12"/>
      <c r="N29" s="12"/>
      <c r="P29" s="11">
        <v>15</v>
      </c>
      <c r="Q29" s="11">
        <f t="shared" si="13"/>
        <v>2</v>
      </c>
      <c r="R29" s="11">
        <f t="shared" si="14"/>
        <v>3</v>
      </c>
      <c r="S29" s="12" cm="1">
        <f t="array" ref="S29">INDEX('PatientFollowUp-ConceptMap-4'!$I$15:$N$53,Q29+1,R29)</f>
        <v>0</v>
      </c>
    </row>
    <row r="30" spans="1:19" x14ac:dyDescent="0.75">
      <c r="B30" s="11"/>
      <c r="C30" s="11"/>
      <c r="D30" s="12"/>
      <c r="E30" s="12"/>
      <c r="F30" s="49"/>
      <c r="G30" s="77"/>
      <c r="H30" s="43"/>
      <c r="I30" s="12"/>
      <c r="J30" s="12"/>
      <c r="K30" s="12"/>
      <c r="L30" s="12"/>
      <c r="M30" s="12"/>
      <c r="N30" s="12"/>
      <c r="P30" s="11">
        <v>16</v>
      </c>
      <c r="Q30" s="11">
        <f t="shared" si="13"/>
        <v>2</v>
      </c>
      <c r="R30" s="11">
        <f t="shared" si="14"/>
        <v>4</v>
      </c>
      <c r="S30" s="12" cm="1">
        <f t="array" ref="S30">INDEX('PatientFollowUp-ConceptMap-4'!$I$15:$N$53,Q30+1,R30)</f>
        <v>0</v>
      </c>
    </row>
    <row r="31" spans="1:19" x14ac:dyDescent="0.75">
      <c r="B31" s="11"/>
      <c r="C31" s="11"/>
      <c r="D31" s="12"/>
      <c r="E31" s="12"/>
      <c r="F31" s="49"/>
      <c r="G31" s="77"/>
      <c r="H31" s="43"/>
      <c r="I31" s="12"/>
      <c r="J31" s="12"/>
      <c r="K31" s="12"/>
      <c r="L31" s="12"/>
      <c r="M31" s="12"/>
      <c r="N31" s="12"/>
      <c r="P31" s="11">
        <v>17</v>
      </c>
      <c r="Q31" s="11">
        <f t="shared" si="13"/>
        <v>2</v>
      </c>
      <c r="R31" s="11">
        <f t="shared" si="14"/>
        <v>5</v>
      </c>
      <c r="S31" s="12" cm="1">
        <f t="array" ref="S31">INDEX('PatientFollowUp-ConceptMap-4'!$I$15:$N$53,Q31+1,R31)</f>
        <v>0</v>
      </c>
    </row>
    <row r="32" spans="1:19" x14ac:dyDescent="0.75">
      <c r="B32" s="11"/>
      <c r="C32" s="11"/>
      <c r="D32" s="12"/>
      <c r="E32" s="12"/>
      <c r="F32" s="49"/>
      <c r="G32" s="77"/>
      <c r="H32" s="43"/>
      <c r="I32" s="12"/>
      <c r="J32" s="12"/>
      <c r="K32" s="12"/>
      <c r="L32" s="12"/>
      <c r="M32" s="12"/>
      <c r="N32" s="12"/>
      <c r="P32" s="11">
        <v>18</v>
      </c>
      <c r="Q32" s="11">
        <f t="shared" si="13"/>
        <v>2</v>
      </c>
      <c r="R32" s="11">
        <f t="shared" si="14"/>
        <v>6</v>
      </c>
      <c r="S32" s="12" cm="1">
        <f t="array" ref="S32">INDEX('PatientFollowUp-ConceptMap-4'!$I$15:$N$53,Q32+1,R32)</f>
        <v>0</v>
      </c>
    </row>
    <row r="33" spans="1:20" x14ac:dyDescent="0.75">
      <c r="B33" s="11"/>
      <c r="C33" s="11"/>
      <c r="D33" s="12"/>
      <c r="E33" s="12"/>
      <c r="F33" s="49"/>
      <c r="G33" s="77"/>
      <c r="H33" s="43"/>
      <c r="I33" s="12"/>
      <c r="J33" s="12"/>
      <c r="K33" s="12"/>
      <c r="L33" s="12"/>
      <c r="M33" s="12"/>
      <c r="N33" s="12"/>
      <c r="P33" s="11">
        <v>19</v>
      </c>
      <c r="Q33" s="11">
        <f t="shared" si="13"/>
        <v>3</v>
      </c>
      <c r="R33" s="11">
        <f t="shared" si="14"/>
        <v>1</v>
      </c>
      <c r="S33" s="12" cm="1">
        <f t="array" ref="S33">INDEX('PatientFollowUp-ConceptMap-4'!$I$15:$N$53,Q33+1,R33)</f>
        <v>0</v>
      </c>
    </row>
    <row r="34" spans="1:20" x14ac:dyDescent="0.75">
      <c r="B34" s="11"/>
      <c r="C34" s="11"/>
      <c r="D34" s="12"/>
      <c r="E34" s="12"/>
      <c r="F34" s="49"/>
      <c r="G34" s="77"/>
      <c r="H34" s="43"/>
      <c r="I34" s="12"/>
      <c r="J34" s="12"/>
      <c r="K34" s="12"/>
      <c r="L34" s="12"/>
      <c r="M34" s="12"/>
      <c r="N34" s="12"/>
      <c r="P34" s="11">
        <v>20</v>
      </c>
      <c r="Q34" s="11">
        <f t="shared" si="13"/>
        <v>3</v>
      </c>
      <c r="R34" s="11">
        <f t="shared" si="14"/>
        <v>2</v>
      </c>
      <c r="S34" s="12" cm="1">
        <f t="array" ref="S34">INDEX('PatientFollowUp-ConceptMap-4'!$I$15:$N$53,Q34+1,R34)</f>
        <v>0</v>
      </c>
    </row>
    <row r="35" spans="1:20" x14ac:dyDescent="0.75">
      <c r="B35" s="11"/>
      <c r="C35" s="11"/>
      <c r="D35" s="12"/>
      <c r="E35" s="12"/>
      <c r="F35" s="49"/>
      <c r="G35" s="77"/>
      <c r="H35" s="43"/>
      <c r="I35" s="12"/>
      <c r="J35" s="12"/>
      <c r="K35" s="12"/>
      <c r="L35" s="12"/>
      <c r="M35" s="12"/>
      <c r="N35" s="12"/>
      <c r="P35" s="11">
        <v>21</v>
      </c>
      <c r="Q35" s="11">
        <f t="shared" si="13"/>
        <v>3</v>
      </c>
      <c r="R35" s="11">
        <f t="shared" si="14"/>
        <v>3</v>
      </c>
      <c r="S35" s="12" cm="1">
        <f t="array" ref="S35">INDEX('PatientFollowUp-ConceptMap-4'!$I$15:$N$53,Q35+1,R35)</f>
        <v>0</v>
      </c>
    </row>
    <row r="36" spans="1:20" x14ac:dyDescent="0.75">
      <c r="B36" s="11"/>
      <c r="C36" s="11"/>
      <c r="D36" s="12"/>
      <c r="E36" s="12"/>
      <c r="F36" s="49"/>
      <c r="G36" s="77"/>
      <c r="H36" s="43"/>
      <c r="I36" s="12"/>
      <c r="J36" s="12"/>
      <c r="K36" s="12"/>
      <c r="L36" s="12"/>
      <c r="M36" s="12"/>
      <c r="N36" s="12"/>
      <c r="P36" s="11">
        <v>22</v>
      </c>
      <c r="Q36" s="11">
        <f t="shared" si="13"/>
        <v>3</v>
      </c>
      <c r="R36" s="11">
        <f t="shared" si="14"/>
        <v>4</v>
      </c>
      <c r="S36" s="12" cm="1">
        <f t="array" ref="S36">INDEX('PatientFollowUp-ConceptMap-4'!$I$15:$N$53,Q36+1,R36)</f>
        <v>0</v>
      </c>
    </row>
    <row r="37" spans="1:20" ht="14.75" customHeight="1" x14ac:dyDescent="0.75">
      <c r="B37" s="11"/>
      <c r="C37" s="11"/>
      <c r="D37" s="12"/>
      <c r="E37" s="12"/>
      <c r="F37" s="49"/>
      <c r="G37" s="77"/>
      <c r="H37" s="43"/>
      <c r="I37" s="12"/>
      <c r="J37" s="12"/>
      <c r="K37" s="12"/>
      <c r="L37" s="12"/>
      <c r="M37" s="12"/>
      <c r="N37" s="12"/>
      <c r="P37" s="11">
        <v>23</v>
      </c>
      <c r="Q37" s="11">
        <f t="shared" si="13"/>
        <v>3</v>
      </c>
      <c r="R37" s="11">
        <f t="shared" si="14"/>
        <v>5</v>
      </c>
      <c r="S37" s="12" cm="1">
        <f t="array" ref="S37">INDEX('PatientFollowUp-ConceptMap-4'!$I$15:$N$53,Q37+1,R37)</f>
        <v>0</v>
      </c>
    </row>
    <row r="38" spans="1:20" x14ac:dyDescent="0.75">
      <c r="B38" s="11"/>
      <c r="C38" s="11"/>
      <c r="D38" s="12"/>
      <c r="E38" s="12"/>
      <c r="F38" s="49"/>
      <c r="G38" s="77"/>
      <c r="H38" s="43"/>
      <c r="I38" s="12"/>
      <c r="J38" s="12"/>
      <c r="K38" s="12"/>
      <c r="L38" s="12"/>
      <c r="M38" s="12"/>
      <c r="N38" s="12"/>
      <c r="P38" s="11">
        <v>24</v>
      </c>
      <c r="Q38" s="11">
        <f t="shared" si="13"/>
        <v>3</v>
      </c>
      <c r="R38" s="11">
        <f t="shared" si="14"/>
        <v>6</v>
      </c>
      <c r="S38" s="12" cm="1">
        <f t="array" ref="S38">INDEX('PatientFollowUp-ConceptMap-4'!$I$15:$N$53,Q38+1,R38)</f>
        <v>0</v>
      </c>
    </row>
    <row r="39" spans="1:20" s="2" customFormat="1" x14ac:dyDescent="0.75">
      <c r="A39"/>
      <c r="B39" s="11"/>
      <c r="C39" s="11"/>
      <c r="D39" s="12"/>
      <c r="E39" s="12"/>
      <c r="F39" s="49"/>
      <c r="G39" s="77"/>
      <c r="H39" s="43"/>
      <c r="I39" s="12"/>
      <c r="J39" s="12"/>
      <c r="K39" s="12"/>
      <c r="L39" s="12"/>
      <c r="M39" s="12"/>
      <c r="N39" s="12"/>
      <c r="P39" s="11">
        <v>25</v>
      </c>
      <c r="Q39" s="11">
        <f t="shared" si="13"/>
        <v>4</v>
      </c>
      <c r="R39" s="11">
        <f t="shared" si="14"/>
        <v>1</v>
      </c>
      <c r="S39" s="12" cm="1">
        <f t="array" ref="S39">INDEX('PatientFollowUp-ConceptMap-4'!$I$15:$N$53,Q39+1,R39)</f>
        <v>0</v>
      </c>
      <c r="T39"/>
    </row>
    <row r="40" spans="1:20" s="2" customFormat="1" x14ac:dyDescent="0.75">
      <c r="A40"/>
      <c r="B40" s="11"/>
      <c r="C40" s="11"/>
      <c r="D40" s="12"/>
      <c r="E40" s="12"/>
      <c r="F40" s="49"/>
      <c r="G40" s="77"/>
      <c r="H40" s="43"/>
      <c r="I40" s="12"/>
      <c r="J40" s="12"/>
      <c r="K40" s="12"/>
      <c r="L40" s="12"/>
      <c r="M40" s="12"/>
      <c r="N40" s="12"/>
      <c r="P40" s="11">
        <v>27</v>
      </c>
      <c r="Q40" s="11">
        <f t="shared" si="5"/>
        <v>4</v>
      </c>
      <c r="R40" s="11">
        <f t="shared" si="6"/>
        <v>3</v>
      </c>
      <c r="S40" s="12" cm="1">
        <f t="array" ref="S40">INDEX('PatientFollowUp-ConceptMap-4'!$I$15:$N$53,Q40+1,R40)</f>
        <v>0</v>
      </c>
    </row>
    <row r="41" spans="1:20" s="2" customFormat="1" x14ac:dyDescent="0.75">
      <c r="A41"/>
      <c r="B41" s="11"/>
      <c r="C41" s="11"/>
      <c r="D41" s="12"/>
      <c r="E41" s="12"/>
      <c r="F41" s="49"/>
      <c r="G41" s="77"/>
      <c r="H41" s="43"/>
      <c r="J41"/>
      <c r="K41" s="43"/>
      <c r="L41" s="43"/>
      <c r="M41" s="51"/>
      <c r="N41" s="51"/>
      <c r="P41" s="11">
        <v>28</v>
      </c>
      <c r="Q41" s="11">
        <f t="shared" si="5"/>
        <v>4</v>
      </c>
      <c r="R41" s="11">
        <f t="shared" si="6"/>
        <v>4</v>
      </c>
      <c r="S41" s="12" cm="1">
        <f t="array" ref="S41">INDEX('PatientFollowUp-ConceptMap-4'!$I$15:$N$53,Q41+1,R41)</f>
        <v>0</v>
      </c>
    </row>
    <row r="42" spans="1:20" s="2" customFormat="1" x14ac:dyDescent="0.75">
      <c r="A42"/>
      <c r="B42" s="11"/>
      <c r="C42" s="11"/>
      <c r="D42" s="12"/>
      <c r="E42" s="12"/>
      <c r="F42" s="49"/>
      <c r="G42" s="77"/>
      <c r="H42" s="43"/>
      <c r="J42" s="43"/>
      <c r="K42" s="43"/>
      <c r="L42" s="43"/>
      <c r="M42" s="51"/>
      <c r="N42" s="51"/>
      <c r="P42" s="11">
        <v>29</v>
      </c>
      <c r="Q42" s="11">
        <f t="shared" si="5"/>
        <v>4</v>
      </c>
      <c r="R42" s="11">
        <f t="shared" si="6"/>
        <v>5</v>
      </c>
      <c r="S42" s="12" cm="1">
        <f t="array" ref="S42">INDEX('PatientFollowUp-ConceptMap-4'!$I$15:$N$53,Q42+1,R42)</f>
        <v>0</v>
      </c>
    </row>
    <row r="43" spans="1:20" s="2" customFormat="1" x14ac:dyDescent="0.75">
      <c r="A43"/>
      <c r="B43" s="11"/>
      <c r="C43" s="11"/>
      <c r="D43" s="12"/>
      <c r="E43" s="12"/>
      <c r="F43" s="49"/>
      <c r="G43" s="77"/>
      <c r="H43" s="43"/>
      <c r="J43" s="43"/>
      <c r="K43" s="43"/>
      <c r="L43" s="43"/>
      <c r="M43" s="51"/>
      <c r="N43" s="51"/>
      <c r="P43" s="11">
        <v>30</v>
      </c>
      <c r="Q43" s="11">
        <f t="shared" si="5"/>
        <v>4</v>
      </c>
      <c r="R43" s="11">
        <f t="shared" si="6"/>
        <v>6</v>
      </c>
      <c r="S43" s="12" cm="1">
        <f t="array" ref="S43">INDEX('PatientFollowUp-ConceptMap-4'!$I$15:$N$53,Q43+1,R43)</f>
        <v>0</v>
      </c>
    </row>
    <row r="44" spans="1:20" x14ac:dyDescent="0.75">
      <c r="B44" s="11"/>
      <c r="C44" s="11"/>
      <c r="D44" s="12"/>
      <c r="E44" s="12"/>
      <c r="F44" s="49"/>
      <c r="G44" s="77"/>
      <c r="P44" s="11">
        <v>31</v>
      </c>
      <c r="Q44" s="11">
        <f t="shared" si="5"/>
        <v>5</v>
      </c>
      <c r="R44" s="11">
        <f t="shared" si="6"/>
        <v>1</v>
      </c>
      <c r="S44" s="12" cm="1">
        <f t="array" ref="S44">INDEX('PatientFollowUp-ConceptMap-4'!$I$15:$N$53,Q44+1,R44)</f>
        <v>0</v>
      </c>
    </row>
    <row r="45" spans="1:20" x14ac:dyDescent="0.75">
      <c r="B45" s="11"/>
      <c r="C45" s="11"/>
      <c r="D45" s="12"/>
      <c r="E45" s="12"/>
      <c r="F45" s="49"/>
      <c r="G45" s="77"/>
      <c r="P45" s="11">
        <v>32</v>
      </c>
      <c r="Q45" s="11">
        <f t="shared" si="5"/>
        <v>5</v>
      </c>
      <c r="R45" s="11">
        <f t="shared" si="6"/>
        <v>2</v>
      </c>
      <c r="S45" s="12" cm="1">
        <f t="array" ref="S45">INDEX('PatientFollowUp-ConceptMap-4'!$I$15:$N$53,Q45+1,R45)</f>
        <v>0</v>
      </c>
    </row>
    <row r="46" spans="1:20" x14ac:dyDescent="0.75">
      <c r="B46" s="11"/>
      <c r="C46" s="11"/>
      <c r="D46" s="12"/>
      <c r="E46" s="12"/>
      <c r="F46" s="49"/>
      <c r="G46" s="77"/>
      <c r="P46" s="11">
        <v>33</v>
      </c>
      <c r="Q46" s="11">
        <f t="shared" si="5"/>
        <v>5</v>
      </c>
      <c r="R46" s="11">
        <f t="shared" si="6"/>
        <v>3</v>
      </c>
      <c r="S46" s="12" cm="1">
        <f t="array" ref="S46">INDEX('PatientFollowUp-ConceptMap-4'!$I$15:$N$53,Q46+1,R46)</f>
        <v>0</v>
      </c>
    </row>
    <row r="47" spans="1:20" x14ac:dyDescent="0.75">
      <c r="B47" s="11"/>
      <c r="C47" s="11"/>
      <c r="D47" s="12"/>
      <c r="E47" s="12"/>
      <c r="F47" s="49"/>
      <c r="G47" s="77"/>
      <c r="P47" s="11">
        <v>34</v>
      </c>
      <c r="Q47" s="11">
        <f t="shared" si="5"/>
        <v>5</v>
      </c>
      <c r="R47" s="11">
        <f t="shared" si="6"/>
        <v>4</v>
      </c>
      <c r="S47" s="12" cm="1">
        <f t="array" ref="S47">INDEX('PatientFollowUp-ConceptMap-4'!$I$15:$N$53,Q47+1,R47)</f>
        <v>0</v>
      </c>
    </row>
    <row r="48" spans="1:20" x14ac:dyDescent="0.75">
      <c r="B48" s="11"/>
      <c r="C48" s="11"/>
      <c r="D48" s="12"/>
      <c r="E48" s="12"/>
      <c r="F48" s="49"/>
      <c r="G48" s="77"/>
      <c r="P48" s="11">
        <v>35</v>
      </c>
      <c r="Q48" s="11">
        <f t="shared" si="5"/>
        <v>5</v>
      </c>
      <c r="R48" s="11">
        <f t="shared" si="6"/>
        <v>5</v>
      </c>
      <c r="S48" s="12" cm="1">
        <f t="array" ref="S48">INDEX('PatientFollowUp-ConceptMap-4'!$I$15:$N$53,Q48+1,R48)</f>
        <v>0</v>
      </c>
    </row>
    <row r="49" spans="2:19" x14ac:dyDescent="0.75">
      <c r="B49" s="11"/>
      <c r="C49" s="11"/>
      <c r="D49" s="12"/>
      <c r="E49" s="12"/>
      <c r="F49" s="49"/>
      <c r="G49" s="77"/>
      <c r="P49" s="11">
        <v>36</v>
      </c>
      <c r="Q49" s="11">
        <f t="shared" si="5"/>
        <v>5</v>
      </c>
      <c r="R49" s="11">
        <f t="shared" si="6"/>
        <v>6</v>
      </c>
      <c r="S49" s="12" cm="1">
        <f t="array" ref="S49">INDEX('PatientFollowUp-ConceptMap-4'!$I$15:$N$53,Q49+1,R49)</f>
        <v>0</v>
      </c>
    </row>
    <row r="50" spans="2:19" x14ac:dyDescent="0.75">
      <c r="B50" s="11"/>
      <c r="C50" s="11"/>
      <c r="D50" s="12"/>
      <c r="E50" s="12"/>
      <c r="F50" s="49"/>
      <c r="G50" s="77"/>
      <c r="P50" s="11">
        <v>37</v>
      </c>
      <c r="Q50" s="11">
        <f t="shared" si="5"/>
        <v>6</v>
      </c>
      <c r="R50" s="11">
        <f t="shared" si="6"/>
        <v>1</v>
      </c>
      <c r="S50" s="12" cm="1">
        <f t="array" ref="S50">INDEX('PatientFollowUp-ConceptMap-4'!$I$15:$N$53,Q50+1,R50)</f>
        <v>0</v>
      </c>
    </row>
    <row r="51" spans="2:19" x14ac:dyDescent="0.75">
      <c r="B51" s="11"/>
      <c r="C51" s="11"/>
      <c r="D51" s="12"/>
      <c r="E51" s="12"/>
      <c r="F51" s="49"/>
      <c r="G51" s="77"/>
      <c r="P51" s="11">
        <v>38</v>
      </c>
      <c r="Q51" s="11">
        <f t="shared" si="5"/>
        <v>6</v>
      </c>
      <c r="R51" s="11">
        <f t="shared" si="6"/>
        <v>2</v>
      </c>
      <c r="S51" s="12" cm="1">
        <f t="array" ref="S51">INDEX('PatientFollowUp-ConceptMap-4'!$I$15:$N$53,Q51+1,R51)</f>
        <v>0</v>
      </c>
    </row>
    <row r="52" spans="2:19" x14ac:dyDescent="0.75">
      <c r="B52" s="11"/>
      <c r="C52" s="11"/>
      <c r="D52" s="12"/>
      <c r="E52" s="12"/>
      <c r="F52" s="49"/>
      <c r="G52" s="77"/>
      <c r="P52" s="11">
        <v>39</v>
      </c>
      <c r="Q52" s="11">
        <f t="shared" si="5"/>
        <v>6</v>
      </c>
      <c r="R52" s="11">
        <f t="shared" si="6"/>
        <v>3</v>
      </c>
      <c r="S52" s="12" cm="1">
        <f t="array" ref="S52">INDEX('PatientFollowUp-ConceptMap-4'!$I$15:$N$53,Q52+1,R52)</f>
        <v>0</v>
      </c>
    </row>
    <row r="53" spans="2:19" x14ac:dyDescent="0.75">
      <c r="B53" s="11"/>
      <c r="C53" s="11"/>
      <c r="D53" s="12"/>
      <c r="E53" s="12"/>
      <c r="F53" s="49"/>
      <c r="G53" s="77"/>
      <c r="P53" s="11">
        <v>40</v>
      </c>
      <c r="Q53" s="11">
        <f t="shared" si="5"/>
        <v>6</v>
      </c>
      <c r="R53" s="11">
        <f t="shared" si="6"/>
        <v>4</v>
      </c>
      <c r="S53" s="12" cm="1">
        <f t="array" ref="S53">INDEX('PatientFollowUp-ConceptMap-4'!$I$15:$N$53,Q53+1,R53)</f>
        <v>0</v>
      </c>
    </row>
  </sheetData>
  <mergeCells count="4">
    <mergeCell ref="E4:G4"/>
    <mergeCell ref="E6:G6"/>
    <mergeCell ref="E7:G7"/>
    <mergeCell ref="E9:G9"/>
  </mergeCells>
  <hyperlinks>
    <hyperlink ref="E3" r:id="rId1" display="http://hl7.eu/fhir/laboratory/StructureDefinition/Author" xr:uid="{FB10B6B5-12A5-4D1B-8583-8E89BFF0C5F7}"/>
    <hyperlink ref="E6" r:id="rId2" display="http://hl7.eu/fhir/laboratory/StructureDefinition/Author" xr:uid="{F74C2275-A914-4CCC-83DE-7CAF0D5D0015}"/>
    <hyperlink ref="C1" r:id="rId3" xr:uid="{4FB31B1F-B77B-4D8A-B95D-BCD1FEA61907}"/>
    <hyperlink ref="E4" r:id="rId4" display="http://hl7.org/fhir/StructureDefinition/DomainResource" xr:uid="{583137B3-893A-410F-8E31-08FD5D5C3637}"/>
    <hyperlink ref="E7" r:id="rId5" xr:uid="{FCF315B1-68F6-468B-AC22-BCA11DF03D59}"/>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3DB8FEB2-CF0F-4293-A038-E6E389E8D86A}">
          <x14:formula1>
            <xm:f>equivalence!$D$6:$D$15</xm:f>
          </x14:formula1>
          <xm:sqref>F15:F53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8"/>
  <sheetViews>
    <sheetView topLeftCell="B1" workbookViewId="0">
      <selection activeCell="B139" sqref="B139:B15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1834</v>
      </c>
    </row>
    <row r="3" spans="2:7" x14ac:dyDescent="0.75">
      <c r="B3" s="24" t="s">
        <v>20</v>
      </c>
    </row>
    <row r="4" spans="2:7" x14ac:dyDescent="0.75">
      <c r="B4" s="50" t="str">
        <f>"Instance: "&amp;'PatientFollowUp-ConceptMap-1'!C4</f>
        <v>Instance: followup2FHIR</v>
      </c>
    </row>
    <row r="5" spans="2:7" x14ac:dyDescent="0.75">
      <c r="B5" s="50" t="s">
        <v>1330</v>
      </c>
    </row>
    <row r="6" spans="2:7" x14ac:dyDescent="0.75">
      <c r="B6" s="50" t="s">
        <v>1321</v>
      </c>
    </row>
    <row r="7" spans="2:7" x14ac:dyDescent="0.75">
      <c r="B7" s="50" t="s">
        <v>1473</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1322</v>
      </c>
    </row>
    <row r="11" spans="2:7" x14ac:dyDescent="0.75">
      <c r="B11" s="50" t="s">
        <v>1323</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##34#http://hl7.eu/fhir/ig/idea4rc/StructureDefinition/PatientFollowUp##34#</v>
      </c>
    </row>
    <row r="15" spans="2:7" x14ac:dyDescent="0.75">
      <c r="B15" s="54" t="str">
        <f>"* targetUri = ##34#"&amp;'PatientFollowUp-ConceptMap-1'!E4&amp;"##34#"</f>
        <v>* targetUri = ##34#http://hl7.eu/fhir/ig/idea4rc/StructureDefinition//Bundle-eu-i4rc##34#</v>
      </c>
    </row>
    <row r="16" spans="2:7" x14ac:dyDescent="0.75">
      <c r="B16" s="53" t="str">
        <f>"* group[+].source = ##34#"&amp;'PatientFollowUp-ConceptMap-1'!E6&amp;"##34#"</f>
        <v>* group[+].source = ##34#http://hl7.eu/fhir/ig/idea4rc/StructureDefinition/PatientFollowUp##34#</v>
      </c>
    </row>
    <row r="17" spans="2:7" x14ac:dyDescent="0.75">
      <c r="B17" s="53" t="str">
        <f>"* group[=].target = ##34#"&amp;'PatientFollowUp-ConceptMap-1'!E7&amp;"##34#"</f>
        <v>* group[=].target = ##34#http://hl7.eu/fhir/ig/idea4rc/StructureDefinition/Encounter-eu-i4rc##34#</v>
      </c>
    </row>
    <row r="18" spans="2:7" x14ac:dyDescent="0.75">
      <c r="B18" s="75"/>
    </row>
    <row r="19" spans="2:7" x14ac:dyDescent="0.75">
      <c r="B19" s="12" t="str">
        <f>IF('PatientFollowUp-ConceptMap-1'!S15=0,"//---END",'PatientFollowUp-ConceptMap-1'!S15)</f>
        <v>* group[=].element[+].code = #PatientFollowUp.patient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ht="73.75" x14ac:dyDescent="0.75">
      <c r="B30" s="12" t="str">
        <f>IF('PatientFollowUp-ConceptMap-1'!S26=0,"//---END",'PatientFollowUp-ConceptMap-1'!S26)</f>
        <v>* group[=].element[=].target.comment = ##34#THE STATUS AS DESCRIBED IN THE MODEL IS MAPPED INTO A SEPARET OBSERVATION (see below)
If intended as the diagnosis at the last follow up. 
use = $diagnosis-role#AD (AdmissionDiagnosis)
Details in the referred Condition##34#</v>
      </c>
    </row>
    <row r="31" spans="2:7" x14ac:dyDescent="0.75">
      <c r="B31" s="12" t="str">
        <f>IF('PatientFollowUp-ConceptMap-1'!S27=0,"//---END",'PatientFollowUp-ConceptMap-1'!S27)</f>
        <v>* group[=].element[+].code = #PatientFollowUp.patientFollowUpDate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#Encounter.period.start</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ht="29.5"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ht="29.5"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ht="29.5"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t="str">
        <f>IF('PatientFollowUp-ConceptMap-1'!S54=0,"//---END",'PatientFollowUp-ConceptMap-1'!S54)</f>
        <v>//---END</v>
      </c>
    </row>
    <row r="59" spans="2:2" x14ac:dyDescent="0.75">
      <c r="B59" s="12" t="str">
        <f>IF('PatientFollowUp-ConceptMap-1'!S55=0,"//---END",'PatientFollowUp-ConceptMap-1'!S55)</f>
        <v>//---END</v>
      </c>
    </row>
    <row r="60" spans="2:2" x14ac:dyDescent="0.75">
      <c r="B60" s="12" t="str">
        <f>IF('PatientFollowUp-ConceptMap-1'!S56=0,"//---END",'PatientFollowUp-ConceptMap-1'!S56)</f>
        <v>//---END</v>
      </c>
    </row>
    <row r="61" spans="2:2" x14ac:dyDescent="0.75">
      <c r="B61" s="12" t="str">
        <f>IF('PatientFollowUp-ConceptMap-1'!S57=0,"//---END",'PatientFollowUp-ConceptMap-1'!S57)</f>
        <v>//---END</v>
      </c>
    </row>
    <row r="62" spans="2:2" x14ac:dyDescent="0.75">
      <c r="B62" s="12" t="str">
        <f>IF('PatientFollowUp-ConceptMap-1'!S58=0,"//---END",'PatientFollowUp-ConceptMap-1'!S58)</f>
        <v>//---END</v>
      </c>
    </row>
    <row r="63" spans="2:2" x14ac:dyDescent="0.75">
      <c r="B63" s="12" t="str">
        <f>IF('PatientFollowUp-ConceptMap-1'!S59=0,"//---END",'PatientFollowUp-ConceptMap-1'!S59)</f>
        <v>//---END</v>
      </c>
    </row>
    <row r="64" spans="2:2" x14ac:dyDescent="0.75">
      <c r="B64" s="12" t="str">
        <f>IF('PatientFollowUp-ConceptMap-1'!S60=0,"//---END",'PatientFollowUp-ConceptMap-1'!S60)</f>
        <v>//---END</v>
      </c>
    </row>
    <row r="65" spans="2:2" x14ac:dyDescent="0.75">
      <c r="B65" s="12" t="str">
        <f>IF('PatientFollowUp-ConceptMap-1'!S61=0,"//---END",'PatientFollowUp-ConceptMap-1'!S61)</f>
        <v>//---END</v>
      </c>
    </row>
    <row r="66" spans="2:2" x14ac:dyDescent="0.75">
      <c r="B66" s="12" t="str">
        <f>IF('PatientFollowUp-ConceptMap-1'!S62=0,"//---END",'PatientFollowUp-ConceptMap-1'!S62)</f>
        <v>//---END</v>
      </c>
    </row>
    <row r="67" spans="2:2" x14ac:dyDescent="0.75">
      <c r="B67" s="12"/>
    </row>
    <row r="68" spans="2:2" x14ac:dyDescent="0.75">
      <c r="B68" s="53" t="str">
        <f>"* group[+].source = ##34#"&amp;'PatientFollowUp-ConceptMap-2'!E6&amp;"##34#"</f>
        <v>* group[+].source = ##34#http://hl7.eu/fhir/ig/idea4rc/StructureDefinition/PatientFollowUp##34#</v>
      </c>
    </row>
    <row r="69" spans="2:2" x14ac:dyDescent="0.75">
      <c r="B69" s="53" t="str">
        <f>"* group[=].target = ##34#"&amp;'PatientFollowUp-ConceptMap-2'!E7&amp;"##34#"</f>
        <v>* group[=].target = ##34#http://hl7.eu/fhir/ig/idea4rc/StructureDefinition/Condition-primaryCancer-eu-i4rc##34#</v>
      </c>
    </row>
    <row r="70" spans="2:2" x14ac:dyDescent="0.75">
      <c r="B70" s="75"/>
    </row>
    <row r="71" spans="2:2" x14ac:dyDescent="0.75">
      <c r="B71" s="12" t="str">
        <f>IF('PatientFollowUp-ConceptMap-2'!S15=0,"//---END",'PatientFollowUp-ConceptMap-2'!S15)</f>
        <v>* group[=].element[+].code = #PatientFollowUp.patient</v>
      </c>
    </row>
    <row r="72" spans="2:2" x14ac:dyDescent="0.75">
      <c r="B72" s="12" t="str">
        <f>IF('PatientFollowUp-ConceptMap-2'!S16=0,"//---END",'PatientFollowUp-ConceptMap-2'!S16)</f>
        <v>* group[=].element[=].display = ##34#Patient##34#</v>
      </c>
    </row>
    <row r="73" spans="2:2" x14ac:dyDescent="0.75">
      <c r="B73" s="12" t="str">
        <f>IF('PatientFollowUp-ConceptMap-2'!S17=0,"//---END",'PatientFollowUp-ConceptMap-2'!S17)</f>
        <v>* group[=].element[=].target.code = #Condition.subject</v>
      </c>
    </row>
    <row r="74" spans="2:2" x14ac:dyDescent="0.75">
      <c r="B74" s="12" t="str">
        <f>IF('PatientFollowUp-ConceptMap-2'!S18=0,"//---END",'PatientFollowUp-ConceptMap-2'!S18)</f>
        <v>* group[=].element[=].target.display = ##34###34#</v>
      </c>
    </row>
    <row r="75" spans="2:2" x14ac:dyDescent="0.75">
      <c r="B75" s="12" t="str">
        <f>IF('PatientFollowUp-ConceptMap-2'!S19=0,"//---END",'PatientFollowUp-ConceptMap-2'!S19)</f>
        <v>* group[=].element[=].target.equivalence = #equivalent</v>
      </c>
    </row>
    <row r="76" spans="2:2" x14ac:dyDescent="0.75">
      <c r="B76" s="12" t="str">
        <f>IF('PatientFollowUp-ConceptMap-2'!S20=0,"//---END",'PatientFollowUp-ConceptMap-2'!S20)</f>
        <v/>
      </c>
    </row>
    <row r="77" spans="2:2" x14ac:dyDescent="0.75">
      <c r="B77" s="12" t="str">
        <f>IF('PatientFollowUp-ConceptMap-2'!S21=0,"//---END",'PatientFollowUp-ConceptMap-2'!S21)</f>
        <v>* group[=].element[+].code = #PatientFollowUp.statusAtLastFollowUp</v>
      </c>
    </row>
    <row r="78" spans="2:2" x14ac:dyDescent="0.75">
      <c r="B78" s="12" t="str">
        <f>IF('PatientFollowUp-ConceptMap-2'!S22=0,"//---END",'PatientFollowUp-ConceptMap-2'!S22)</f>
        <v>* group[=].element[=].display = ##34#Status at last follow-up##34#</v>
      </c>
    </row>
    <row r="79" spans="2:2" x14ac:dyDescent="0.75">
      <c r="B79" s="12" t="str">
        <f>IF('PatientFollowUp-ConceptMap-2'!S23=0,"//---END",'PatientFollowUp-ConceptMap-2'!S23)</f>
        <v>* group[=].element[=].target.code = #Condition.clinicalStatus</v>
      </c>
    </row>
    <row r="80" spans="2:2" x14ac:dyDescent="0.75">
      <c r="B80" s="12" t="str">
        <f>IF('PatientFollowUp-ConceptMap-2'!S24=0,"//---END",'PatientFollowUp-ConceptMap-2'!S24)</f>
        <v>* group[=].element[=].target.display = ##34###34#</v>
      </c>
    </row>
    <row r="81" spans="2:2" x14ac:dyDescent="0.75">
      <c r="B81" s="12" t="str">
        <f>IF('PatientFollowUp-ConceptMap-2'!S25=0,"//---END",'PatientFollowUp-ConceptMap-2'!S25)</f>
        <v>* group[=].element[=].target.equivalence = #equivalent</v>
      </c>
    </row>
    <row r="82" spans="2:2" ht="73.75" x14ac:dyDescent="0.75">
      <c r="B82" s="12" t="str">
        <f>IF('PatientFollowUp-ConceptMap-2'!S26=0,"//---END",'PatientFollowUp-ConceptMap-2'!S26)</f>
        <v>* group[=].element[=].target.comment = ##34#THE STATUS AS DESCRIBED IN THE MODEL IS MAPPED INTO A SEPARET OBSERVATION (see below)
If intended as the diagnosis at the last follow up. 
use = $diagnosis-role#AD (AdmissionDiagnosis)
Details in the referred Condition##34#</v>
      </c>
    </row>
    <row r="83" spans="2:2" x14ac:dyDescent="0.75">
      <c r="B83" s="12" t="str">
        <f>IF('PatientFollowUp-ConceptMap-2'!S27=0,"//---END",'PatientFollowUp-ConceptMap-2'!S27)</f>
        <v>* group[=].element[+].code = #PatientFollowUp.patientFollowUpDate</v>
      </c>
    </row>
    <row r="84" spans="2:2" x14ac:dyDescent="0.75">
      <c r="B84" s="12" t="str">
        <f>IF('PatientFollowUp-ConceptMap-2'!S28=0,"//---END",'PatientFollowUp-ConceptMap-2'!S28)</f>
        <v>* group[=].element[=].display = ##34#Patient Follow Up date##34#</v>
      </c>
    </row>
    <row r="85" spans="2:2" x14ac:dyDescent="0.75">
      <c r="B85" s="12" t="str">
        <f>IF('PatientFollowUp-ConceptMap-2'!S29=0,"//---END",'PatientFollowUp-ConceptMap-2'!S29)</f>
        <v>//-- unmatched</v>
      </c>
    </row>
    <row r="86" spans="2:2" x14ac:dyDescent="0.75">
      <c r="B86" s="12" t="str">
        <f>IF('PatientFollowUp-ConceptMap-2'!S30=0,"//---END",'PatientFollowUp-ConceptMap-2'!S30)</f>
        <v>//-- unmatched</v>
      </c>
    </row>
    <row r="87" spans="2:2" x14ac:dyDescent="0.75">
      <c r="B87" s="12" t="str">
        <f>IF('PatientFollowUp-ConceptMap-2'!S31=0,"//---END",'PatientFollowUp-ConceptMap-2'!S31)</f>
        <v>* group[=].element[=].target.equivalence = #unmatched</v>
      </c>
    </row>
    <row r="88" spans="2:2" x14ac:dyDescent="0.75">
      <c r="B88" s="12" t="str">
        <f>IF('PatientFollowUp-ConceptMap-2'!S32=0,"//---END",'PatientFollowUp-ConceptMap-2'!S32)</f>
        <v/>
      </c>
    </row>
    <row r="89" spans="2:2" x14ac:dyDescent="0.75">
      <c r="B89" s="12" t="str">
        <f>IF('PatientFollowUp-ConceptMap-2'!S33=0,"//---END",'PatientFollowUp-ConceptMap-2'!S33)</f>
        <v>* group[=].element[+].code = #PatientFollowUp.newCancerDiagnosis</v>
      </c>
    </row>
    <row r="90" spans="2:2" x14ac:dyDescent="0.75">
      <c r="B90" s="12" t="str">
        <f>IF('PatientFollowUp-ConceptMap-2'!S34=0,"//---END",'PatientFollowUp-ConceptMap-2'!S34)</f>
        <v>* group[=].element[=].display = ##34#New cancer diagnosis##34#</v>
      </c>
    </row>
    <row r="91" spans="2:2" x14ac:dyDescent="0.75">
      <c r="B91" s="12" t="str">
        <f>IF('PatientFollowUp-ConceptMap-2'!S35=0,"//---END",'PatientFollowUp-ConceptMap-2'!S35)</f>
        <v>* group[=].element[=].target.code = #Condition.code</v>
      </c>
    </row>
    <row r="92" spans="2:2" x14ac:dyDescent="0.75">
      <c r="B92" s="12" t="str">
        <f>IF('PatientFollowUp-ConceptMap-2'!S36=0,"//---END",'PatientFollowUp-ConceptMap-2'!S36)</f>
        <v>* group[=].element[=].target.display = ##34###34#</v>
      </c>
    </row>
    <row r="93" spans="2:2" x14ac:dyDescent="0.75">
      <c r="B93" s="12" t="str">
        <f>IF('PatientFollowUp-ConceptMap-2'!S37=0,"//---END",'PatientFollowUp-ConceptMap-2'!S37)</f>
        <v>* group[=].element[=].target.equivalence = #equivalent</v>
      </c>
    </row>
    <row r="94" spans="2:2" x14ac:dyDescent="0.75">
      <c r="B94" s="12" t="str">
        <f>IF('PatientFollowUp-ConceptMap-2'!S38=0,"//---END",'PatientFollowUp-ConceptMap-2'!S38)</f>
        <v>* group[=].element[=].target.comment = ##34#Parent Encounter.diagnosis with use = $diagnosis-role#DD (Discharge Diagnosis)##34#</v>
      </c>
    </row>
    <row r="95" spans="2:2" x14ac:dyDescent="0.75">
      <c r="B95" s="12" t="str">
        <f>IF('PatientFollowUp-ConceptMap-2'!S39=0,"//---END",'PatientFollowUp-ConceptMap-2'!S39)</f>
        <v>* group[=].element[+].code = #PatientFollowUp.dateOfNewCancerDiagnosis</v>
      </c>
    </row>
    <row r="96" spans="2:2" x14ac:dyDescent="0.75">
      <c r="B96" s="12" t="str">
        <f>IF('PatientFollowUp-ConceptMap-2'!S40=0,"//---END",'PatientFollowUp-ConceptMap-2'!S40)</f>
        <v>* group[=].element[=].display = ##34#Date of new cancer diagnosis##34#</v>
      </c>
    </row>
    <row r="97" spans="2:2" x14ac:dyDescent="0.75">
      <c r="B97" s="12" t="str">
        <f>IF('PatientFollowUp-ConceptMap-2'!S41=0,"//---END",'PatientFollowUp-ConceptMap-2'!S41)</f>
        <v>* group[=].element[=].target.code = #Condition.onSetDateTime</v>
      </c>
    </row>
    <row r="98" spans="2:2" x14ac:dyDescent="0.75">
      <c r="B98" s="12" t="str">
        <f>IF('PatientFollowUp-ConceptMap-2'!S42=0,"//---END",'PatientFollowUp-ConceptMap-2'!S42)</f>
        <v>* group[=].element[=].target.display = ##34###34#</v>
      </c>
    </row>
    <row r="99" spans="2:2" x14ac:dyDescent="0.75">
      <c r="B99" s="12" t="str">
        <f>IF('PatientFollowUp-ConceptMap-2'!S43=0,"//---END",'PatientFollowUp-ConceptMap-2'!S43)</f>
        <v>* group[=].element[=].target.equivalence = #equivalent</v>
      </c>
    </row>
    <row r="100" spans="2:2" ht="29.5" x14ac:dyDescent="0.75">
      <c r="B100"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101" spans="2:2" x14ac:dyDescent="0.75">
      <c r="B101" s="12" t="str">
        <f>IF('PatientFollowUp-ConceptMap-2'!S45=0,"//---END",'PatientFollowUp-ConceptMap-2'!S45)</f>
        <v>* group[=].element[+].code = #PatientFollowUp.newCancerTopography</v>
      </c>
    </row>
    <row r="102" spans="2:2" x14ac:dyDescent="0.75">
      <c r="B102" s="12" t="str">
        <f>IF('PatientFollowUp-ConceptMap-2'!S46=0,"//---END",'PatientFollowUp-ConceptMap-2'!S46)</f>
        <v>* group[=].element[=].display = ##34#New cancer topography##34#</v>
      </c>
    </row>
    <row r="103" spans="2:2" x14ac:dyDescent="0.75">
      <c r="B103" s="12" t="str">
        <f>IF('PatientFollowUp-ConceptMap-2'!S47=0,"//---END",'PatientFollowUp-ConceptMap-2'!S47)</f>
        <v>* group[=].element[=].target.code = #Condition.bodySite</v>
      </c>
    </row>
    <row r="104" spans="2:2" x14ac:dyDescent="0.75">
      <c r="B104" s="12" t="str">
        <f>IF('PatientFollowUp-ConceptMap-2'!S48=0,"//---END",'PatientFollowUp-ConceptMap-2'!S48)</f>
        <v>* group[=].element[=].target.display = ##34###34#</v>
      </c>
    </row>
    <row r="105" spans="2:2" x14ac:dyDescent="0.75">
      <c r="B105" s="12" t="str">
        <f>IF('PatientFollowUp-ConceptMap-2'!S49=0,"//---END",'PatientFollowUp-ConceptMap-2'!S49)</f>
        <v>* group[=].element[=].target.equivalence = #equivalent</v>
      </c>
    </row>
    <row r="106" spans="2:2" x14ac:dyDescent="0.75">
      <c r="B106" s="12" t="str">
        <f>IF('PatientFollowUp-ConceptMap-2'!S50=0,"//---END",'PatientFollowUp-ConceptMap-2'!S50)</f>
        <v>* group[=].element[=].target.comment = ##34#Parent Encounter.diagnosis with use = $diagnosis-role#DD (Discharge Diagnosis)##34#</v>
      </c>
    </row>
    <row r="107" spans="2:2" x14ac:dyDescent="0.75">
      <c r="B107" s="12" t="str">
        <f>IF('PatientFollowUp-ConceptMap-2'!S51=0,"//---END",'PatientFollowUp-ConceptMap-2'!S51)</f>
        <v>//---END</v>
      </c>
    </row>
    <row r="108" spans="2:2" x14ac:dyDescent="0.75">
      <c r="B108" s="12" t="str">
        <f>IF('PatientFollowUp-ConceptMap-2'!S52=0,"//---END",'PatientFollowUp-ConceptMap-2'!S52)</f>
        <v>//---END</v>
      </c>
    </row>
    <row r="109" spans="2:2" x14ac:dyDescent="0.75">
      <c r="B109" s="12" t="str">
        <f>IF('PatientFollowUp-ConceptMap-2'!S53=0,"//---END",'PatientFollowUp-ConceptMap-2'!S53)</f>
        <v>//---END</v>
      </c>
    </row>
    <row r="110" spans="2:2" x14ac:dyDescent="0.75">
      <c r="B110" s="12"/>
    </row>
    <row r="111" spans="2:2" x14ac:dyDescent="0.75">
      <c r="B111" s="12"/>
    </row>
    <row r="112" spans="2:2" x14ac:dyDescent="0.75">
      <c r="B112" s="12"/>
    </row>
    <row r="113" spans="2:2" x14ac:dyDescent="0.75">
      <c r="B113" s="12"/>
    </row>
    <row r="114" spans="2:2" x14ac:dyDescent="0.75">
      <c r="B114" s="75"/>
    </row>
    <row r="115" spans="2:2" x14ac:dyDescent="0.75">
      <c r="B115" s="53" t="str">
        <f>"* group[+].source = ##34#"&amp;'PatientFollowUp-ConceptMap-3'!E6&amp;"##34#"</f>
        <v>* group[+].source = ##34#http://hl7.eu/fhir/ig/idea4rc/StructureDefinition/PatientFollowUp##34#</v>
      </c>
    </row>
    <row r="116" spans="2:2" x14ac:dyDescent="0.75">
      <c r="B116" s="53" t="str">
        <f>"* group[=].target = ##34#"&amp;'PatientFollowUp-ConceptMap-3'!E7&amp;"##34#"</f>
        <v>* group[=].target = ##34#http://hl7.eu/fhir/ig/idea4rc/StructureDefinition/observation-lastFollowupStatus-eu-i4rc##34#</v>
      </c>
    </row>
    <row r="117" spans="2:2" x14ac:dyDescent="0.75">
      <c r="B117" s="75"/>
    </row>
    <row r="118" spans="2:2" x14ac:dyDescent="0.75">
      <c r="B118" s="12" t="str">
        <f>IF('PatientFollowUp-ConceptMap-3'!S15=0,"//---END",'PatientFollowUp-ConceptMap-3'!S15)</f>
        <v>* group[=].element[+].code = #PatientFollowUp.patient</v>
      </c>
    </row>
    <row r="119" spans="2:2" x14ac:dyDescent="0.75">
      <c r="B119" s="12" t="str">
        <f>IF('PatientFollowUp-ConceptMap-3'!S16=0,"//---END",'PatientFollowUp-ConceptMap-3'!S16)</f>
        <v>* group[=].element[=].display = ##34#Patient##34#</v>
      </c>
    </row>
    <row r="120" spans="2:2" x14ac:dyDescent="0.75">
      <c r="B120" s="12" t="str">
        <f>IF('PatientFollowUp-ConceptMap-3'!S17=0,"//---END",'PatientFollowUp-ConceptMap-3'!S17)</f>
        <v>* group[=].element[=].target.code = #Observation.subject</v>
      </c>
    </row>
    <row r="121" spans="2:2" x14ac:dyDescent="0.75">
      <c r="B121" s="12" t="str">
        <f>IF('PatientFollowUp-ConceptMap-3'!S18=0,"//---END",'PatientFollowUp-ConceptMap-3'!S18)</f>
        <v>* group[=].element[=].target.display = ##34###34#</v>
      </c>
    </row>
    <row r="122" spans="2:2" x14ac:dyDescent="0.75">
      <c r="B122" s="12" t="str">
        <f>IF('PatientFollowUp-ConceptMap-3'!S19=0,"//---END",'PatientFollowUp-ConceptMap-3'!S19)</f>
        <v>* group[=].element[=].target.equivalence = #equivalent</v>
      </c>
    </row>
    <row r="123" spans="2:2" x14ac:dyDescent="0.75">
      <c r="B123" s="12" t="str">
        <f>IF('PatientFollowUp-ConceptMap-3'!S20=0,"//---END",'PatientFollowUp-ConceptMap-3'!S20)</f>
        <v/>
      </c>
    </row>
    <row r="124" spans="2:2" x14ac:dyDescent="0.75">
      <c r="B124" s="12" t="str">
        <f>IF('PatientFollowUp-ConceptMap-3'!S21=0,"//---END",'PatientFollowUp-ConceptMap-3'!S21)</f>
        <v>* group[=].element[+].code = #PatientFollowUp.statusAtLastFollowUp</v>
      </c>
    </row>
    <row r="125" spans="2:2" x14ac:dyDescent="0.75">
      <c r="B125" s="12" t="str">
        <f>IF('PatientFollowUp-ConceptMap-3'!S22=0,"//---END",'PatientFollowUp-ConceptMap-3'!S22)</f>
        <v>* group[=].element[=].display = ##34#Status at last follow-up##34#</v>
      </c>
    </row>
    <row r="126" spans="2:2" x14ac:dyDescent="0.75">
      <c r="B126" s="12" t="str">
        <f>IF('PatientFollowUp-ConceptMap-3'!S23=0,"//---END",'PatientFollowUp-ConceptMap-3'!S23)</f>
        <v>* group[=].element[=].target.code = #Observation.valueCodeableConcept</v>
      </c>
    </row>
    <row r="127" spans="2:2" x14ac:dyDescent="0.75">
      <c r="B127" s="12" t="str">
        <f>IF('PatientFollowUp-ConceptMap-3'!S24=0,"//---END",'PatientFollowUp-ConceptMap-3'!S24)</f>
        <v>* group[=].element[=].target.display = ##34###34#</v>
      </c>
    </row>
    <row r="128" spans="2:2" x14ac:dyDescent="0.75">
      <c r="B128" s="12" t="str">
        <f>IF('PatientFollowUp-ConceptMap-3'!S25=0,"//---END",'PatientFollowUp-ConceptMap-3'!S25)</f>
        <v>* group[=].element[=].target.equivalence = #equivalent</v>
      </c>
    </row>
    <row r="129" spans="2:2" x14ac:dyDescent="0.75">
      <c r="B129" s="12" t="str">
        <f>IF('PatientFollowUp-ConceptMap-3'!S26=0,"//---END",'PatientFollowUp-ConceptMap-3'!S26)</f>
        <v/>
      </c>
    </row>
    <row r="130" spans="2:2" x14ac:dyDescent="0.75">
      <c r="B130" s="12" t="str">
        <f>IF('PatientFollowUp-ConceptMap-3'!S27=0,"//---END",'PatientFollowUp-ConceptMap-3'!S27)</f>
        <v>//---END</v>
      </c>
    </row>
    <row r="131" spans="2:2" x14ac:dyDescent="0.75">
      <c r="B131" s="12" t="str">
        <f>IF('PatientFollowUp-ConceptMap-3'!S28=0,"//---END",'PatientFollowUp-ConceptMap-3'!S28)</f>
        <v>//---END</v>
      </c>
    </row>
    <row r="132" spans="2:2" x14ac:dyDescent="0.75">
      <c r="B132" s="12" t="str">
        <f>IF('PatientFollowUp-ConceptMap-3'!S29=0,"//---END",'PatientFollowUp-ConceptMap-3'!S29)</f>
        <v>//---END</v>
      </c>
    </row>
    <row r="133" spans="2:2" x14ac:dyDescent="0.75">
      <c r="B133" s="12" t="str">
        <f>IF('PatientFollowUp-ConceptMap-3'!S30=0,"//---END",'PatientFollowUp-ConceptMap-3'!S30)</f>
        <v>//---END</v>
      </c>
    </row>
    <row r="134" spans="2:2" x14ac:dyDescent="0.75">
      <c r="B134" s="12"/>
    </row>
    <row r="135" spans="2:2" x14ac:dyDescent="0.75">
      <c r="B135" s="75"/>
    </row>
    <row r="136" spans="2:2" x14ac:dyDescent="0.75">
      <c r="B136" s="53" t="str">
        <f>"* group[+].source = ##34#"&amp;'PatientFollowUp-ConceptMap-4'!E6&amp;"##34#"</f>
        <v>* group[+].source = ##34#http://hl7.eu/fhir/ig/idea4rc/StructureDefinition/PatientFollowUp##34#</v>
      </c>
    </row>
    <row r="137" spans="2:2" x14ac:dyDescent="0.75">
      <c r="B137" s="53" t="str">
        <f>"* group[=].target = ##34#"&amp;'PatientFollowUp-ConceptMap-4'!E7&amp;"##34#"</f>
        <v>* group[=].target = ##34#http://hl7.eu/fhir/ig/idea4rc/StructureDefinition/observation-dateLastContact-eu-i4rc##34#</v>
      </c>
    </row>
    <row r="138" spans="2:2" x14ac:dyDescent="0.75">
      <c r="B138" s="75"/>
    </row>
    <row r="139" spans="2:2" x14ac:dyDescent="0.75">
      <c r="B139" s="12" t="str">
        <f>IF('PatientFollowUp-ConceptMap-4'!S15=0,"//---END",'PatientFollowUp-ConceptMap-4'!S15)</f>
        <v>* group[=].element[+].code = #PatientFollowUp.patient</v>
      </c>
    </row>
    <row r="140" spans="2:2" x14ac:dyDescent="0.75">
      <c r="B140" s="12" t="str">
        <f>IF('PatientFollowUp-ConceptMap-4'!S16=0,"//---END",'PatientFollowUp-ConceptMap-4'!S16)</f>
        <v>* group[=].element[=].display = ##34#Patient##34#</v>
      </c>
    </row>
    <row r="141" spans="2:2" x14ac:dyDescent="0.75">
      <c r="B141" s="12" t="str">
        <f>IF('PatientFollowUp-ConceptMap-4'!S17=0,"//---END",'PatientFollowUp-ConceptMap-4'!S17)</f>
        <v>* group[=].element[=].target.code = #Observation.subject</v>
      </c>
    </row>
    <row r="142" spans="2:2" x14ac:dyDescent="0.75">
      <c r="B142" s="12" t="str">
        <f>IF('PatientFollowUp-ConceptMap-4'!S18=0,"//---END",'PatientFollowUp-ConceptMap-4'!S18)</f>
        <v>* group[=].element[=].target.display = ##34###34#</v>
      </c>
    </row>
    <row r="143" spans="2:2" x14ac:dyDescent="0.75">
      <c r="B143" s="12" t="str">
        <f>IF('PatientFollowUp-ConceptMap-4'!S19=0,"//---END",'PatientFollowUp-ConceptMap-4'!S19)</f>
        <v>* group[=].element[=].target.equivalence = #equivalent</v>
      </c>
    </row>
    <row r="144" spans="2:2" x14ac:dyDescent="0.75">
      <c r="B144" s="12" t="str">
        <f>IF('PatientFollowUp-ConceptMap-4'!S20=0,"//---END",'PatientFollowUp-ConceptMap-4'!S20)</f>
        <v/>
      </c>
    </row>
    <row r="145" spans="2:2" x14ac:dyDescent="0.75">
      <c r="B145" s="12" t="str">
        <f>IF('PatientFollowUp-ConceptMap-4'!S21=0,"//---END",'PatientFollowUp-ConceptMap-4'!S21)</f>
        <v>* group[=].element[+].code = #PatientFollowUp.</v>
      </c>
    </row>
    <row r="146" spans="2:2" x14ac:dyDescent="0.75">
      <c r="B146" s="12" t="str">
        <f>IF('PatientFollowUp-ConceptMap-4'!S22=0,"//---END",'PatientFollowUp-ConceptMap-4'!S22)</f>
        <v>* group[=].element[=].display = ##34#Patient Follow Up date##34#</v>
      </c>
    </row>
    <row r="147" spans="2:2" x14ac:dyDescent="0.75">
      <c r="B147" s="12" t="str">
        <f>IF('PatientFollowUp-ConceptMap-4'!S23=0,"//---END",'PatientFollowUp-ConceptMap-4'!S23)</f>
        <v>* group[=].element[=].target.code = #Observation.valueDateTime</v>
      </c>
    </row>
    <row r="148" spans="2:2" x14ac:dyDescent="0.75">
      <c r="B148" s="12" t="str">
        <f>IF('PatientFollowUp-ConceptMap-4'!S24=0,"//---END",'PatientFollowUp-ConceptMap-4'!S24)</f>
        <v>* group[=].element[=].target.display = ##34###34#</v>
      </c>
    </row>
    <row r="149" spans="2:2" x14ac:dyDescent="0.75">
      <c r="B149" s="12" t="str">
        <f>IF('PatientFollowUp-ConceptMap-4'!S25=0,"//---END",'PatientFollowUp-ConceptMap-4'!S25)</f>
        <v>* group[=].element[=].target.equivalence = #equivalent</v>
      </c>
    </row>
    <row r="150" spans="2:2" x14ac:dyDescent="0.75">
      <c r="B150" s="12" t="str">
        <f>IF('PatientFollowUp-ConceptMap-4'!S26=0,"//---END",'PatientFollowUp-ConceptMap-4'!S26)</f>
        <v/>
      </c>
    </row>
    <row r="151" spans="2:2" x14ac:dyDescent="0.75">
      <c r="B151" s="12" t="str">
        <f>IF('PatientFollowUp-ConceptMap-4'!S27=0,"//---END",'PatientFollowUp-ConceptMap-4'!S27)</f>
        <v>//---END</v>
      </c>
    </row>
    <row r="152" spans="2:2" x14ac:dyDescent="0.75">
      <c r="B152" s="12" t="str">
        <f>IF('PatientFollowUp-ConceptMap-4'!S28=0,"//---END",'PatientFollowUp-ConceptMap-4'!S28)</f>
        <v>//---END</v>
      </c>
    </row>
    <row r="153" spans="2:2" x14ac:dyDescent="0.75">
      <c r="B153" s="12" t="str">
        <f>IF('PatientFollowUp-ConceptMap-4'!S29=0,"//---END",'PatientFollowUp-ConceptMap-4'!S29)</f>
        <v>//---END</v>
      </c>
    </row>
    <row r="154" spans="2:2" x14ac:dyDescent="0.75">
      <c r="B154" s="12" t="str">
        <f>IF('PatientFollowUp-ConceptMap-4'!S30=0,"//---END",'PatientFollowUp-ConceptMap-4'!S30)</f>
        <v>//---END</v>
      </c>
    </row>
    <row r="155" spans="2:2" x14ac:dyDescent="0.75">
      <c r="B155" s="12" t="str">
        <f>IF('PatientFollowUp-ConceptMap-4'!S31=0,"//---END",'PatientFollowUp-ConceptMap-4'!S31)</f>
        <v>//---END</v>
      </c>
    </row>
    <row r="156" spans="2:2" x14ac:dyDescent="0.75">
      <c r="B156" s="12" t="str">
        <f>IF('PatientFollowUp-ConceptMap-4'!S32=0,"//---END",'PatientFollowUp-ConceptMap-4'!S32)</f>
        <v>//---END</v>
      </c>
    </row>
    <row r="157" spans="2:2" x14ac:dyDescent="0.75">
      <c r="B157" s="12" t="str">
        <f>IF('PatientFollowUp-ConceptMap-4'!S33=0,"//---END",'PatientFollowUp-ConceptMap-4'!S33)</f>
        <v>//---END</v>
      </c>
    </row>
    <row r="158" spans="2:2" x14ac:dyDescent="0.75">
      <c r="B158" s="12" t="str">
        <f>IF('PatientFollowUp-ConceptMap-4'!S34=0,"//---END",'PatientFollowUp-ConceptMap-4'!S34)</f>
        <v>//---END</v>
      </c>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row r="193" spans="2:2" x14ac:dyDescent="0.75">
      <c r="B193" s="12"/>
    </row>
    <row r="194" spans="2:2" x14ac:dyDescent="0.75">
      <c r="B194" s="12"/>
    </row>
    <row r="195" spans="2:2" x14ac:dyDescent="0.75">
      <c r="B195" s="12"/>
    </row>
    <row r="196" spans="2:2" x14ac:dyDescent="0.75">
      <c r="B196" s="12"/>
    </row>
    <row r="197" spans="2:2" x14ac:dyDescent="0.75">
      <c r="B197" s="12"/>
    </row>
    <row r="198" spans="2:2" x14ac:dyDescent="0.75">
      <c r="B19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33" zoomScale="115" zoomScaleNormal="115" workbookViewId="0">
      <selection activeCell="B33" sqref="B33"/>
    </sheetView>
  </sheetViews>
  <sheetFormatPr defaultRowHeight="14.75" x14ac:dyDescent="0.75"/>
  <cols>
    <col min="1" max="1" width="16.54296875" customWidth="1"/>
    <col min="2" max="2" width="59.453125" customWidth="1"/>
    <col min="3" max="3" width="44.6328125" style="2" customWidth="1"/>
    <col min="4" max="4" width="71.54296875" style="2" customWidth="1"/>
    <col min="5" max="5" width="10.81640625" customWidth="1"/>
    <col min="6" max="6" width="9" customWidth="1"/>
    <col min="7" max="7" width="36.6328125" customWidth="1"/>
    <col min="8" max="8" width="86.632812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0.9062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L2" s="24" t="s">
        <v>19</v>
      </c>
      <c r="N2" s="24" t="s">
        <v>1381</v>
      </c>
      <c r="P2" s="24" t="s">
        <v>2045</v>
      </c>
      <c r="R2" s="24" t="s">
        <v>2046</v>
      </c>
    </row>
    <row r="3" spans="1:18" ht="17.75" customHeight="1" thickBot="1" x14ac:dyDescent="0.9">
      <c r="L3" s="24" t="str">
        <f>L1</f>
        <v>//===================================================</v>
      </c>
      <c r="N3" s="24" t="str">
        <f>N1</f>
        <v>// -------------------------------------------------------------------------------</v>
      </c>
      <c r="P3" s="24" t="str">
        <f>P1</f>
        <v>// -------------------------------------------------------------------------------</v>
      </c>
      <c r="R3" s="24" t="str">
        <f>R1</f>
        <v>// -------------------------------------------------------------------------------</v>
      </c>
    </row>
    <row r="4" spans="1:18" x14ac:dyDescent="0.75">
      <c r="A4" s="5" t="s">
        <v>11</v>
      </c>
      <c r="B4" s="30" t="s">
        <v>1463</v>
      </c>
      <c r="L4" s="16" t="str">
        <f>CONCATENATE("Logical: ",B4)</f>
        <v>Logical: CancerEpisodeI4rc</v>
      </c>
    </row>
    <row r="5" spans="1:18" x14ac:dyDescent="0.75">
      <c r="A5" s="14" t="s">
        <v>16</v>
      </c>
      <c r="B5" s="31" t="s">
        <v>1464</v>
      </c>
      <c r="L5" s="16" t="str">
        <f>CONCATENATE("Id: ",B5)</f>
        <v>Id: CancerEpisode</v>
      </c>
    </row>
    <row r="6" spans="1:18" x14ac:dyDescent="0.75">
      <c r="A6" s="14" t="s">
        <v>10</v>
      </c>
      <c r="B6" s="32" t="s">
        <v>1538</v>
      </c>
      <c r="L6" s="17" t="str">
        <f>CONCATENATE("Title: ##34#",B6,"##34#")</f>
        <v>Title: ##34#Cancer  Episode##34#</v>
      </c>
    </row>
    <row r="7" spans="1:18" ht="30.25" thickBot="1" x14ac:dyDescent="0.9">
      <c r="A7" s="26" t="s">
        <v>2</v>
      </c>
      <c r="B7" s="33" t="s">
        <v>1465</v>
      </c>
      <c r="C7" s="9" t="s">
        <v>3</v>
      </c>
      <c r="D7" s="1" t="s">
        <v>4</v>
      </c>
      <c r="E7" s="3" t="s">
        <v>5</v>
      </c>
      <c r="F7" s="3" t="s">
        <v>6</v>
      </c>
      <c r="G7" s="3" t="s">
        <v>7</v>
      </c>
      <c r="H7" s="64" t="s">
        <v>1380</v>
      </c>
      <c r="I7" s="118" t="s">
        <v>2043</v>
      </c>
      <c r="J7" s="118" t="s">
        <v>2044</v>
      </c>
      <c r="L7" s="17" t="str">
        <f>CONCATENATE("Description: "," ##334#",B7,"##334#",)</f>
        <v>Description:  ##334#Cancer Episode
Maturity Level: 0 Draft##334#</v>
      </c>
    </row>
    <row r="8" spans="1:18" ht="44.25" x14ac:dyDescent="0.75">
      <c r="A8" s="11">
        <v>0</v>
      </c>
      <c r="B8" s="11" t="s">
        <v>1480</v>
      </c>
      <c r="C8" s="12" t="s">
        <v>14</v>
      </c>
      <c r="D8" s="12" t="s">
        <v>1458</v>
      </c>
      <c r="E8" s="11">
        <v>1</v>
      </c>
      <c r="F8" s="11">
        <v>1</v>
      </c>
      <c r="G8" s="70" t="s">
        <v>1459</v>
      </c>
      <c r="I8" s="12" t="b">
        <v>1</v>
      </c>
      <c r="J8" s="12" t="b">
        <v>1</v>
      </c>
      <c r="K8" s="25"/>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 t="shared" ref="P8" si="1">IF(I8,IF(L8="*  ..  ##34###34# ##334###334#",L8,CONCATENATE("* ",B8," insert ObligationActorAndCode($actor-headneck, #SHALL:handle)")),IF(L8="*  ..  ##34###34# ##334###334#",L8,""))</f>
        <v>* patient insert ObligationActorAndCode($actor-headneck, #SHALL:handle)</v>
      </c>
      <c r="R8" s="12" t="str">
        <f t="shared" ref="R8" si="2">IF(J8,IF(L8="*  ..  ##34###34# ##334###334#",L8,CONCATENATE("* ",B8," insert ObligationActorAndCode($actor-sarcoma-i4rc, #SHALL:handle)")),IF(L8="*  ..  ##34###34# ##334###334#",L8,""))</f>
        <v>* patient insert ObligationActorAndCode($actor-sarcoma-i4rc, #SHALL:handle)</v>
      </c>
    </row>
    <row r="9" spans="1:18" ht="44.25" x14ac:dyDescent="0.75">
      <c r="A9" s="11">
        <v>1</v>
      </c>
      <c r="B9" s="11" t="s">
        <v>1481</v>
      </c>
      <c r="C9" s="12" t="s">
        <v>1345</v>
      </c>
      <c r="D9" s="12" t="s">
        <v>1346</v>
      </c>
      <c r="E9" s="11">
        <v>1</v>
      </c>
      <c r="F9" s="11">
        <v>1</v>
      </c>
      <c r="G9" s="12" t="s">
        <v>39</v>
      </c>
      <c r="I9" s="12" t="b">
        <v>1</v>
      </c>
      <c r="J9" s="12" t="b">
        <v>1</v>
      </c>
      <c r="K9" s="25"/>
      <c r="L9" s="12" t="str">
        <f t="shared" ref="L9:L12" si="3">CONCATENATE("* ",B9, " ",E9,"..",F9," ",G9," ##34#",C9,"##34# ##334#",D9,"##334#")</f>
        <v>* dateOfDiagnosis 1..1 date ##34#Date of diagnosis (biopsy or surgical piece)##34# ##334#Date of the procedure from which the specimen was obtained that allowed the histological diagnosis.##334#</v>
      </c>
      <c r="N9" s="12" t="str">
        <f t="shared" ref="N9:N12" si="4">IF(H9="",IF(L9="*  ..  ##34###34# ##334###334#",L9,""),IF(L9="*  ..  ##34###34# ##334###334#",L9,CONCATENATE("* ",B9," ^comment = ##334#",H9,"##334#")))</f>
        <v/>
      </c>
      <c r="P9" s="12" t="str">
        <f t="shared" ref="P9:P12" si="5">IF(I9,IF(L9="*  ..  ##34###34# ##334###334#",L9,CONCATENATE("* ",B9," insert ObligationActorAndCode($actor-headneck, #SHALL:handle)")),IF(L9="*  ..  ##34###34# ##334###334#",L9,""))</f>
        <v>* dateOfDiagnosis insert ObligationActorAndCode($actor-headneck, #SHALL:handle)</v>
      </c>
      <c r="R9" s="12" t="str">
        <f t="shared" ref="R9:R12" si="6">IF(J9,IF(L9="*  ..  ##34###34# ##334###334#",L9,CONCATENATE("* ",B9," insert ObligationActorAndCode($actor-sarcoma-i4rc, #SHALL:handle)")),IF(L9="*  ..  ##34###34# ##334###334#",L9,""))</f>
        <v>* dateOfDiagnosis insert ObligationActorAndCode($actor-sarcoma-i4rc, #SHALL:handle)</v>
      </c>
    </row>
    <row r="10" spans="1:18" ht="177" x14ac:dyDescent="0.75">
      <c r="A10" s="11">
        <v>2</v>
      </c>
      <c r="B10" t="s">
        <v>1963</v>
      </c>
      <c r="C10" t="s">
        <v>1964</v>
      </c>
      <c r="D10" s="2" t="s">
        <v>1965</v>
      </c>
      <c r="E10" s="11">
        <v>1</v>
      </c>
      <c r="F10" s="11">
        <v>1</v>
      </c>
      <c r="G10" s="12" t="s">
        <v>1461</v>
      </c>
      <c r="H10" s="2" t="s">
        <v>2037</v>
      </c>
      <c r="I10" s="12" t="b">
        <v>0</v>
      </c>
      <c r="J10" s="12" t="b">
        <v>1</v>
      </c>
      <c r="K10" s="25"/>
      <c r="L10" s="12" t="str">
        <f t="shared" si="3"/>
        <v>* typeOfBiopsy 1..1 CodeableConcept ##34#Type of biopsy##34# ##334#Type of biopsy performed##334#</v>
      </c>
      <c r="N10" s="12" t="str">
        <f t="shared" si="4"/>
        <v>* typeOfBiopsy ^comment = ##334#FNA
core-trcut
incisional
excisional
unplanned excision
Fine needle biopsy - 4171863
Core needle biopsy - 4321878
Incisional biopsy - 4321986
Excisional biopsy - 4228202
Excision - 4279903
##334#</v>
      </c>
      <c r="P10" s="12" t="str">
        <f t="shared" si="5"/>
        <v/>
      </c>
      <c r="R10" s="12" t="str">
        <f t="shared" si="6"/>
        <v>* typeOfBiopsy insert ObligationActorAndCode($actor-sarcoma-i4rc, #SHALL:handle)</v>
      </c>
    </row>
    <row r="11" spans="1:18" ht="29.5" x14ac:dyDescent="0.75">
      <c r="A11" s="11">
        <v>3</v>
      </c>
      <c r="B11" s="11" t="s">
        <v>1482</v>
      </c>
      <c r="C11" s="12" t="s">
        <v>1347</v>
      </c>
      <c r="D11" s="12" t="s">
        <v>1457</v>
      </c>
      <c r="E11" s="11">
        <v>1</v>
      </c>
      <c r="F11" s="11">
        <v>1</v>
      </c>
      <c r="G11" s="12" t="s">
        <v>0</v>
      </c>
      <c r="I11" s="12" t="b">
        <v>1</v>
      </c>
      <c r="J11" s="12" t="b">
        <v>1</v>
      </c>
      <c r="K11" s="25"/>
      <c r="L11" s="12" t="str">
        <f t="shared" si="3"/>
        <v>* biopsyDoneBy 1..1 string ##34#Biopsy done by##34# ##334#Describes the institution where diagnostic procedure was performed##334#</v>
      </c>
      <c r="N11" s="12" t="str">
        <f t="shared" si="4"/>
        <v/>
      </c>
      <c r="P11" s="12" t="str">
        <f t="shared" si="5"/>
        <v>* biopsyDoneBy insert ObligationActorAndCode($actor-headneck, #SHALL:handle)</v>
      </c>
      <c r="R11" s="12" t="str">
        <f t="shared" si="6"/>
        <v>* biopsyDoneBy insert ObligationActorAndCode($actor-sarcoma-i4rc, #SHALL:handle)</v>
      </c>
    </row>
    <row r="12" spans="1:18" ht="29.5" x14ac:dyDescent="0.75">
      <c r="A12" s="11">
        <v>4</v>
      </c>
      <c r="B12" s="11" t="s">
        <v>1483</v>
      </c>
      <c r="C12" s="12" t="s">
        <v>1348</v>
      </c>
      <c r="D12" s="12" t="s">
        <v>1349</v>
      </c>
      <c r="E12" s="11">
        <v>1</v>
      </c>
      <c r="F12" s="11">
        <v>1</v>
      </c>
      <c r="G12" s="12" t="s">
        <v>1460</v>
      </c>
      <c r="I12" s="12" t="b">
        <v>1</v>
      </c>
      <c r="J12" s="12" t="b">
        <v>1</v>
      </c>
      <c r="K12" s="25"/>
      <c r="L12" s="12" t="str">
        <f t="shared" si="3"/>
        <v>* ageAtDiagnosis 1..1 integer  ##34#Age at diagnosis##34# ##334#Age of the patient at the time of the diagnosis.##334#</v>
      </c>
      <c r="N12" s="12" t="str">
        <f t="shared" si="4"/>
        <v/>
      </c>
      <c r="P12" s="12" t="str">
        <f t="shared" si="5"/>
        <v>* ageAtDiagnosis insert ObligationActorAndCode($actor-headneck, #SHALL:handle)</v>
      </c>
      <c r="R12" s="12" t="str">
        <f t="shared" si="6"/>
        <v>* ageAtDiagnosis insert ObligationActorAndCode($actor-sarcoma-i4rc, #SHALL:handle)</v>
      </c>
    </row>
    <row r="13" spans="1:18" ht="73.75" x14ac:dyDescent="0.75">
      <c r="A13" s="11">
        <v>5</v>
      </c>
      <c r="B13" t="s">
        <v>1966</v>
      </c>
      <c r="C13" t="s">
        <v>1967</v>
      </c>
      <c r="D13" s="2" t="s">
        <v>1968</v>
      </c>
      <c r="E13" s="11">
        <v>1</v>
      </c>
      <c r="F13" s="11">
        <v>1</v>
      </c>
      <c r="G13" s="12" t="s">
        <v>40</v>
      </c>
      <c r="H13" s="2" t="s">
        <v>2038</v>
      </c>
      <c r="I13" s="12" t="b">
        <v>0</v>
      </c>
      <c r="J13" s="12" t="b">
        <v>1</v>
      </c>
      <c r="K13" s="25"/>
      <c r="L13" s="12" t="str">
        <f t="shared" ref="L13:L63" si="7">CONCATENATE("* ",B13, " ",E13,"..",F13," ",G13," ##34#",C13,"##34# ##334#",D13,"##334#")</f>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ref="N13:N63" si="8">IF(H13="",IF(L13="*  ..  ##34###34# ##334###334#",L13,""),IF(L13="*  ..  ##34###34# ##334###334#",L13,CONCATENATE("* ",B13," ^comment = ##334#",H13,"##334#")))</f>
        <v>* radiotherapyInducedSarcoma ^comment = ##334#Radiation therapy induced change
Radiation therapy induced change - 37117814
##334#</v>
      </c>
      <c r="P13" s="12" t="str">
        <f t="shared" ref="P13:P63" si="9">IF(I13,IF(L13="*  ..  ##34###34# ##334###334#",L13,CONCATENATE("* ",B13," insert ObligationActorAndCode($actor-headneck, #SHALL:handle)")),IF(L13="*  ..  ##34###34# ##334###334#",L13,""))</f>
        <v/>
      </c>
      <c r="R13" s="12" t="str">
        <f t="shared" ref="R13:R63" si="10">IF(J13,IF(L13="*  ..  ##34###34# ##334###334#",L13,CONCATENATE("* ",B13," insert ObligationActorAndCode($actor-sarcoma-i4rc, #SHALL:handle)")),IF(L13="*  ..  ##34###34# ##334###334#",L13,""))</f>
        <v>* radiotherapyInducedSarcoma insert ObligationActorAndCode($actor-sarcoma-i4rc, #SHALL:handle)</v>
      </c>
    </row>
    <row r="14" spans="1:18" ht="147.5" x14ac:dyDescent="0.75">
      <c r="A14" s="11">
        <v>6</v>
      </c>
      <c r="B14" s="11" t="s">
        <v>1484</v>
      </c>
      <c r="C14" s="12" t="s">
        <v>1456</v>
      </c>
      <c r="D14" s="12" t="s">
        <v>1455</v>
      </c>
      <c r="E14" s="11">
        <v>0</v>
      </c>
      <c r="F14" s="11">
        <v>1</v>
      </c>
      <c r="G14" s="12" t="s">
        <v>1461</v>
      </c>
      <c r="H14" s="2" t="s">
        <v>2039</v>
      </c>
      <c r="I14" s="12" t="b">
        <v>1</v>
      </c>
      <c r="J14" s="12" t="b">
        <v>1</v>
      </c>
      <c r="K14" s="25"/>
      <c r="L14" s="12" t="str">
        <f t="shared" si="7"/>
        <v>* grading 0..1 CodeableConcept ##34#Grading##34# ##334#Grading of the cancer##334#</v>
      </c>
      <c r="N14" s="12" t="str">
        <f t="shared" si="8"/>
        <v>* grading ^comment = ##334#1
2
3
high
low
Grade-1 - 1634371
Grade-2 - 1634752
Grade-3 - 1633749
Grade-H - 1635587
Grade-L - 1634085##334#</v>
      </c>
      <c r="P14" s="12" t="str">
        <f t="shared" si="9"/>
        <v>* grading insert ObligationActorAndCode($actor-headneck, #SHALL:handle)</v>
      </c>
      <c r="R14" s="12" t="str">
        <f t="shared" si="10"/>
        <v>* grading insert ObligationActorAndCode($actor-sarcoma-i4rc, #SHALL:handle)</v>
      </c>
    </row>
    <row r="15" spans="1:18" s="61" customFormat="1" ht="29.5" x14ac:dyDescent="0.75">
      <c r="A15" s="11">
        <v>7</v>
      </c>
      <c r="B15" s="6" t="s">
        <v>2062</v>
      </c>
      <c r="C15" s="4" t="s">
        <v>2063</v>
      </c>
      <c r="D15" s="4" t="s">
        <v>2063</v>
      </c>
      <c r="E15" s="6">
        <v>1</v>
      </c>
      <c r="F15" s="6">
        <v>1</v>
      </c>
      <c r="G15" s="4" t="s">
        <v>1</v>
      </c>
      <c r="H15" s="4" t="s">
        <v>2040</v>
      </c>
      <c r="I15" s="12" t="b">
        <v>1</v>
      </c>
      <c r="J15" s="12" t="b">
        <v>1</v>
      </c>
      <c r="K15" s="121"/>
      <c r="L15" s="12" t="str">
        <f t="shared" si="7"/>
        <v>* hnClassification 1..1 BackboneElement ##34#Classification for Head and Neck tumors##34# ##334#Classification for Head and Neck tumors##334#</v>
      </c>
      <c r="M15"/>
      <c r="N15" s="12" t="str">
        <f t="shared" si="8"/>
        <v>* hnClassification ^comment = ##334#Added to the model for grouping elements##334#</v>
      </c>
      <c r="O15" s="2"/>
      <c r="P15" s="12" t="str">
        <f t="shared" si="9"/>
        <v>* hnClassification insert ObligationActorAndCode($actor-headneck, #SHALL:handle)</v>
      </c>
      <c r="Q15"/>
      <c r="R15" s="12" t="str">
        <f t="shared" si="10"/>
        <v>* hnClassification insert ObligationActorAndCode($actor-sarcoma-i4rc, #SHALL:handle)</v>
      </c>
    </row>
    <row r="16" spans="1:18" s="2" customFormat="1" ht="409.5" x14ac:dyDescent="0.75">
      <c r="A16" s="11">
        <v>8</v>
      </c>
      <c r="B16" s="11" t="s">
        <v>2064</v>
      </c>
      <c r="C16" s="12" t="s">
        <v>1350</v>
      </c>
      <c r="D16" s="12" t="s">
        <v>1351</v>
      </c>
      <c r="E16" s="11">
        <v>1</v>
      </c>
      <c r="F16" s="11">
        <v>1</v>
      </c>
      <c r="G16" s="12" t="s">
        <v>1461</v>
      </c>
      <c r="H16" s="2" t="s">
        <v>2018</v>
      </c>
      <c r="I16" s="12" t="b">
        <v>1</v>
      </c>
      <c r="J16" s="12" t="b">
        <v>1</v>
      </c>
      <c r="K16" s="25"/>
      <c r="L16" s="12" t="str">
        <f t="shared" si="7"/>
        <v>* hnClassification.histologySquamous 1..1 CodeableConcept ##34#Histology Squamous##34# ##334#Specifies the histological subgroup for squamous cancers##334#</v>
      </c>
      <c r="M16"/>
      <c r="N16" s="12" t="str">
        <f t="shared" si="8"/>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9"/>
        <v>* hnClassification.histologySquamous insert ObligationActorAndCode($actor-headneck, #SHALL:handle)</v>
      </c>
      <c r="Q16"/>
      <c r="R16" s="12" t="str">
        <f t="shared" si="10"/>
        <v>* hnClassification.histologySquamous insert ObligationActorAndCode($actor-sarcoma-i4rc, #SHALL:handle)</v>
      </c>
    </row>
    <row r="17" spans="1:18" s="2" customFormat="1" ht="409.5" x14ac:dyDescent="0.75">
      <c r="A17" s="11">
        <v>9</v>
      </c>
      <c r="B17" s="11" t="s">
        <v>2065</v>
      </c>
      <c r="C17" s="12" t="s">
        <v>1352</v>
      </c>
      <c r="D17" s="12" t="s">
        <v>1353</v>
      </c>
      <c r="E17" s="11">
        <v>1</v>
      </c>
      <c r="F17" s="11">
        <v>1</v>
      </c>
      <c r="G17" s="12" t="s">
        <v>1461</v>
      </c>
      <c r="H17" s="2" t="s">
        <v>2019</v>
      </c>
      <c r="I17" s="12" t="b">
        <v>1</v>
      </c>
      <c r="J17" s="12" t="b">
        <v>1</v>
      </c>
      <c r="K17" s="25"/>
      <c r="L17" s="12" t="str">
        <f t="shared" si="7"/>
        <v>* hnClassification.histologyAdenocarcinoma 1..1 CodeableConcept ##34#Histology Adenocarcinoma##34# ##334#Specifies the histological subgroup for adenocarcinomas##334#</v>
      </c>
      <c r="M17"/>
      <c r="N17" s="12" t="str">
        <f t="shared" si="8"/>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9"/>
        <v>* hnClassification.histologyAdenocarcinoma insert ObligationActorAndCode($actor-headneck, #SHALL:handle)</v>
      </c>
      <c r="Q17"/>
      <c r="R17" s="12" t="str">
        <f t="shared" si="10"/>
        <v>* hnClassification.histologyAdenocarcinoma insert ObligationActorAndCode($actor-sarcoma-i4rc, #SHALL:handle)</v>
      </c>
    </row>
    <row r="18" spans="1:18" s="2" customFormat="1" ht="250.75" x14ac:dyDescent="0.75">
      <c r="A18" s="11">
        <v>10</v>
      </c>
      <c r="B18" s="11" t="s">
        <v>2066</v>
      </c>
      <c r="C18" s="12" t="s">
        <v>1354</v>
      </c>
      <c r="D18" s="12" t="s">
        <v>1355</v>
      </c>
      <c r="E18" s="11">
        <v>1</v>
      </c>
      <c r="F18" s="11">
        <v>1</v>
      </c>
      <c r="G18" s="12" t="s">
        <v>1461</v>
      </c>
      <c r="H18" s="2" t="s">
        <v>2020</v>
      </c>
      <c r="I18" s="12" t="b">
        <v>1</v>
      </c>
      <c r="J18" s="12" t="b">
        <v>1</v>
      </c>
      <c r="K18" s="25"/>
      <c r="L18" s="12" t="str">
        <f t="shared" si="7"/>
        <v>* hnClassification.histologyNeuroendocrine 1..1 CodeableConcept ##34#Histology Neuroendocrine##34# ##334#Specifies the histological subgroup for neuroendocrine cancers ##334#</v>
      </c>
      <c r="M18"/>
      <c r="N18" s="12" t="str">
        <f t="shared" si="8"/>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9"/>
        <v>* hnClassification.histologyNeuroendocrine insert ObligationActorAndCode($actor-headneck, #SHALL:handle)</v>
      </c>
      <c r="Q18"/>
      <c r="R18" s="12" t="str">
        <f t="shared" si="10"/>
        <v>* hnClassification.histologyNeuroendocrine insert ObligationActorAndCode($actor-sarcoma-i4rc, #SHALL:handle)</v>
      </c>
    </row>
    <row r="19" spans="1:18" s="2" customFormat="1" ht="295" x14ac:dyDescent="0.75">
      <c r="A19" s="11">
        <v>11</v>
      </c>
      <c r="B19" s="11" t="s">
        <v>2067</v>
      </c>
      <c r="C19" s="12" t="s">
        <v>1356</v>
      </c>
      <c r="D19" s="12" t="s">
        <v>1357</v>
      </c>
      <c r="E19" s="11">
        <v>1</v>
      </c>
      <c r="F19" s="11">
        <v>1</v>
      </c>
      <c r="G19" s="12" t="s">
        <v>1461</v>
      </c>
      <c r="H19" s="2" t="s">
        <v>2021</v>
      </c>
      <c r="I19" s="12" t="b">
        <v>1</v>
      </c>
      <c r="J19" s="12" t="b">
        <v>1</v>
      </c>
      <c r="K19" s="25"/>
      <c r="L19" s="12" t="str">
        <f t="shared" si="7"/>
        <v>* hnClassification.histologyOdontogenicCarcinoma 1..1 CodeableConcept ##34#Histology Odontogenic Carcinoma##34# ##334#Specifies the histological subgroup for odontogenic carcinomas##334#</v>
      </c>
      <c r="M19"/>
      <c r="N19" s="12" t="str">
        <f t="shared" si="8"/>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9"/>
        <v>* hnClassification.histologyOdontogenicCarcinoma insert ObligationActorAndCode($actor-headneck, #SHALL:handle)</v>
      </c>
      <c r="Q19"/>
      <c r="R19" s="12" t="str">
        <f t="shared" si="10"/>
        <v>* hnClassification.histologyOdontogenicCarcinoma insert ObligationActorAndCode($actor-sarcoma-i4rc, #SHALL:handle)</v>
      </c>
    </row>
    <row r="20" spans="1:18" s="2" customFormat="1" ht="103.25" x14ac:dyDescent="0.75">
      <c r="A20" s="3">
        <v>12</v>
      </c>
      <c r="B20" s="3" t="s">
        <v>2068</v>
      </c>
      <c r="C20" s="116" t="s">
        <v>1358</v>
      </c>
      <c r="D20" s="116" t="s">
        <v>1359</v>
      </c>
      <c r="E20" s="3">
        <v>1</v>
      </c>
      <c r="F20" s="3">
        <v>1</v>
      </c>
      <c r="G20" s="116" t="s">
        <v>1461</v>
      </c>
      <c r="H20" s="2" t="s">
        <v>2022</v>
      </c>
      <c r="I20" s="12" t="b">
        <v>1</v>
      </c>
      <c r="J20" s="12" t="b">
        <v>1</v>
      </c>
      <c r="K20" s="25"/>
      <c r="L20" s="12" t="str">
        <f t="shared" si="7"/>
        <v>* hnClassification.histologySNUC 1..1 CodeableConcept ##34#Histology Sinonasal undifferentiated carcinoma##34# ##334#Specifies the histological subgroup for sinonasl undifferentiated carcinomas##334#</v>
      </c>
      <c r="M20"/>
      <c r="N20" s="12" t="str">
        <f t="shared" si="8"/>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9"/>
        <v>* hnClassification.histologySNUC insert ObligationActorAndCode($actor-headneck, #SHALL:handle)</v>
      </c>
      <c r="Q20"/>
      <c r="R20" s="12" t="str">
        <f t="shared" si="10"/>
        <v>* hnClassification.histologySNUC insert ObligationActorAndCode($actor-sarcoma-i4rc, #SHALL:handle)</v>
      </c>
    </row>
    <row r="21" spans="1:18" s="2" customFormat="1" ht="29.5" x14ac:dyDescent="0.75">
      <c r="A21" s="117" t="s">
        <v>2241</v>
      </c>
      <c r="B21" s="6" t="s">
        <v>2061</v>
      </c>
      <c r="C21" s="6" t="s">
        <v>2069</v>
      </c>
      <c r="D21" s="6" t="s">
        <v>2069</v>
      </c>
      <c r="E21" s="6">
        <v>1</v>
      </c>
      <c r="F21" s="6">
        <v>1</v>
      </c>
      <c r="G21" s="12" t="s">
        <v>1</v>
      </c>
      <c r="H21" s="61"/>
      <c r="I21" s="12" t="b">
        <v>0</v>
      </c>
      <c r="J21" s="12" t="b">
        <v>1</v>
      </c>
      <c r="K21" s="122"/>
      <c r="L21" s="12" t="str">
        <f t="shared" si="7"/>
        <v>* sarcomaClassification 1..1 BackboneElement ##34#Sarcoma classification##34# ##334#Sarcoma classification##334#</v>
      </c>
      <c r="M21"/>
      <c r="N21" s="12" t="str">
        <f t="shared" si="8"/>
        <v/>
      </c>
      <c r="P21" s="12" t="str">
        <f t="shared" si="9"/>
        <v/>
      </c>
      <c r="Q21"/>
      <c r="R21" s="12" t="str">
        <f t="shared" si="10"/>
        <v>* sarcomaClassification insert ObligationActorAndCode($actor-sarcoma-i4rc, #SHALL:handle)</v>
      </c>
    </row>
    <row r="22" spans="1:18" s="12" customFormat="1" ht="206.5" x14ac:dyDescent="0.75">
      <c r="A22" s="11">
        <v>13</v>
      </c>
      <c r="B22" s="11" t="s">
        <v>2502</v>
      </c>
      <c r="C22" s="11" t="s">
        <v>1969</v>
      </c>
      <c r="D22" s="12" t="s">
        <v>1970</v>
      </c>
      <c r="E22" s="11">
        <v>1</v>
      </c>
      <c r="F22" s="11">
        <v>1</v>
      </c>
      <c r="G22" s="12" t="s">
        <v>1461</v>
      </c>
      <c r="H22" s="12" t="s">
        <v>2023</v>
      </c>
      <c r="I22" s="12" t="b">
        <v>0</v>
      </c>
      <c r="J22" s="12" t="b">
        <v>1</v>
      </c>
      <c r="K22" s="113"/>
      <c r="L22" s="12" t="str">
        <f t="shared" si="7"/>
        <v>* sarcomaClassification.adipocyticTumours 1..1 CodeableConcept ##34#Histology subgroup Adipocytic tumours##34# ##334#Specifies the histological subgroup for adipocytic tumours##334#</v>
      </c>
      <c r="M22"/>
      <c r="N22" s="12" t="str">
        <f t="shared" si="8"/>
        <v>* sarcomaClassification.adipocyticTumours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O22" s="2"/>
      <c r="P22" s="12" t="str">
        <f t="shared" si="9"/>
        <v/>
      </c>
      <c r="Q22"/>
      <c r="R22" s="12" t="str">
        <f t="shared" si="10"/>
        <v>* sarcomaClassification.adipocyticTumours insert ObligationActorAndCode($actor-sarcoma-i4rc, #SHALL:handle)</v>
      </c>
    </row>
    <row r="23" spans="1:18" s="12" customFormat="1" ht="409.5" x14ac:dyDescent="0.75">
      <c r="A23" s="11">
        <v>14</v>
      </c>
      <c r="B23" s="11" t="s">
        <v>2503</v>
      </c>
      <c r="C23" s="11" t="s">
        <v>1971</v>
      </c>
      <c r="D23" s="73" t="s">
        <v>1971</v>
      </c>
      <c r="E23" s="11">
        <v>1</v>
      </c>
      <c r="F23" s="11">
        <v>1</v>
      </c>
      <c r="G23" s="12" t="s">
        <v>1461</v>
      </c>
      <c r="H23" s="12" t="s">
        <v>2024</v>
      </c>
      <c r="I23" s="12" t="b">
        <v>0</v>
      </c>
      <c r="J23" s="12" t="b">
        <v>1</v>
      </c>
      <c r="K23" s="11"/>
      <c r="L23" s="12" t="str">
        <f t="shared" si="7"/>
        <v>* sarcomaClassification.fmtTumours 1..1 CodeableConcept ##34#Histology subgroup Fibroblastic and myofibroblastic tumours##34# ##334#Histology subgroup Fibroblastic and myofibroblastic tumours##334#</v>
      </c>
      <c r="M23"/>
      <c r="N23" s="12" t="str">
        <f t="shared" si="8"/>
        <v>* sarcomaClassification.fmtTumours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O23" s="2"/>
      <c r="P23" s="12" t="str">
        <f t="shared" si="9"/>
        <v/>
      </c>
      <c r="Q23"/>
      <c r="R23" s="12" t="str">
        <f t="shared" si="10"/>
        <v>* sarcomaClassification.fmtTumours insert ObligationActorAndCode($actor-sarcoma-i4rc, #SHALL:handle)</v>
      </c>
    </row>
    <row r="24" spans="1:18" s="12" customFormat="1" ht="162.25" x14ac:dyDescent="0.75">
      <c r="A24" s="11">
        <v>15</v>
      </c>
      <c r="B24" s="11" t="s">
        <v>2504</v>
      </c>
      <c r="C24" s="11" t="s">
        <v>2408</v>
      </c>
      <c r="D24" s="11" t="s">
        <v>2408</v>
      </c>
      <c r="E24" s="11">
        <v>1</v>
      </c>
      <c r="F24" s="11">
        <v>1</v>
      </c>
      <c r="G24" s="12" t="s">
        <v>1461</v>
      </c>
      <c r="H24" s="12" t="s">
        <v>2025</v>
      </c>
      <c r="I24" s="12" t="b">
        <v>0</v>
      </c>
      <c r="J24" s="12" t="b">
        <v>1</v>
      </c>
      <c r="K24" s="11"/>
      <c r="L24" s="12" t="str">
        <f t="shared" si="7"/>
        <v>* sarcomaClassification.socalledFibrohistiocyticTumours 1..1 CodeableConcept ##34#Histology subgroup So-called fibrohistiocytic tumours##34# ##334#Histology subgroup So-called fibrohistiocytic tumours##334#</v>
      </c>
      <c r="M24"/>
      <c r="N24" s="12" t="str">
        <f t="shared" si="8"/>
        <v>* sarcomaClassification.socalledFibrohistiocyticTumours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O24" s="2"/>
      <c r="P24" s="12" t="str">
        <f t="shared" si="9"/>
        <v/>
      </c>
      <c r="Q24"/>
      <c r="R24" s="12" t="str">
        <f t="shared" si="10"/>
        <v>* sarcomaClassification.socalledFibrohistiocyticTumours insert ObligationActorAndCode($actor-sarcoma-i4rc, #SHALL:handle)</v>
      </c>
    </row>
    <row r="25" spans="1:18" s="2" customFormat="1" ht="324.5" x14ac:dyDescent="0.75">
      <c r="A25" s="11">
        <v>16</v>
      </c>
      <c r="B25" s="11" t="s">
        <v>2070</v>
      </c>
      <c r="C25" s="11" t="s">
        <v>2409</v>
      </c>
      <c r="D25" s="11" t="s">
        <v>2409</v>
      </c>
      <c r="E25" s="11">
        <v>1</v>
      </c>
      <c r="F25" s="11">
        <v>1</v>
      </c>
      <c r="G25" s="12" t="s">
        <v>1461</v>
      </c>
      <c r="H25" s="2" t="s">
        <v>2026</v>
      </c>
      <c r="I25" s="12" t="b">
        <v>0</v>
      </c>
      <c r="J25" s="12" t="b">
        <v>1</v>
      </c>
      <c r="K25" s="11"/>
      <c r="L25" s="12" t="str">
        <f t="shared" si="7"/>
        <v>* sarcomaClassification.vascularTumours 1..1 CodeableConcept ##34#Vascular tumours##34# ##334#Vascular tumours##334#</v>
      </c>
      <c r="M25"/>
      <c r="N25" s="12" t="str">
        <f t="shared" si="8"/>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9"/>
        <v/>
      </c>
      <c r="Q25"/>
      <c r="R25" s="12" t="str">
        <f t="shared" si="10"/>
        <v>* sarcomaClassification.vascularTumours insert ObligationActorAndCode($actor-sarcoma-i4rc, #SHALL:handle)</v>
      </c>
    </row>
    <row r="26" spans="1:18" s="2" customFormat="1" ht="73.75" x14ac:dyDescent="0.75">
      <c r="A26" s="11">
        <v>17</v>
      </c>
      <c r="B26" s="11" t="s">
        <v>2071</v>
      </c>
      <c r="C26" s="11" t="s">
        <v>2411</v>
      </c>
      <c r="D26" s="11" t="s">
        <v>2411</v>
      </c>
      <c r="E26" s="11">
        <v>1</v>
      </c>
      <c r="F26" s="11">
        <v>1</v>
      </c>
      <c r="G26" s="12" t="s">
        <v>1461</v>
      </c>
      <c r="H26" s="2" t="s">
        <v>2027</v>
      </c>
      <c r="I26" s="12" t="b">
        <v>0</v>
      </c>
      <c r="J26" s="12" t="b">
        <v>1</v>
      </c>
      <c r="K26" s="114"/>
      <c r="L26" s="12" t="str">
        <f t="shared" si="7"/>
        <v>* sarcomaClassification.pericyticPerivascularTumours 1..1 CodeableConcept ##34#Pericytic (perivascular) tumours##34# ##334#Pericytic (perivascular) tumours##334#</v>
      </c>
      <c r="M26"/>
      <c r="N26" s="12" t="str">
        <f t="shared" si="8"/>
        <v>* sarcomaClassification.pericyticPerivascularTumours ^comment = ##334#Glomus tumour NOS
Glomus tumour - 40571984
##334#</v>
      </c>
      <c r="P26" s="12" t="str">
        <f t="shared" si="9"/>
        <v/>
      </c>
      <c r="Q26"/>
      <c r="R26" s="12" t="str">
        <f t="shared" si="10"/>
        <v>* sarcomaClassification.pericyticPerivascularTumours insert ObligationActorAndCode($actor-sarcoma-i4rc, #SHALL:handle)</v>
      </c>
    </row>
    <row r="27" spans="1:18" s="2" customFormat="1" ht="354" x14ac:dyDescent="0.75">
      <c r="A27" s="3">
        <v>18</v>
      </c>
      <c r="B27" s="11" t="s">
        <v>2072</v>
      </c>
      <c r="C27" s="11" t="s">
        <v>1972</v>
      </c>
      <c r="D27" s="11" t="s">
        <v>1972</v>
      </c>
      <c r="E27" s="11">
        <v>1</v>
      </c>
      <c r="F27" s="11">
        <v>1</v>
      </c>
      <c r="G27" s="12" t="s">
        <v>1461</v>
      </c>
      <c r="H27" s="2" t="s">
        <v>2028</v>
      </c>
      <c r="I27" s="12" t="b">
        <v>0</v>
      </c>
      <c r="J27" s="12" t="b">
        <v>1</v>
      </c>
      <c r="K27" s="25"/>
      <c r="L27" s="12" t="str">
        <f t="shared" si="7"/>
        <v>* sarcomaClassification.smoothMuscleTumours 1..1 CodeableConcept ##34#Smooth muscle tumours##34# ##334#Smooth muscle tumours##334#</v>
      </c>
      <c r="M27"/>
      <c r="N27" s="12" t="str">
        <f t="shared" si="8"/>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9"/>
        <v/>
      </c>
      <c r="Q27"/>
      <c r="R27" s="12" t="str">
        <f t="shared" si="10"/>
        <v>* sarcomaClassification.smoothMuscleTumours insert ObligationActorAndCode($actor-sarcoma-i4rc, #SHALL:handle)</v>
      </c>
    </row>
    <row r="28" spans="1:18" s="2" customFormat="1" ht="191.75" x14ac:dyDescent="0.75">
      <c r="A28" s="11">
        <v>19</v>
      </c>
      <c r="B28" s="11" t="s">
        <v>2073</v>
      </c>
      <c r="C28" s="11" t="s">
        <v>1973</v>
      </c>
      <c r="D28" s="11" t="s">
        <v>1973</v>
      </c>
      <c r="E28" s="11">
        <v>1</v>
      </c>
      <c r="F28" s="11">
        <v>1</v>
      </c>
      <c r="G28" s="12" t="s">
        <v>1461</v>
      </c>
      <c r="H28" s="12" t="s">
        <v>2029</v>
      </c>
      <c r="I28" s="12" t="b">
        <v>0</v>
      </c>
      <c r="J28" s="12" t="b">
        <v>1</v>
      </c>
      <c r="K28" s="25"/>
      <c r="L28" s="12" t="str">
        <f t="shared" si="7"/>
        <v>* sarcomaClassification.skeletalMuscleTumours 1..1 CodeableConcept ##34#Skeletal muscle tumours##34# ##334#Skeletal muscle tumours##334#</v>
      </c>
      <c r="M28"/>
      <c r="N28" s="12" t="str">
        <f t="shared" si="8"/>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9"/>
        <v/>
      </c>
      <c r="Q28"/>
      <c r="R28" s="12" t="str">
        <f t="shared" si="10"/>
        <v>* sarcomaClassification.skeletalMuscleTumours insert ObligationActorAndCode($actor-sarcoma-i4rc, #SHALL:handle)</v>
      </c>
    </row>
    <row r="29" spans="1:18" s="2" customFormat="1" ht="73.75" x14ac:dyDescent="0.75">
      <c r="A29" s="11">
        <v>20</v>
      </c>
      <c r="B29" s="11" t="s">
        <v>2074</v>
      </c>
      <c r="C29" s="11" t="s">
        <v>2412</v>
      </c>
      <c r="D29" s="11" t="s">
        <v>2412</v>
      </c>
      <c r="E29" s="11">
        <v>1</v>
      </c>
      <c r="F29" s="11">
        <v>1</v>
      </c>
      <c r="G29" s="12" t="s">
        <v>1461</v>
      </c>
      <c r="H29" s="12" t="s">
        <v>2030</v>
      </c>
      <c r="I29" s="12" t="b">
        <v>0</v>
      </c>
      <c r="J29" s="12" t="b">
        <v>1</v>
      </c>
      <c r="K29" s="113"/>
      <c r="L29" s="12" t="str">
        <f t="shared" si="7"/>
        <v>* sarcomaClassification.chondroOsseousTumours 1..1 CodeableConcept ##34#Chondro-osseous tumours##34# ##334#Chondro-osseous tumours##334#</v>
      </c>
      <c r="M29"/>
      <c r="N29" s="12" t="str">
        <f t="shared" si="8"/>
        <v>* sarcomaClassification.chondroOsseousTumours ^comment = ##334#Extraskeletal osteosarcoma
Extraskeletal osteosarcoma - 4298240
##334#</v>
      </c>
      <c r="P29" s="12" t="str">
        <f t="shared" si="9"/>
        <v/>
      </c>
      <c r="Q29"/>
      <c r="R29" s="12" t="str">
        <f t="shared" si="10"/>
        <v>* sarcomaClassification.chondroOsseousTumours insert ObligationActorAndCode($actor-sarcoma-i4rc, #SHALL:handle)</v>
      </c>
    </row>
    <row r="30" spans="1:18" s="2" customFormat="1" ht="191.75" x14ac:dyDescent="0.75">
      <c r="A30" s="11">
        <v>21</v>
      </c>
      <c r="B30" s="11" t="s">
        <v>2075</v>
      </c>
      <c r="C30" s="11" t="s">
        <v>1974</v>
      </c>
      <c r="D30" s="11" t="s">
        <v>1974</v>
      </c>
      <c r="E30" s="11">
        <v>1</v>
      </c>
      <c r="F30" s="11">
        <v>1</v>
      </c>
      <c r="G30" s="12" t="s">
        <v>1461</v>
      </c>
      <c r="H30" s="12" t="s">
        <v>2031</v>
      </c>
      <c r="I30" s="12" t="b">
        <v>0</v>
      </c>
      <c r="J30" s="12" t="b">
        <v>1</v>
      </c>
      <c r="K30" s="11"/>
      <c r="L30" s="12" t="str">
        <f t="shared" si="7"/>
        <v>* sarcomaClassification.peripheralNerveSheathTumours 1..1 CodeableConcept ##34#Peripheral nerve sheath tumours##34# ##334#Peripheral nerve sheath tumours##334#</v>
      </c>
      <c r="M30"/>
      <c r="N30" s="12" t="str">
        <f t="shared" si="8"/>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9"/>
        <v/>
      </c>
      <c r="Q30"/>
      <c r="R30" s="12" t="str">
        <f t="shared" si="10"/>
        <v>* sarcomaClassification.peripheralNerveSheathTumours insert ObligationActorAndCode($actor-sarcoma-i4rc, #SHALL:handle)</v>
      </c>
    </row>
    <row r="31" spans="1:18" s="2" customFormat="1" ht="409.5" x14ac:dyDescent="0.75">
      <c r="A31" s="11">
        <v>22</v>
      </c>
      <c r="B31" s="11" t="s">
        <v>2076</v>
      </c>
      <c r="C31" s="11" t="s">
        <v>1975</v>
      </c>
      <c r="D31" s="11" t="s">
        <v>1975</v>
      </c>
      <c r="E31" s="11">
        <v>1</v>
      </c>
      <c r="F31" s="11">
        <v>1</v>
      </c>
      <c r="G31" s="12" t="s">
        <v>1461</v>
      </c>
      <c r="H31" s="12" t="s">
        <v>2032</v>
      </c>
      <c r="I31" s="12" t="b">
        <v>0</v>
      </c>
      <c r="J31" s="12" t="b">
        <v>1</v>
      </c>
      <c r="K31" s="11"/>
      <c r="L31" s="12" t="str">
        <f t="shared" si="7"/>
        <v>* sarcomaClassification.tumoursOfUncertainDifferentiation 1..1 CodeableConcept ##34#Tumours of uncertain differentiation##34# ##334#Tumours of uncertain differentiation##334#</v>
      </c>
      <c r="M31"/>
      <c r="N31" s="12" t="str">
        <f t="shared" si="8"/>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9"/>
        <v/>
      </c>
      <c r="Q31"/>
      <c r="R31" s="12" t="str">
        <f t="shared" si="10"/>
        <v>* sarcomaClassification.tumoursOfUncertainDifferentiation insert ObligationActorAndCode($actor-sarcoma-i4rc, #SHALL:handle)</v>
      </c>
    </row>
    <row r="32" spans="1:18" s="2" customFormat="1" ht="162.25" x14ac:dyDescent="0.75">
      <c r="A32" s="11">
        <v>23</v>
      </c>
      <c r="B32" s="11" t="s">
        <v>2077</v>
      </c>
      <c r="C32" s="11" t="s">
        <v>1976</v>
      </c>
      <c r="D32" s="11" t="s">
        <v>1976</v>
      </c>
      <c r="E32" s="11">
        <v>1</v>
      </c>
      <c r="F32" s="11">
        <v>1</v>
      </c>
      <c r="G32" s="12" t="s">
        <v>1461</v>
      </c>
      <c r="H32" s="12" t="s">
        <v>2033</v>
      </c>
      <c r="I32" s="12" t="b">
        <v>0</v>
      </c>
      <c r="J32" s="12" t="b">
        <v>1</v>
      </c>
      <c r="K32" s="11"/>
      <c r="L32" s="12" t="str">
        <f t="shared" si="7"/>
        <v>* sarcomaClassification.undifSmallRCelSarcBonAndSofTis 1..1 CodeableConcept ##34#Undifferentiated small round cell sarcomas of bone and soft tissue##34# ##334#Undifferentiated small round cell sarcomas of bone and soft tissue##334#</v>
      </c>
      <c r="M32"/>
      <c r="N32" s="12" t="str">
        <f t="shared" si="8"/>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9"/>
        <v/>
      </c>
      <c r="Q32"/>
      <c r="R32" s="12" t="str">
        <f t="shared" si="10"/>
        <v>* sarcomaClassification.undifSmallRCelSarcBonAndSofTis insert ObligationActorAndCode($actor-sarcoma-i4rc, #SHALL:handle)</v>
      </c>
    </row>
    <row r="33" spans="1:18" s="2" customFormat="1" ht="103.25" x14ac:dyDescent="0.75">
      <c r="A33" s="11">
        <v>24</v>
      </c>
      <c r="B33" s="11" t="s">
        <v>2505</v>
      </c>
      <c r="C33" s="11" t="s">
        <v>1977</v>
      </c>
      <c r="D33" s="11" t="s">
        <v>1977</v>
      </c>
      <c r="E33" s="11">
        <v>1</v>
      </c>
      <c r="F33" s="11">
        <v>1</v>
      </c>
      <c r="G33" s="12" t="s">
        <v>1461</v>
      </c>
      <c r="H33" s="12" t="s">
        <v>2034</v>
      </c>
      <c r="I33" s="12" t="b">
        <v>0</v>
      </c>
      <c r="J33" s="12" t="b">
        <v>1</v>
      </c>
      <c r="K33" s="11"/>
      <c r="L33" s="12" t="str">
        <f t="shared" si="7"/>
        <v>* sarcomaClassification.estAndRelatedTumours 1..1 CodeableConcept ##34#Endometrial stromal and related tumours##34# ##334#Endometrial stromal and related tumours##334#</v>
      </c>
      <c r="M33"/>
      <c r="N33" s="12" t="str">
        <f t="shared" si="8"/>
        <v>* sarcomaClassification.estAndRelatedTumours ^comment = ##334#Endometrial stromal sarcoma, high grade
Endometrial stromal sarcoma, low grade
Endometrial stromal sarcoma, high grade - 4290926
Endometrial stromal sarcoma, low grade - 4028557
##334#</v>
      </c>
      <c r="P33" s="12" t="str">
        <f t="shared" si="9"/>
        <v/>
      </c>
      <c r="Q33"/>
      <c r="R33" s="12" t="str">
        <f t="shared" si="10"/>
        <v>* sarcomaClassification.estAndRelatedTumours insert ObligationActorAndCode($actor-sarcoma-i4rc, #SHALL:handle)</v>
      </c>
    </row>
    <row r="34" spans="1:18" s="2" customFormat="1" ht="368.75" x14ac:dyDescent="0.75">
      <c r="A34" s="11">
        <v>25</v>
      </c>
      <c r="B34" s="11" t="s">
        <v>2078</v>
      </c>
      <c r="C34" s="11" t="s">
        <v>1978</v>
      </c>
      <c r="D34" s="11" t="s">
        <v>1978</v>
      </c>
      <c r="E34" s="11">
        <v>1</v>
      </c>
      <c r="F34" s="11">
        <v>1</v>
      </c>
      <c r="G34" s="12" t="s">
        <v>1461</v>
      </c>
      <c r="H34" s="12" t="s">
        <v>2035</v>
      </c>
      <c r="I34" s="12" t="b">
        <v>0</v>
      </c>
      <c r="J34" s="12" t="b">
        <v>1</v>
      </c>
      <c r="K34" s="11"/>
      <c r="L34" s="12" t="str">
        <f t="shared" si="7"/>
        <v>* sarcomaClassification.miscellaniousMesenchimalTumors 1..1 CodeableConcept ##34#Miscellanious mesenchimal tumors##34# ##334#Miscellanious mesenchimal tumors##334#</v>
      </c>
      <c r="M34"/>
      <c r="N34" s="12" t="str">
        <f t="shared" si="8"/>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9"/>
        <v/>
      </c>
      <c r="Q34"/>
      <c r="R34" s="12" t="str">
        <f t="shared" si="10"/>
        <v>* sarcomaClassification.miscellaniousMesenchimalTumors insert ObligationActorAndCode($actor-sarcoma-i4rc, #SHALL:handle)</v>
      </c>
    </row>
    <row r="35" spans="1:18" s="2" customFormat="1" ht="88.5" x14ac:dyDescent="0.75">
      <c r="A35" s="11">
        <v>26</v>
      </c>
      <c r="B35" s="11" t="s">
        <v>2079</v>
      </c>
      <c r="C35" s="11" t="s">
        <v>1979</v>
      </c>
      <c r="D35" s="11" t="s">
        <v>1979</v>
      </c>
      <c r="E35" s="11">
        <v>1</v>
      </c>
      <c r="F35" s="11">
        <v>1</v>
      </c>
      <c r="G35" s="12" t="s">
        <v>1461</v>
      </c>
      <c r="H35" s="12" t="s">
        <v>2036</v>
      </c>
      <c r="I35" s="12" t="b">
        <v>0</v>
      </c>
      <c r="J35" s="12" t="b">
        <v>1</v>
      </c>
      <c r="K35" s="11"/>
      <c r="L35" s="12" t="str">
        <f t="shared" si="7"/>
        <v>* sarcomaClassification.mixedEpithelialAndMesenchymalTumours 1..1 CodeableConcept ##34#Mixed epithelial and mesenchymal tumours##34# ##334#Mixed epithelial and mesenchymal tumours##334#</v>
      </c>
      <c r="M35"/>
      <c r="N35" s="12" t="str">
        <f t="shared" si="8"/>
        <v>* sarcomaClassification.mixedEpithelialAndMesenchymalTumours ^comment = ##334#Adenosarcoma; please clarify if adenosarcoma with sarcomatous overgrowth
Adenosarcoma - 4135215##334#</v>
      </c>
      <c r="P35" s="12" t="str">
        <f t="shared" si="9"/>
        <v/>
      </c>
      <c r="Q35"/>
      <c r="R35" s="12" t="str">
        <f t="shared" si="10"/>
        <v>* sarcomaClassification.mixedEpithelialAndMesenchymalTumours insert ObligationActorAndCode($actor-sarcoma-i4rc, #SHALL:handle)</v>
      </c>
    </row>
    <row r="36" spans="1:18" s="2" customFormat="1" ht="29.5" x14ac:dyDescent="0.75">
      <c r="A36" s="11"/>
      <c r="B36" s="11" t="s">
        <v>1996</v>
      </c>
      <c r="C36" s="11" t="s">
        <v>1996</v>
      </c>
      <c r="D36" s="11" t="s">
        <v>1996</v>
      </c>
      <c r="E36" s="11">
        <v>1</v>
      </c>
      <c r="F36" s="112">
        <v>1</v>
      </c>
      <c r="G36" s="12" t="s">
        <v>1</v>
      </c>
      <c r="H36" s="12"/>
      <c r="I36" s="12" t="b">
        <v>1</v>
      </c>
      <c r="J36" s="12" t="b">
        <v>0</v>
      </c>
      <c r="K36" s="122"/>
      <c r="L36" s="12" t="str">
        <f t="shared" si="7"/>
        <v>* subsites 1..1 BackboneElement ##34#subsites##34# ##334#subsites##334#</v>
      </c>
      <c r="M36"/>
      <c r="N36" s="12" t="str">
        <f t="shared" si="8"/>
        <v/>
      </c>
      <c r="P36" s="12" t="str">
        <f t="shared" si="9"/>
        <v>* subsites insert ObligationActorAndCode($actor-headneck, #SHALL:handle)</v>
      </c>
      <c r="Q36"/>
      <c r="R36" s="12" t="str">
        <f t="shared" si="10"/>
        <v/>
      </c>
    </row>
    <row r="37" spans="1:18" s="2" customFormat="1" ht="147.5" x14ac:dyDescent="0.75">
      <c r="A37" s="11">
        <v>27</v>
      </c>
      <c r="B37" s="11" t="s">
        <v>2081</v>
      </c>
      <c r="C37" s="12" t="s">
        <v>1360</v>
      </c>
      <c r="D37" s="12" t="s">
        <v>1361</v>
      </c>
      <c r="E37" s="11">
        <v>1</v>
      </c>
      <c r="F37" s="11">
        <v>1</v>
      </c>
      <c r="G37" s="12" t="s">
        <v>1461</v>
      </c>
      <c r="H37" s="12" t="s">
        <v>2002</v>
      </c>
      <c r="I37" s="12" t="b">
        <v>1</v>
      </c>
      <c r="J37" s="12" t="b">
        <v>0</v>
      </c>
      <c r="K37" s="11"/>
      <c r="L37" s="12" t="str">
        <f t="shared" si="7"/>
        <v>* subsites.nasalCavityAndParanasalSinuses 1..1 CodeableConcept ##34#Nasal cavity and paranasal sinuses subsite##34# ##334#Specifies the subsite for cancers occurred in nasal cavity and paranasal sinusess##334#</v>
      </c>
      <c r="M37"/>
      <c r="N37" s="12" t="str">
        <f t="shared" si="8"/>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9"/>
        <v>* subsites.nasalCavityAndParanasalSinuses insert ObligationActorAndCode($actor-headneck, #SHALL:handle)</v>
      </c>
      <c r="Q37"/>
      <c r="R37" s="12" t="str">
        <f t="shared" si="10"/>
        <v/>
      </c>
    </row>
    <row r="38" spans="1:18" s="2" customFormat="1" ht="147.5" x14ac:dyDescent="0.75">
      <c r="A38" s="11">
        <v>28</v>
      </c>
      <c r="B38" s="11" t="s">
        <v>2082</v>
      </c>
      <c r="C38" s="12" t="s">
        <v>1362</v>
      </c>
      <c r="D38" s="12" t="s">
        <v>1363</v>
      </c>
      <c r="E38" s="11">
        <v>1</v>
      </c>
      <c r="F38" s="11">
        <v>1</v>
      </c>
      <c r="G38" s="12" t="s">
        <v>1461</v>
      </c>
      <c r="H38" s="12" t="s">
        <v>2003</v>
      </c>
      <c r="I38" s="12" t="b">
        <v>1</v>
      </c>
      <c r="J38" s="12" t="b">
        <v>0</v>
      </c>
      <c r="K38" s="11"/>
      <c r="L38" s="12" t="str">
        <f t="shared" si="7"/>
        <v>* subsites.nasopharynx 1..1 CodeableConcept ##34#Nasopharynx  subsite##34# ##334#Specifies the subsite for cancers occurred in nasopharynx##334#</v>
      </c>
      <c r="M38"/>
      <c r="N38" s="12" t="str">
        <f t="shared" si="8"/>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9"/>
        <v>* subsites.nasopharynx insert ObligationActorAndCode($actor-headneck, #SHALL:handle)</v>
      </c>
      <c r="Q38"/>
      <c r="R38" s="12" t="str">
        <f t="shared" si="10"/>
        <v/>
      </c>
    </row>
    <row r="39" spans="1:18" s="2" customFormat="1" ht="162.25" x14ac:dyDescent="0.75">
      <c r="A39" s="46">
        <v>29</v>
      </c>
      <c r="B39" s="46" t="s">
        <v>2083</v>
      </c>
      <c r="C39" s="115" t="s">
        <v>1364</v>
      </c>
      <c r="D39" s="115" t="s">
        <v>1365</v>
      </c>
      <c r="E39" s="46">
        <v>1</v>
      </c>
      <c r="F39" s="46">
        <v>1</v>
      </c>
      <c r="G39" s="115" t="s">
        <v>1461</v>
      </c>
      <c r="H39" s="115" t="s">
        <v>2004</v>
      </c>
      <c r="I39" s="12" t="b">
        <v>1</v>
      </c>
      <c r="J39" s="12" t="b">
        <v>0</v>
      </c>
      <c r="K39" s="11"/>
      <c r="L39" s="12" t="str">
        <f t="shared" si="7"/>
        <v>* subsites.hypopharynx 1..1 CodeableConcept ##34#Hypopharynx subsite##34# ##334#Specifies the subsite for cancers occurred in hypopharynx##334#</v>
      </c>
      <c r="M39"/>
      <c r="N39" s="12" t="str">
        <f t="shared" si="8"/>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9"/>
        <v>* subsites.hypopharynx insert ObligationActorAndCode($actor-headneck, #SHALL:handle)</v>
      </c>
      <c r="Q39"/>
      <c r="R39" s="12" t="str">
        <f t="shared" si="10"/>
        <v/>
      </c>
    </row>
    <row r="40" spans="1:18" s="2" customFormat="1" ht="398.25" x14ac:dyDescent="0.75">
      <c r="A40" s="11">
        <v>30</v>
      </c>
      <c r="B40" s="11" t="s">
        <v>2084</v>
      </c>
      <c r="C40" s="12" t="s">
        <v>1366</v>
      </c>
      <c r="D40" s="12" t="s">
        <v>1367</v>
      </c>
      <c r="E40" s="11">
        <v>1</v>
      </c>
      <c r="F40" s="11">
        <v>1</v>
      </c>
      <c r="G40" s="12" t="s">
        <v>1461</v>
      </c>
      <c r="H40" s="12" t="s">
        <v>2005</v>
      </c>
      <c r="I40" s="12" t="b">
        <v>1</v>
      </c>
      <c r="J40" s="12" t="b">
        <v>0</v>
      </c>
      <c r="K40" s="11"/>
      <c r="L40" s="12" t="str">
        <f t="shared" si="7"/>
        <v>* subsites.oropharynx 1..1 CodeableConcept ##34#Oropharynx subsite##34# ##334#Specifies the subsite for cancers occurred in oropharynx##334#</v>
      </c>
      <c r="M40"/>
      <c r="N40" s="12" t="str">
        <f t="shared" si="8"/>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9"/>
        <v>* subsites.oropharynx insert ObligationActorAndCode($actor-headneck, #SHALL:handle)</v>
      </c>
      <c r="Q40"/>
      <c r="R40" s="12" t="str">
        <f t="shared" si="10"/>
        <v/>
      </c>
    </row>
    <row r="41" spans="1:18" s="2" customFormat="1" ht="132.75" x14ac:dyDescent="0.75">
      <c r="A41" s="11">
        <v>31</v>
      </c>
      <c r="B41" s="11" t="s">
        <v>2085</v>
      </c>
      <c r="C41" s="12" t="s">
        <v>1368</v>
      </c>
      <c r="D41" s="12" t="s">
        <v>1369</v>
      </c>
      <c r="E41" s="11">
        <v>1</v>
      </c>
      <c r="F41" s="11">
        <v>1</v>
      </c>
      <c r="G41" s="12" t="s">
        <v>1461</v>
      </c>
      <c r="H41" s="12" t="s">
        <v>2006</v>
      </c>
      <c r="I41" s="12" t="b">
        <v>1</v>
      </c>
      <c r="J41" s="12" t="b">
        <v>0</v>
      </c>
      <c r="K41" s="11"/>
      <c r="L41" s="12" t="str">
        <f t="shared" si="7"/>
        <v>* subsites.larynx 1..1 CodeableConcept ##34#Larynx subsite##34# ##334#Specifies the subsite for cancers occurred in larynx##334#</v>
      </c>
      <c r="M41"/>
      <c r="N41" s="12" t="str">
        <f t="shared" si="8"/>
        <v>* subsites.larynx ^comment = ##334#AJCC 8th Edition Cancer Staging Manual
Glottis;Supraglottis;Subglottis;Laryngeal cartilage
Glottis - 4047227
Supraglottis - 4001049
Subglottis - 4002724
Laryngeal cartilage - 4279711
##334#</v>
      </c>
      <c r="P41" s="12" t="str">
        <f t="shared" si="9"/>
        <v>* subsites.larynx insert ObligationActorAndCode($actor-headneck, #SHALL:handle)</v>
      </c>
      <c r="Q41"/>
      <c r="R41" s="12" t="str">
        <f t="shared" si="10"/>
        <v/>
      </c>
    </row>
    <row r="42" spans="1:18" s="2" customFormat="1" ht="409.5" x14ac:dyDescent="0.75">
      <c r="A42" s="11">
        <v>32</v>
      </c>
      <c r="B42" s="11" t="s">
        <v>2086</v>
      </c>
      <c r="C42" s="12" t="s">
        <v>1370</v>
      </c>
      <c r="D42" s="12" t="s">
        <v>1371</v>
      </c>
      <c r="E42" s="11">
        <v>1</v>
      </c>
      <c r="F42" s="11">
        <v>1</v>
      </c>
      <c r="G42" s="12" t="s">
        <v>1461</v>
      </c>
      <c r="H42" s="12" t="s">
        <v>2007</v>
      </c>
      <c r="I42" s="12" t="b">
        <v>1</v>
      </c>
      <c r="J42" s="12" t="b">
        <v>0</v>
      </c>
      <c r="K42" s="11"/>
      <c r="L42" s="12" t="str">
        <f t="shared" si="7"/>
        <v>* subsites.oralCavity 1..1 CodeableConcept ##34#Oral cavity subsite##34# ##334#Specifies the subsite for cancers occurred in oral cavity##334#</v>
      </c>
      <c r="M42"/>
      <c r="N42" s="12" t="str">
        <f t="shared" si="8"/>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9"/>
        <v>* subsites.oralCavity insert ObligationActorAndCode($actor-headneck, #SHALL:handle)</v>
      </c>
      <c r="Q42"/>
      <c r="R42" s="12" t="str">
        <f t="shared" si="10"/>
        <v/>
      </c>
    </row>
    <row r="43" spans="1:18" s="2" customFormat="1" ht="191.75" x14ac:dyDescent="0.75">
      <c r="A43" s="11">
        <v>33</v>
      </c>
      <c r="B43" s="11" t="s">
        <v>2087</v>
      </c>
      <c r="C43" s="12" t="s">
        <v>1372</v>
      </c>
      <c r="D43" s="12" t="s">
        <v>1373</v>
      </c>
      <c r="E43" s="11">
        <v>1</v>
      </c>
      <c r="F43" s="11">
        <v>1</v>
      </c>
      <c r="G43" s="12" t="s">
        <v>1461</v>
      </c>
      <c r="H43" s="12" t="s">
        <v>2008</v>
      </c>
      <c r="I43" s="12" t="b">
        <v>1</v>
      </c>
      <c r="J43" s="12" t="b">
        <v>0</v>
      </c>
      <c r="K43" s="11"/>
      <c r="L43" s="12" t="str">
        <f t="shared" si="7"/>
        <v>* subsites.lip 1..1 CodeableConcept ##34#Lip subsite##34# ##334#Specifies the subsite for cancers occurred in lip##334#</v>
      </c>
      <c r="M43"/>
      <c r="N43" s="12" t="str">
        <f t="shared" si="8"/>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9"/>
        <v>* subsites.lip insert ObligationActorAndCode($actor-headneck, #SHALL:handle)</v>
      </c>
      <c r="Q43"/>
      <c r="R43" s="12" t="str">
        <f t="shared" si="10"/>
        <v/>
      </c>
    </row>
    <row r="44" spans="1:18" s="2" customFormat="1" ht="409.5" x14ac:dyDescent="0.75">
      <c r="A44" s="11">
        <v>34</v>
      </c>
      <c r="B44" s="11" t="s">
        <v>2088</v>
      </c>
      <c r="C44" s="11" t="s">
        <v>1980</v>
      </c>
      <c r="D44" s="12" t="s">
        <v>1981</v>
      </c>
      <c r="E44" s="11">
        <v>1</v>
      </c>
      <c r="F44" s="11">
        <v>1</v>
      </c>
      <c r="G44" s="12" t="s">
        <v>1461</v>
      </c>
      <c r="H44" s="12" t="s">
        <v>2009</v>
      </c>
      <c r="I44" s="12" t="b">
        <v>0</v>
      </c>
      <c r="J44" s="12" t="b">
        <v>1</v>
      </c>
      <c r="K44" s="11"/>
      <c r="L44" s="12" t="str">
        <f t="shared" si="7"/>
        <v>* subsites.upperAndLowerLimbs 1..1 CodeableConcept ##34#Upper and Lower limbs subsite##34# ##334#Specifies the subsite for cancers occurred in##334#</v>
      </c>
      <c r="M44"/>
      <c r="N44" s="12" t="str">
        <f t="shared" si="8"/>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9"/>
        <v/>
      </c>
      <c r="Q44"/>
      <c r="R44" s="12" t="str">
        <f t="shared" si="10"/>
        <v>* subsites.upperAndLowerLimbs insert ObligationActorAndCode($actor-sarcoma-i4rc, #SHALL:handle)</v>
      </c>
    </row>
    <row r="45" spans="1:18" s="2" customFormat="1" ht="162.25" x14ac:dyDescent="0.75">
      <c r="A45" s="11">
        <v>35</v>
      </c>
      <c r="B45" s="11" t="s">
        <v>1997</v>
      </c>
      <c r="C45" s="11" t="s">
        <v>1982</v>
      </c>
      <c r="D45" s="12" t="s">
        <v>1981</v>
      </c>
      <c r="E45" s="11">
        <v>1</v>
      </c>
      <c r="F45" s="11">
        <v>1</v>
      </c>
      <c r="G45" s="12" t="s">
        <v>1461</v>
      </c>
      <c r="H45" s="12" t="s">
        <v>2010</v>
      </c>
      <c r="I45" s="12" t="b">
        <v>0</v>
      </c>
      <c r="J45" s="12" t="b">
        <v>1</v>
      </c>
      <c r="K45" s="11"/>
      <c r="L45" s="12" t="str">
        <f t="shared" si="7"/>
        <v>* subsites.trunkWallSubsite 1..1 CodeableConcept ##34#Trunk wall subsite##34# ##334#Specifies the subsite for cancers occurred in##334#</v>
      </c>
      <c r="M45"/>
      <c r="N45" s="12" t="str">
        <f t="shared" si="8"/>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9"/>
        <v/>
      </c>
      <c r="Q45"/>
      <c r="R45" s="12" t="str">
        <f t="shared" si="10"/>
        <v>* subsites.trunkWallSubsite insert ObligationActorAndCode($actor-sarcoma-i4rc, #SHALL:handle)</v>
      </c>
    </row>
    <row r="46" spans="1:18" s="2" customFormat="1" ht="409.5" x14ac:dyDescent="0.75">
      <c r="A46" s="11">
        <v>36</v>
      </c>
      <c r="B46" s="11" t="s">
        <v>1998</v>
      </c>
      <c r="C46" s="11" t="s">
        <v>1983</v>
      </c>
      <c r="D46" s="12" t="s">
        <v>1981</v>
      </c>
      <c r="E46" s="11">
        <v>1</v>
      </c>
      <c r="F46" s="11">
        <v>1</v>
      </c>
      <c r="G46" s="12" t="s">
        <v>1461</v>
      </c>
      <c r="H46" s="12" t="s">
        <v>2011</v>
      </c>
      <c r="I46" s="12" t="b">
        <v>0</v>
      </c>
      <c r="J46" s="12" t="b">
        <v>1</v>
      </c>
      <c r="K46" s="11"/>
      <c r="L46" s="12" t="str">
        <f t="shared" si="7"/>
        <v>* subsites.intraAbdominalSubsite 1..1 CodeableConcept ##34#Intra abdominal subsite##34# ##334#Specifies the subsite for cancers occurred in##334#</v>
      </c>
      <c r="M46"/>
      <c r="N46" s="12" t="str">
        <f t="shared" si="8"/>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9"/>
        <v/>
      </c>
      <c r="Q46"/>
      <c r="R46" s="12" t="str">
        <f t="shared" si="10"/>
        <v>* subsites.intraAbdominalSubsite insert ObligationActorAndCode($actor-sarcoma-i4rc, #SHALL:handle)</v>
      </c>
    </row>
    <row r="47" spans="1:18" s="2" customFormat="1" ht="265.5" x14ac:dyDescent="0.75">
      <c r="A47" s="11">
        <v>37</v>
      </c>
      <c r="B47" s="11" t="s">
        <v>1999</v>
      </c>
      <c r="C47" s="11" t="s">
        <v>1984</v>
      </c>
      <c r="D47" s="12" t="s">
        <v>1981</v>
      </c>
      <c r="E47" s="11">
        <v>1</v>
      </c>
      <c r="F47" s="11">
        <v>1</v>
      </c>
      <c r="G47" s="12" t="s">
        <v>1461</v>
      </c>
      <c r="H47" s="12" t="s">
        <v>2012</v>
      </c>
      <c r="I47" s="12" t="b">
        <v>0</v>
      </c>
      <c r="J47" s="12" t="b">
        <v>1</v>
      </c>
      <c r="K47" s="11"/>
      <c r="L47" s="12" t="str">
        <f t="shared" si="7"/>
        <v>* subsites.intraThoracicSubsite 1..1 CodeableConcept ##34#Intra thoracic subsite##34# ##334#Specifies the subsite for cancers occurred in##334#</v>
      </c>
      <c r="M47"/>
      <c r="N47" s="12" t="str">
        <f t="shared" si="8"/>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9"/>
        <v/>
      </c>
      <c r="Q47"/>
      <c r="R47" s="12" t="str">
        <f t="shared" si="10"/>
        <v>* subsites.intraThoracicSubsite insert ObligationActorAndCode($actor-sarcoma-i4rc, #SHALL:handle)</v>
      </c>
    </row>
    <row r="48" spans="1:18" s="2" customFormat="1" ht="409.5" x14ac:dyDescent="0.75">
      <c r="A48" s="11">
        <v>38</v>
      </c>
      <c r="B48" s="11" t="s">
        <v>2000</v>
      </c>
      <c r="C48" s="11" t="s">
        <v>1985</v>
      </c>
      <c r="D48" s="12" t="s">
        <v>1981</v>
      </c>
      <c r="E48" s="11">
        <v>1</v>
      </c>
      <c r="F48" s="11">
        <v>1</v>
      </c>
      <c r="G48" s="12" t="s">
        <v>1461</v>
      </c>
      <c r="H48" s="12" t="s">
        <v>2367</v>
      </c>
      <c r="I48" s="12" t="b">
        <v>0</v>
      </c>
      <c r="J48" s="12" t="b">
        <v>1</v>
      </c>
      <c r="K48" s="11"/>
      <c r="L48" s="12" t="str">
        <f t="shared" si="7"/>
        <v>* subsites.genitoUrinarySubsite 1..1 CodeableConcept ##34#Genito urinary subsite##34# ##334#Specifies the subsite for cancers occurred in##334#</v>
      </c>
      <c r="M48"/>
      <c r="N48" s="12" t="str">
        <f t="shared" si="8"/>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9"/>
        <v/>
      </c>
      <c r="Q48"/>
      <c r="R48" s="12" t="str">
        <f t="shared" si="10"/>
        <v>* subsites.genitoUrinarySubsite insert ObligationActorAndCode($actor-sarcoma-i4rc, #SHALL:handle)</v>
      </c>
    </row>
    <row r="49" spans="1:18" s="2" customFormat="1" ht="44.25" x14ac:dyDescent="0.75">
      <c r="A49" s="11">
        <v>39</v>
      </c>
      <c r="B49" s="11" t="s">
        <v>2001</v>
      </c>
      <c r="C49" s="11" t="s">
        <v>1986</v>
      </c>
      <c r="D49" s="12" t="s">
        <v>1981</v>
      </c>
      <c r="E49" s="11">
        <v>1</v>
      </c>
      <c r="F49" s="11">
        <v>1</v>
      </c>
      <c r="G49" s="12" t="s">
        <v>1461</v>
      </c>
      <c r="H49" s="12" t="s">
        <v>2013</v>
      </c>
      <c r="I49" s="12" t="b">
        <v>0</v>
      </c>
      <c r="J49" s="12" t="b">
        <v>1</v>
      </c>
      <c r="K49" s="11"/>
      <c r="L49" s="12" t="str">
        <f t="shared" si="7"/>
        <v>* subsites.headAndNeckSubsite 1..1 CodeableConcept ##34#Head and Neck subsite##34# ##334#Specifies the subsite for cancers occurred in##334#</v>
      </c>
      <c r="M49"/>
      <c r="N49" s="12" t="str">
        <f t="shared" si="8"/>
        <v>* subsites.headAndNeckSubsite ^comment = ##334#Head and neck
Face and/or neck structure - 4122633##334#</v>
      </c>
      <c r="P49" s="12" t="str">
        <f t="shared" si="9"/>
        <v/>
      </c>
      <c r="Q49"/>
      <c r="R49" s="12" t="str">
        <f t="shared" si="10"/>
        <v>* subsites.headAndNeckSubsite insert ObligationActorAndCode($actor-sarcoma-i4rc, #SHALL:handle)</v>
      </c>
    </row>
    <row r="50" spans="1:18" s="2" customFormat="1" ht="29.5" x14ac:dyDescent="0.75">
      <c r="A50" s="11">
        <v>40</v>
      </c>
      <c r="B50" s="11" t="s">
        <v>2242</v>
      </c>
      <c r="C50" s="11" t="s">
        <v>1987</v>
      </c>
      <c r="D50" s="12" t="s">
        <v>1981</v>
      </c>
      <c r="E50" s="11">
        <v>1</v>
      </c>
      <c r="F50" s="11">
        <v>1</v>
      </c>
      <c r="G50" s="12" t="s">
        <v>1461</v>
      </c>
      <c r="H50" s="12" t="s">
        <v>2014</v>
      </c>
      <c r="I50" s="12" t="b">
        <v>0</v>
      </c>
      <c r="J50" s="12" t="b">
        <v>1</v>
      </c>
      <c r="K50" s="11"/>
      <c r="L50" s="12" t="str">
        <f t="shared" si="7"/>
        <v>* subsites.breast 1..1 CodeableConcept ##34#Breast subsite##34# ##334#Specifies the subsite for cancers occurred in##334#</v>
      </c>
      <c r="M50"/>
      <c r="N50" s="12" t="str">
        <f t="shared" si="8"/>
        <v>* subsites.breast ^comment = ##334#Breast
Breast structure - 4298444##334#</v>
      </c>
      <c r="P50" s="12" t="str">
        <f t="shared" si="9"/>
        <v/>
      </c>
      <c r="Q50"/>
      <c r="R50" s="12" t="str">
        <f t="shared" si="10"/>
        <v>* subsites.breast insert ObligationActorAndCode($actor-sarcoma-i4rc, #SHALL:handle)</v>
      </c>
    </row>
    <row r="51" spans="1:18" s="2" customFormat="1" ht="29.5" x14ac:dyDescent="0.75">
      <c r="A51" s="11">
        <v>41</v>
      </c>
      <c r="B51" s="11" t="s">
        <v>2080</v>
      </c>
      <c r="C51" s="11" t="s">
        <v>1988</v>
      </c>
      <c r="D51" s="12" t="s">
        <v>1981</v>
      </c>
      <c r="E51" s="11">
        <v>1</v>
      </c>
      <c r="F51" s="11">
        <v>1</v>
      </c>
      <c r="G51" s="12" t="s">
        <v>1461</v>
      </c>
      <c r="H51" s="12"/>
      <c r="I51" s="12" t="b">
        <v>0</v>
      </c>
      <c r="J51" s="12" t="b">
        <v>1</v>
      </c>
      <c r="K51" s="11"/>
      <c r="L51" s="12" t="str">
        <f t="shared" si="7"/>
        <v>* subsites.others 1..1 CodeableConcept ##34#Other subsite##34# ##334#Specifies the subsite for cancers occurred in##334#</v>
      </c>
      <c r="M51"/>
      <c r="N51" s="12" t="str">
        <f t="shared" si="8"/>
        <v/>
      </c>
      <c r="P51" s="12" t="str">
        <f t="shared" si="9"/>
        <v/>
      </c>
      <c r="Q51"/>
      <c r="R51" s="12" t="str">
        <f t="shared" si="10"/>
        <v>* subsites.others insert ObligationActorAndCode($actor-sarcoma-i4rc, #SHALL:handle)</v>
      </c>
    </row>
    <row r="52" spans="1:18" s="2" customFormat="1" ht="44.25" x14ac:dyDescent="0.75">
      <c r="A52" s="11">
        <v>42</v>
      </c>
      <c r="B52" s="11" t="s">
        <v>1989</v>
      </c>
      <c r="C52" s="11" t="s">
        <v>1990</v>
      </c>
      <c r="D52" s="12" t="s">
        <v>1991</v>
      </c>
      <c r="E52" s="11">
        <v>1</v>
      </c>
      <c r="F52" s="11">
        <v>1</v>
      </c>
      <c r="G52" s="12" t="s">
        <v>1959</v>
      </c>
      <c r="H52" s="12"/>
      <c r="I52" s="12" t="b">
        <v>0</v>
      </c>
      <c r="J52" s="12" t="b">
        <v>1</v>
      </c>
      <c r="K52" s="11"/>
      <c r="L52" s="12" t="str">
        <f t="shared" si="7"/>
        <v>* tumorSize 1..1 Quantity ##34#Tumor Size##34# ##334#(the longest diameter; longest dimension between pre operatory imaging and pathological specimen) cm ##334#</v>
      </c>
      <c r="M52"/>
      <c r="N52" s="12" t="str">
        <f t="shared" si="8"/>
        <v/>
      </c>
      <c r="P52" s="12" t="str">
        <f t="shared" si="9"/>
        <v/>
      </c>
      <c r="Q52"/>
      <c r="R52" s="12" t="str">
        <f t="shared" si="10"/>
        <v>* tumorSize insert ObligationActorAndCode($actor-sarcoma-i4rc, #SHALL:handle)</v>
      </c>
    </row>
    <row r="53" spans="1:18" s="2" customFormat="1" ht="73.75" x14ac:dyDescent="0.75">
      <c r="A53" s="11">
        <v>43</v>
      </c>
      <c r="B53" s="11" t="s">
        <v>1992</v>
      </c>
      <c r="C53" s="11" t="s">
        <v>2410</v>
      </c>
      <c r="D53" s="12" t="s">
        <v>1993</v>
      </c>
      <c r="E53" s="11">
        <v>1</v>
      </c>
      <c r="F53" s="11">
        <v>1</v>
      </c>
      <c r="G53" s="12" t="s">
        <v>1461</v>
      </c>
      <c r="H53" s="12"/>
      <c r="I53" s="12" t="b">
        <v>0</v>
      </c>
      <c r="J53" s="12" t="b">
        <v>1</v>
      </c>
      <c r="K53" s="11"/>
      <c r="L53" s="12" t="str">
        <f t="shared" si="7"/>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8"/>
        <v/>
      </c>
      <c r="P53" s="12" t="str">
        <f t="shared" si="9"/>
        <v/>
      </c>
      <c r="Q53"/>
      <c r="R53" s="12" t="str">
        <f t="shared" si="10"/>
        <v>* depth insert ObligationActorAndCode($actor-sarcoma-i4rc, #SHALL:handle)</v>
      </c>
    </row>
    <row r="54" spans="1:18" s="2" customFormat="1" ht="29.5" x14ac:dyDescent="0.75">
      <c r="A54" s="11">
        <v>44</v>
      </c>
      <c r="B54" s="11" t="s">
        <v>1994</v>
      </c>
      <c r="C54" s="11" t="s">
        <v>2413</v>
      </c>
      <c r="D54" s="12" t="s">
        <v>1995</v>
      </c>
      <c r="E54" s="11">
        <v>1</v>
      </c>
      <c r="F54" s="11">
        <v>1</v>
      </c>
      <c r="G54" s="12" t="s">
        <v>1959</v>
      </c>
      <c r="H54" s="12"/>
      <c r="I54" s="12" t="b">
        <v>0</v>
      </c>
      <c r="J54" s="12" t="b">
        <v>1</v>
      </c>
      <c r="K54" s="11"/>
      <c r="L54" s="12" t="str">
        <f t="shared" si="7"/>
        <v>* biopsyMitoticCount 1..1 Quantity ##34#Biopsy Mitotic count##34# ##334#(Number/10HPF/1mm2, 50HPF/5mm2)##334#</v>
      </c>
      <c r="M54"/>
      <c r="N54" s="12" t="str">
        <f t="shared" si="8"/>
        <v/>
      </c>
      <c r="P54" s="12" t="str">
        <f t="shared" si="9"/>
        <v/>
      </c>
      <c r="Q54"/>
      <c r="R54" s="12" t="str">
        <f t="shared" si="10"/>
        <v>* biopsyMitoticCount insert ObligationActorAndCode($actor-sarcoma-i4rc, #SHALL:handle)</v>
      </c>
    </row>
    <row r="55" spans="1:18" s="2" customFormat="1" ht="73.75" x14ac:dyDescent="0.75">
      <c r="A55" s="11">
        <v>45</v>
      </c>
      <c r="B55" s="11" t="s">
        <v>1485</v>
      </c>
      <c r="C55" s="12" t="s">
        <v>1374</v>
      </c>
      <c r="D55" s="12" t="s">
        <v>1375</v>
      </c>
      <c r="E55" s="11">
        <v>0</v>
      </c>
      <c r="F55" s="11">
        <v>1</v>
      </c>
      <c r="G55" s="12" t="s">
        <v>1461</v>
      </c>
      <c r="H55" s="12" t="s">
        <v>2015</v>
      </c>
      <c r="I55" s="12" t="b">
        <v>1</v>
      </c>
      <c r="J55" s="12" t="b">
        <v>0</v>
      </c>
      <c r="K55" s="11"/>
      <c r="L55" s="12" t="str">
        <f t="shared" si="7"/>
        <v>* plasmaticEbvDnaAtBaseline 0..1 CodeableConcept ##34#Plasmatic EBV DNA at baseline##34# ##334#Describes the result of EBV DNA plasma testing before treatment in NPC type II and III (WHO) ##334#</v>
      </c>
      <c r="M55"/>
      <c r="N55" s="12" t="str">
        <f t="shared" si="8"/>
        <v>* plasmaticEbvDnaAtBaseline ^comment = ##334# Positive; Negative; not tested;
 Positive - 9191
 Negative - 9189
not tested - 45878602##334#</v>
      </c>
      <c r="P55" s="12" t="str">
        <f t="shared" si="9"/>
        <v>* plasmaticEbvDnaAtBaseline insert ObligationActorAndCode($actor-headneck, #SHALL:handle)</v>
      </c>
      <c r="Q55"/>
      <c r="R55" s="12" t="str">
        <f t="shared" si="10"/>
        <v/>
      </c>
    </row>
    <row r="56" spans="1:18" s="2" customFormat="1" ht="59" x14ac:dyDescent="0.75">
      <c r="A56" s="11">
        <v>46</v>
      </c>
      <c r="B56" s="11" t="s">
        <v>1486</v>
      </c>
      <c r="C56" s="12" t="s">
        <v>1376</v>
      </c>
      <c r="D56" s="12" t="s">
        <v>1377</v>
      </c>
      <c r="E56" s="11">
        <v>0</v>
      </c>
      <c r="F56" s="11">
        <v>1</v>
      </c>
      <c r="G56" s="12" t="s">
        <v>1461</v>
      </c>
      <c r="H56" s="12" t="s">
        <v>2016</v>
      </c>
      <c r="I56" s="12" t="b">
        <v>1</v>
      </c>
      <c r="J56" s="12" t="b">
        <v>0</v>
      </c>
      <c r="K56" s="11"/>
      <c r="L56" s="12" t="str">
        <f t="shared" si="7"/>
        <v>* hpvStatus 0..1 CodeableConcept ##34#HPV status##34# ##334#Describes the result of HPV tumor testing in oral carcinoma ##334#</v>
      </c>
      <c r="M56"/>
      <c r="N56" s="12" t="str">
        <f t="shared" si="8"/>
        <v>* hpvStatus ^comment = ##334# Positive; Negative; Not tested;
 Positive - 9191
 Negative - 9189
not tested - 45878602##334#</v>
      </c>
      <c r="P56" s="12" t="str">
        <f t="shared" si="9"/>
        <v>* hpvStatus insert ObligationActorAndCode($actor-headneck, #SHALL:handle)</v>
      </c>
      <c r="Q56"/>
      <c r="R56" s="12" t="str">
        <f t="shared" si="10"/>
        <v/>
      </c>
    </row>
    <row r="57" spans="1:18" s="2" customFormat="1" ht="73.75" x14ac:dyDescent="0.75">
      <c r="A57" s="11">
        <v>47</v>
      </c>
      <c r="B57" s="11" t="s">
        <v>1487</v>
      </c>
      <c r="C57" s="12" t="s">
        <v>1780</v>
      </c>
      <c r="D57" s="12" t="s">
        <v>1378</v>
      </c>
      <c r="E57" s="11">
        <v>0</v>
      </c>
      <c r="F57" s="11">
        <v>1</v>
      </c>
      <c r="G57" s="12" t="s">
        <v>1461</v>
      </c>
      <c r="H57" s="12" t="s">
        <v>2017</v>
      </c>
      <c r="I57" s="12" t="b">
        <v>1</v>
      </c>
      <c r="J57" s="12" t="b">
        <v>0</v>
      </c>
      <c r="K57" s="11"/>
      <c r="L57" s="12" t="str">
        <f t="shared" si="7"/>
        <v>* crpCReactiveProteinTested 0..1 CodeableConcept ##34#CRP - C reactive protein tested##34# ##334#Describes the result of C reactive protein testing##334#</v>
      </c>
      <c r="M57"/>
      <c r="N57" s="12" t="str">
        <f t="shared" si="8"/>
        <v>* crpCReactiveProteinTested ^comment = ##334#Positive; Negative; Not tested;
 Positive - 9191
 Negative - 9189
not tested - 45878602##334#</v>
      </c>
      <c r="P57" s="12" t="str">
        <f t="shared" si="9"/>
        <v>* crpCReactiveProteinTested insert ObligationActorAndCode($actor-headneck, #SHALL:handle)</v>
      </c>
      <c r="Q57"/>
      <c r="R57" s="12" t="str">
        <f t="shared" si="10"/>
        <v/>
      </c>
    </row>
    <row r="58" spans="1:18" s="2" customFormat="1" x14ac:dyDescent="0.75">
      <c r="A58" s="11"/>
      <c r="B58" s="11"/>
      <c r="C58" s="12"/>
      <c r="D58" s="12"/>
      <c r="E58" s="11"/>
      <c r="F58" s="11"/>
      <c r="G58" s="12"/>
      <c r="H58" s="12"/>
      <c r="I58" s="12"/>
      <c r="J58" s="12"/>
      <c r="K58" s="25"/>
      <c r="L58" s="12" t="str">
        <f t="shared" si="7"/>
        <v>*  ..  ##34###34# ##334###334#</v>
      </c>
      <c r="M58"/>
      <c r="N58" s="12" t="str">
        <f t="shared" si="8"/>
        <v>*  ..  ##34###34# ##334###334#</v>
      </c>
      <c r="P58" s="12" t="str">
        <f t="shared" si="9"/>
        <v>*  ..  ##34###34# ##334###334#</v>
      </c>
      <c r="Q58"/>
      <c r="R58" s="12" t="str">
        <f t="shared" si="10"/>
        <v>*  ..  ##34###34# ##334###334#</v>
      </c>
    </row>
    <row r="59" spans="1:18" s="2" customFormat="1" x14ac:dyDescent="0.75">
      <c r="A59" s="11"/>
      <c r="B59" s="11"/>
      <c r="C59" s="12"/>
      <c r="D59" s="12"/>
      <c r="E59" s="11"/>
      <c r="F59" s="11"/>
      <c r="G59" s="12"/>
      <c r="H59" s="12"/>
      <c r="K59" s="25"/>
      <c r="L59" s="12" t="str">
        <f t="shared" si="7"/>
        <v>*  ..  ##34###34# ##334###334#</v>
      </c>
      <c r="M59"/>
      <c r="N59" s="12" t="str">
        <f t="shared" si="8"/>
        <v>*  ..  ##34###34# ##334###334#</v>
      </c>
      <c r="P59" s="12" t="str">
        <f t="shared" si="9"/>
        <v>*  ..  ##34###34# ##334###334#</v>
      </c>
      <c r="Q59"/>
      <c r="R59" s="12" t="str">
        <f t="shared" si="10"/>
        <v>*  ..  ##34###34# ##334###334#</v>
      </c>
    </row>
    <row r="60" spans="1:18" s="2" customFormat="1" x14ac:dyDescent="0.75">
      <c r="A60" s="11"/>
      <c r="B60" s="11"/>
      <c r="C60" s="12"/>
      <c r="D60" s="12"/>
      <c r="E60" s="11"/>
      <c r="F60" s="11"/>
      <c r="G60" s="12"/>
      <c r="H60" s="12"/>
      <c r="K60" s="25"/>
      <c r="L60" s="12" t="str">
        <f t="shared" si="7"/>
        <v>*  ..  ##34###34# ##334###334#</v>
      </c>
      <c r="M60"/>
      <c r="N60" s="12" t="str">
        <f t="shared" si="8"/>
        <v>*  ..  ##34###34# ##334###334#</v>
      </c>
      <c r="P60" s="12" t="str">
        <f t="shared" si="9"/>
        <v>*  ..  ##34###34# ##334###334#</v>
      </c>
      <c r="Q60"/>
      <c r="R60" s="12" t="str">
        <f t="shared" si="10"/>
        <v>*  ..  ##34###34# ##334###334#</v>
      </c>
    </row>
    <row r="61" spans="1:18" s="2" customFormat="1" x14ac:dyDescent="0.75">
      <c r="A61" s="11"/>
      <c r="B61" s="11"/>
      <c r="C61" s="12"/>
      <c r="D61" s="12"/>
      <c r="E61" s="11"/>
      <c r="F61" s="11"/>
      <c r="G61" s="12"/>
      <c r="H61" s="12"/>
      <c r="K61" s="25"/>
      <c r="L61" s="12" t="str">
        <f t="shared" si="7"/>
        <v>*  ..  ##34###34# ##334###334#</v>
      </c>
      <c r="M61"/>
      <c r="N61" s="12" t="str">
        <f t="shared" si="8"/>
        <v>*  ..  ##34###34# ##334###334#</v>
      </c>
      <c r="P61" s="12" t="str">
        <f t="shared" si="9"/>
        <v>*  ..  ##34###34# ##334###334#</v>
      </c>
      <c r="Q61"/>
      <c r="R61" s="12" t="str">
        <f t="shared" si="10"/>
        <v>*  ..  ##34###34# ##334###334#</v>
      </c>
    </row>
    <row r="62" spans="1:18" s="2" customFormat="1" x14ac:dyDescent="0.75">
      <c r="A62" s="11"/>
      <c r="B62" s="11"/>
      <c r="C62" s="12"/>
      <c r="D62" s="12"/>
      <c r="E62" s="11"/>
      <c r="F62" s="11"/>
      <c r="G62" s="12"/>
      <c r="H62" s="12"/>
      <c r="K62" s="25"/>
      <c r="L62" s="12" t="str">
        <f t="shared" si="7"/>
        <v>*  ..  ##34###34# ##334###334#</v>
      </c>
      <c r="M62"/>
      <c r="N62" s="12" t="str">
        <f t="shared" si="8"/>
        <v>*  ..  ##34###34# ##334###334#</v>
      </c>
      <c r="P62" s="12" t="str">
        <f t="shared" si="9"/>
        <v>*  ..  ##34###34# ##334###334#</v>
      </c>
      <c r="Q62"/>
      <c r="R62" s="12" t="str">
        <f t="shared" si="10"/>
        <v>*  ..  ##34###34# ##334###334#</v>
      </c>
    </row>
    <row r="63" spans="1:18" s="2" customFormat="1" x14ac:dyDescent="0.75">
      <c r="A63" s="11"/>
      <c r="B63" s="11"/>
      <c r="C63" s="12"/>
      <c r="D63" s="12"/>
      <c r="E63" s="11"/>
      <c r="F63" s="11"/>
      <c r="G63" s="12"/>
      <c r="H63" s="12"/>
      <c r="K63" s="25"/>
      <c r="L63" s="12" t="str">
        <f t="shared" si="7"/>
        <v>*  ..  ##34###34# ##334###334#</v>
      </c>
      <c r="M63"/>
      <c r="N63" s="12" t="str">
        <f t="shared" si="8"/>
        <v>*  ..  ##34###34# ##334###334#</v>
      </c>
      <c r="P63" s="12" t="str">
        <f t="shared" si="9"/>
        <v>*  ..  ##34###34# ##334###334#</v>
      </c>
      <c r="Q63"/>
      <c r="R63" s="12" t="str">
        <f t="shared" si="10"/>
        <v>*  ..  ##34###34# ##334###334#</v>
      </c>
    </row>
    <row r="64" spans="1:18" s="2" customFormat="1" x14ac:dyDescent="0.75">
      <c r="A64" s="11"/>
      <c r="B64" s="11"/>
      <c r="C64" s="12"/>
      <c r="D64" s="12"/>
      <c r="E64" s="11"/>
      <c r="F64" s="11"/>
      <c r="G64" s="12"/>
      <c r="H64" s="12"/>
      <c r="K64" s="25"/>
      <c r="L64" s="12"/>
      <c r="M64"/>
      <c r="N64" s="12"/>
      <c r="P64" s="12" t="str">
        <f t="shared" ref="P64:P65" si="11">IF(I64,IF(L64="*  ..  ##34###34# ##334###334#",L64,CONCATENATE("* ",B64," insert ObligationActorAndCode($actor-headneck, #SHALL:handle)")),IF(L64="*  ..  ##34###34# ##334###334#",L64,""))</f>
        <v/>
      </c>
      <c r="Q64"/>
      <c r="R64" s="12" t="str">
        <f t="shared" ref="R64:R65" si="12">IF(J64,IF(L64="*  ..  ##34###34# ##334###334#",L64,CONCATENATE("* ",B64," insert ObligationActorAndCode($actor-sarcoma-i4rc, #SHALL:handle)")),IF(L64="*  ..  ##34###34# ##334###334#",L64,""))</f>
        <v/>
      </c>
    </row>
    <row r="65" spans="1:18" s="2" customFormat="1" x14ac:dyDescent="0.75">
      <c r="A65" s="11"/>
      <c r="B65" s="11"/>
      <c r="C65" s="12"/>
      <c r="D65" s="12"/>
      <c r="E65" s="11"/>
      <c r="F65" s="11"/>
      <c r="G65" s="12"/>
      <c r="H65" s="12"/>
      <c r="K65" s="25"/>
      <c r="L65" s="12"/>
      <c r="M65"/>
      <c r="N65" s="12"/>
      <c r="P65" s="12" t="str">
        <f t="shared" si="11"/>
        <v/>
      </c>
      <c r="Q65"/>
      <c r="R65" s="12" t="str">
        <f t="shared" si="12"/>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C240"/>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1462</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string ##34#Biopsy done by##34# ##334#Describes the institution where diagnostic procedure was performed##334#</v>
      </c>
    </row>
    <row r="12" spans="3:7"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x14ac:dyDescent="0.75">
      <c r="C21" s="12" t="str">
        <f>IF(CancerEpisode!L21="*  ..  ##34###34# ##334###334#","//--- END",CancerEpisode!L21)</f>
        <v>* sarcomaClassification 1..1 BackboneElement ##34#Sarcoma classification##34# ##334#Sarcoma classification##334#</v>
      </c>
    </row>
    <row r="22" spans="3:3" ht="29.5" x14ac:dyDescent="0.75">
      <c r="C22" s="12" t="str">
        <f>IF(CancerEpisode!L22="*  ..  ##34###34# ##334###334#","//--- END",CancerEpisode!L22)</f>
        <v>* sarcomaClassification.adipocyticTumours 1..1 CodeableConcept ##34#Histology subgroup Adipocytic tumours##34# ##334#Specifies the histological subgroup for adipocytic tumours##334#</v>
      </c>
    </row>
    <row r="23" spans="3:3" ht="29.5" x14ac:dyDescent="0.75">
      <c r="C23" s="12" t="str">
        <f>IF(CancerEpisode!L23="*  ..  ##34###34# ##334###334#","//--- END",CancerEpisode!L23)</f>
        <v>* sarcomaClassification.fmtTumours 1..1 CodeableConcept ##34#Histology subgroup Fibroblastic and myofibroblastic tumours##34# ##334#Histology subgroup Fibroblastic and myofibroblastic tumours##334#</v>
      </c>
    </row>
    <row r="24" spans="3:3" ht="29.5" x14ac:dyDescent="0.75">
      <c r="C24" s="12" t="str">
        <f>IF(CancerEpisode!L24="*  ..  ##34###34# ##334###334#","//--- END",CancerEpisode!L24)</f>
        <v>* sarcomaClassification.socalledFibrohistiocyticTumours 1..1 CodeableConcept ##34#Histology subgroup So-called fibrohistiocytic tumours##34# ##334#Histology subgroup So-called fibrohistiocytic tumours##334#</v>
      </c>
    </row>
    <row r="25" spans="3:3" x14ac:dyDescent="0.75">
      <c r="C25" s="12" t="str">
        <f>IF(CancerEpisode!L25="*  ..  ##34###34# ##334###334#","//--- END",CancerEpisode!L25)</f>
        <v>* sarcomaClassification.vascularTumours 1..1 CodeableConcept ##34#Vascular tumours##34# ##334#Vascular tumours##334#</v>
      </c>
    </row>
    <row r="26" spans="3:3" ht="29.5" x14ac:dyDescent="0.75">
      <c r="C26" s="12" t="str">
        <f>IF(CancerEpisode!L26="*  ..  ##34###34# ##334###334#","//--- END",CancerEpisode!L26)</f>
        <v>* sarcomaClassification.pericyticPerivascularTumours 1..1 CodeableConcept ##34#Pericytic (perivascular) tumours##34# ##334#Pericytic (perivascular) tumours##334#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29.5" x14ac:dyDescent="0.75">
      <c r="C29" s="12" t="str">
        <f>IF(CancerEpisode!L29="*  ..  ##34###34# ##334###334#","//--- END",CancerEpisode!L29)</f>
        <v>* sarcomaClassification.chondroOsseousTumours 1..1 CodeableConcept ##34#Chondro-osseous tumours##34# ##334#Chondro-osseous tumours##334#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sarcomaClassification.estAndRelatedTumours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1383</v>
      </c>
    </row>
    <row r="67" spans="3:3" x14ac:dyDescent="0.75">
      <c r="C67" s="24" t="s">
        <v>1454</v>
      </c>
    </row>
    <row r="68" spans="3:3" x14ac:dyDescent="0.75">
      <c r="C68" s="24" t="s">
        <v>1383</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x14ac:dyDescent="0.75">
      <c r="C82" s="12" t="str">
        <f>IF(CancerEpisode!N21="*  ..  ##34###34# ##334###334#","//--- END",CancerEpisode!N21)</f>
        <v/>
      </c>
    </row>
    <row r="83" spans="3:3" ht="191.75" x14ac:dyDescent="0.75">
      <c r="C83" s="12" t="str">
        <f>IF(CancerEpisode!N22="*  ..  ##34###34# ##334###334#","//--- END",CancerEpisode!N22)</f>
        <v>* sarcomaClassification.adipocyticTumours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4" spans="3:3" ht="409.5" x14ac:dyDescent="0.75">
      <c r="C84" s="12" t="str">
        <f>IF(CancerEpisode!N23="*  ..  ##34###34# ##334###334#","//--- END",CancerEpisode!N23)</f>
        <v>* sarcomaClassification.fmtTumours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5" spans="3:3" ht="147.5" x14ac:dyDescent="0.75">
      <c r="C85" s="12" t="str">
        <f>IF(CancerEpisode!N24="*  ..  ##34###34# ##334###334#","//--- END",CancerEpisode!N24)</f>
        <v>* sarcomaClassification.socalledFibrohistiocyticTumours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sarcomaClassification.estAndRelatedTumours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0" t="str">
        <f>CancerEpisode!P1</f>
        <v>// -------------------------------------------------------------------------------</v>
      </c>
    </row>
    <row r="125" spans="3:3" x14ac:dyDescent="0.75">
      <c r="C125" s="120" t="str">
        <f>CancerEpisode!P2</f>
        <v>// Obligations H&amp;N</v>
      </c>
    </row>
    <row r="126" spans="3:3" x14ac:dyDescent="0.75">
      <c r="C126" s="120" t="str">
        <f>CancerEpisode!P3</f>
        <v>// -------------------------------------------------------------------------------</v>
      </c>
    </row>
    <row r="128" spans="3:3" x14ac:dyDescent="0.75">
      <c r="C128" s="12" t="str">
        <f>IF(CancerEpisode!P8="*  ..  ##34###34# ##334###334#","//--- END",CancerEpisode!P8)</f>
        <v>* patient insert ObligationActorAndCode($actor-headneck, #SHALL:handle)</v>
      </c>
    </row>
    <row r="129" spans="3:3" x14ac:dyDescent="0.75">
      <c r="C129" s="12" t="str">
        <f>IF(CancerEpisode!P9="*  ..  ##34###34# ##334###334#","//--- END",CancerEpisode!P9)</f>
        <v>* dateOfDiagnosis insert ObligationActorAndCode($actor-headneck, #SHALL:handle)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#SHALL:handle)</v>
      </c>
    </row>
    <row r="132" spans="3:3" x14ac:dyDescent="0.75">
      <c r="C132" s="12" t="str">
        <f>IF(CancerEpisode!P12="*  ..  ##34###34# ##334###334#","//--- END",CancerEpisode!P12)</f>
        <v>* ageAtDiagnosis insert ObligationActorAndCode($actor-headneck, #SHALL:handle)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#SHALL:handle)</v>
      </c>
    </row>
    <row r="135" spans="3:3" x14ac:dyDescent="0.75">
      <c r="C135" s="12" t="str">
        <f>IF(CancerEpisode!P15="*  ..  ##34###34# ##334###334#","//--- END",CancerEpisode!P15)</f>
        <v>* hnClassification insert ObligationActorAndCode($actor-headneck, #SHALL:handle)</v>
      </c>
    </row>
    <row r="136" spans="3:3" x14ac:dyDescent="0.75">
      <c r="C136" s="12" t="str">
        <f>IF(CancerEpisode!P16="*  ..  ##34###34# ##334###334#","//--- END",CancerEpisode!P16)</f>
        <v>* hnClassification.histologySquamous insert ObligationActorAndCode($actor-headneck, #SHALL:handle)</v>
      </c>
    </row>
    <row r="137" spans="3:3" x14ac:dyDescent="0.75">
      <c r="C137" s="12" t="str">
        <f>IF(CancerEpisode!P17="*  ..  ##34###34# ##334###334#","//--- END",CancerEpisode!P17)</f>
        <v>* hnClassification.histologyAdenocarcinoma insert ObligationActorAndCode($actor-headneck, #SHALL:handle)</v>
      </c>
    </row>
    <row r="138" spans="3:3" x14ac:dyDescent="0.75">
      <c r="C138" s="12" t="str">
        <f>IF(CancerEpisode!P18="*  ..  ##34###34# ##334###334#","//--- END",CancerEpisode!P18)</f>
        <v>* hnClassification.histologyNeuroendocrine insert ObligationActorAndCode($actor-headneck, #SHALL:handle)</v>
      </c>
    </row>
    <row r="139" spans="3:3" x14ac:dyDescent="0.75">
      <c r="C139" s="12" t="str">
        <f>IF(CancerEpisode!P19="*  ..  ##34###34# ##334###334#","//--- END",CancerEpisode!P19)</f>
        <v>* hnClassification.histologyOdontogenicCarcinoma insert ObligationActorAndCode($actor-headneck, #SHALL:handle)</v>
      </c>
    </row>
    <row r="140" spans="3:3" x14ac:dyDescent="0.75">
      <c r="C140" s="12" t="str">
        <f>IF(CancerEpisode!P20="*  ..  ##34###34# ##334###334#","//--- END",CancerEpisode!P20)</f>
        <v>* hnClassification.histologySNUC insert ObligationActorAndCode($actor-headneck, #SHALL:handle)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#SHALL:handle)</v>
      </c>
    </row>
    <row r="157" spans="3:3" x14ac:dyDescent="0.75">
      <c r="C157" s="12" t="str">
        <f>IF(CancerEpisode!P37="*  ..  ##34###34# ##334###334#","//--- END",CancerEpisode!P37)</f>
        <v>* subsites.nasalCavityAndParanasalSinuses insert ObligationActorAndCode($actor-headneck, #SHALL:handle)</v>
      </c>
    </row>
    <row r="158" spans="3:3" x14ac:dyDescent="0.75">
      <c r="C158" s="12" t="str">
        <f>IF(CancerEpisode!P38="*  ..  ##34###34# ##334###334#","//--- END",CancerEpisode!P38)</f>
        <v>* subsites.nasopharynx insert ObligationActorAndCode($actor-headneck, #SHALL:handle)</v>
      </c>
    </row>
    <row r="159" spans="3:3" x14ac:dyDescent="0.75">
      <c r="C159" s="12" t="str">
        <f>IF(CancerEpisode!P39="*  ..  ##34###34# ##334###334#","//--- END",CancerEpisode!P39)</f>
        <v>* subsites.hypopharynx insert ObligationActorAndCode($actor-headneck, #SHALL:handle)</v>
      </c>
    </row>
    <row r="160" spans="3:3" x14ac:dyDescent="0.75">
      <c r="C160" s="12" t="str">
        <f>IF(CancerEpisode!P40="*  ..  ##34###34# ##334###334#","//--- END",CancerEpisode!P40)</f>
        <v>* subsites.oropharynx insert ObligationActorAndCode($actor-headneck, #SHALL:handle)</v>
      </c>
    </row>
    <row r="161" spans="3:3" x14ac:dyDescent="0.75">
      <c r="C161" s="12" t="str">
        <f>IF(CancerEpisode!P41="*  ..  ##34###34# ##334###334#","//--- END",CancerEpisode!P41)</f>
        <v>* subsites.larynx insert ObligationActorAndCode($actor-headneck, #SHALL:handle)</v>
      </c>
    </row>
    <row r="162" spans="3:3" x14ac:dyDescent="0.75">
      <c r="C162" s="12" t="str">
        <f>IF(CancerEpisode!P42="*  ..  ##34###34# ##334###334#","//--- END",CancerEpisode!P42)</f>
        <v>* subsites.oralCavity insert ObligationActorAndCode($actor-headneck, #SHALL:handle)</v>
      </c>
    </row>
    <row r="163" spans="3:3" x14ac:dyDescent="0.75">
      <c r="C163" s="12" t="str">
        <f>IF(CancerEpisode!P43="*  ..  ##34###34# ##334###334#","//--- END",CancerEpisode!P43)</f>
        <v>* subsites.lip insert ObligationActorAndCode($actor-headneck, #SHALL:handle)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#SHALL:handle)</v>
      </c>
    </row>
    <row r="176" spans="3:3" x14ac:dyDescent="0.75">
      <c r="C176" s="12" t="str">
        <f>IF(CancerEpisode!P56="*  ..  ##34###34# ##334###334#","//--- END",CancerEpisode!P56)</f>
        <v>* hpvStatus insert ObligationActorAndCode($actor-headneck, #SHALL:handle)</v>
      </c>
    </row>
    <row r="177" spans="3:3" x14ac:dyDescent="0.75">
      <c r="C177" s="12" t="str">
        <f>IF(CancerEpisode!P57="*  ..  ##34###34# ##334###334#","//--- END",CancerEpisode!P57)</f>
        <v>* crpCReactiveProteinTested insert ObligationActorAndCode($actor-headneck, #SHALL:handle)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0" t="str">
        <f>CancerEpisode!R1</f>
        <v>// -------------------------------------------------------------------------------</v>
      </c>
    </row>
    <row r="184" spans="3:3" x14ac:dyDescent="0.75">
      <c r="C184" s="120" t="str">
        <f>CancerEpisode!R2</f>
        <v>// Obligations Sarcoma</v>
      </c>
    </row>
    <row r="185" spans="3:3" x14ac:dyDescent="0.75">
      <c r="C185" s="120" t="str">
        <f>CancerEpisode!R3</f>
        <v>// -------------------------------------------------------------------------------</v>
      </c>
    </row>
    <row r="187" spans="3:3" x14ac:dyDescent="0.75">
      <c r="C187" s="12" t="str">
        <f>IF(CancerEpisode!R8="*  ..  ##34###34# ##334###334#","//--- END",CancerEpisode!R8)</f>
        <v>* patient insert ObligationActorAndCode($actor-sarcoma-i4rc, #SHALL:handle)</v>
      </c>
    </row>
    <row r="188" spans="3:3" x14ac:dyDescent="0.75">
      <c r="C188" s="12" t="str">
        <f>IF(CancerEpisode!R9="*  ..  ##34###34# ##334###334#","//--- END",CancerEpisode!R9)</f>
        <v>* dateOfDiagnosis insert ObligationActorAndCode($actor-sarcoma-i4rc, #SHALL:handle)</v>
      </c>
    </row>
    <row r="189" spans="3:3" x14ac:dyDescent="0.75">
      <c r="C189" s="12" t="str">
        <f>IF(CancerEpisode!R10="*  ..  ##34###34# ##334###334#","//--- END",CancerEpisode!R10)</f>
        <v>* typeOfBiopsy insert ObligationActorAndCode($actor-sarcoma-i4rc, #SHALL:handle)</v>
      </c>
    </row>
    <row r="190" spans="3:3" x14ac:dyDescent="0.75">
      <c r="C190" s="12" t="str">
        <f>IF(CancerEpisode!R11="*  ..  ##34###34# ##334###334#","//--- END",CancerEpisode!R11)</f>
        <v>* biopsyDoneBy insert ObligationActorAndCode($actor-sarcoma-i4rc, #SHALL:handle)</v>
      </c>
    </row>
    <row r="191" spans="3:3" x14ac:dyDescent="0.75">
      <c r="C191" s="12" t="str">
        <f>IF(CancerEpisode!R12="*  ..  ##34###34# ##334###334#","//--- END",CancerEpisode!R12)</f>
        <v>* ageAtDiagnosis insert ObligationActorAndCode($actor-sarcoma-i4rc, #SHALL:handle)</v>
      </c>
    </row>
    <row r="192" spans="3:3" x14ac:dyDescent="0.75">
      <c r="C192" s="12" t="str">
        <f>IF(CancerEpisode!R13="*  ..  ##34###34# ##334###334#","//--- END",CancerEpisode!R13)</f>
        <v>* radiotherapyInducedSarcoma insert ObligationActorAndCode($actor-sarcoma-i4rc, #SHALL:handle)</v>
      </c>
    </row>
    <row r="193" spans="3:3" x14ac:dyDescent="0.75">
      <c r="C193" s="12" t="str">
        <f>IF(CancerEpisode!R14="*  ..  ##34###34# ##334###334#","//--- END",CancerEpisode!R14)</f>
        <v>* grading insert ObligationActorAndCode($actor-sarcoma-i4rc, #SHALL:handle)</v>
      </c>
    </row>
    <row r="194" spans="3:3" x14ac:dyDescent="0.75">
      <c r="C194" s="12" t="str">
        <f>IF(CancerEpisode!R15="*  ..  ##34###34# ##334###334#","//--- END",CancerEpisode!R15)</f>
        <v>* hnClassification insert ObligationActorAndCode($actor-sarcoma-i4rc, #SHALL:handle)</v>
      </c>
    </row>
    <row r="195" spans="3:3" x14ac:dyDescent="0.75">
      <c r="C195" s="12" t="str">
        <f>IF(CancerEpisode!R16="*  ..  ##34###34# ##334###334#","//--- END",CancerEpisode!R16)</f>
        <v>* hnClassification.histologySquamous insert ObligationActorAndCode($actor-sarcoma-i4rc, #SHALL:handle)</v>
      </c>
    </row>
    <row r="196" spans="3:3" x14ac:dyDescent="0.75">
      <c r="C196" s="12" t="str">
        <f>IF(CancerEpisode!R17="*  ..  ##34###34# ##334###334#","//--- END",CancerEpisode!R17)</f>
        <v>* hnClassification.histologyAdenocarcinoma insert ObligationActorAndCode($actor-sarcoma-i4rc, #SHALL:handle)</v>
      </c>
    </row>
    <row r="197" spans="3:3" x14ac:dyDescent="0.75">
      <c r="C197" s="12" t="str">
        <f>IF(CancerEpisode!R18="*  ..  ##34###34# ##334###334#","//--- END",CancerEpisode!R18)</f>
        <v>* hnClassification.histologyNeuroendocrine insert ObligationActorAndCode($actor-sarcoma-i4rc, #SHALL:handle)</v>
      </c>
    </row>
    <row r="198" spans="3:3" x14ac:dyDescent="0.75">
      <c r="C198" s="12" t="str">
        <f>IF(CancerEpisode!R19="*  ..  ##34###34# ##334###334#","//--- END",CancerEpisode!R19)</f>
        <v>* hnClassification.histologyOdontogenicCarcinoma insert ObligationActorAndCode($actor-sarcoma-i4rc, #SHALL:handle)</v>
      </c>
    </row>
    <row r="199" spans="3:3" x14ac:dyDescent="0.75">
      <c r="C199" s="12" t="str">
        <f>IF(CancerEpisode!R20="*  ..  ##34###34# ##334###334#","//--- END",CancerEpisode!R20)</f>
        <v>* hnClassification.histologySNUC insert ObligationActorAndCode($actor-sarcoma-i4rc, #SHALL:handle)</v>
      </c>
    </row>
    <row r="200" spans="3:3" x14ac:dyDescent="0.75">
      <c r="C200" s="12" t="str">
        <f>IF(CancerEpisode!R21="*  ..  ##34###34# ##334###334#","//--- END",CancerEpisode!R21)</f>
        <v>* sarcomaClassification insert ObligationActorAndCode($actor-sarcoma-i4rc, #SHALL:handle)</v>
      </c>
    </row>
    <row r="201" spans="3:3" x14ac:dyDescent="0.75">
      <c r="C201" s="12" t="str">
        <f>IF(CancerEpisode!R22="*  ..  ##34###34# ##334###334#","//--- END",CancerEpisode!R22)</f>
        <v>* sarcomaClassification.adipocyticTumours insert ObligationActorAndCode($actor-sarcoma-i4rc, #SHALL:handle)</v>
      </c>
    </row>
    <row r="202" spans="3:3" x14ac:dyDescent="0.75">
      <c r="C202" s="12" t="str">
        <f>IF(CancerEpisode!R23="*  ..  ##34###34# ##334###334#","//--- END",CancerEpisode!R23)</f>
        <v>* sarcomaClassification.fmtTumours insert ObligationActorAndCode($actor-sarcoma-i4rc, #SHALL:handle)</v>
      </c>
    </row>
    <row r="203" spans="3:3" x14ac:dyDescent="0.75">
      <c r="C203" s="12" t="str">
        <f>IF(CancerEpisode!R24="*  ..  ##34###34# ##334###334#","//--- END",CancerEpisode!R24)</f>
        <v>* sarcomaClassification.socalledFibrohistiocyticTumours insert ObligationActorAndCode($actor-sarcoma-i4rc, #SHALL:handle)</v>
      </c>
    </row>
    <row r="204" spans="3:3" x14ac:dyDescent="0.75">
      <c r="C204" s="12" t="str">
        <f>IF(CancerEpisode!R25="*  ..  ##34###34# ##334###334#","//--- END",CancerEpisode!R25)</f>
        <v>* sarcomaClassification.vascularTumours insert ObligationActorAndCode($actor-sarcoma-i4rc, #SHALL:handle)</v>
      </c>
    </row>
    <row r="205" spans="3:3" x14ac:dyDescent="0.75">
      <c r="C205" s="12" t="str">
        <f>IF(CancerEpisode!R26="*  ..  ##34###34# ##334###334#","//--- END",CancerEpisode!R26)</f>
        <v>* sarcomaClassification.pericyticPerivascularTumours insert ObligationActorAndCode($actor-sarcoma-i4rc, #SHALL:handle)</v>
      </c>
    </row>
    <row r="206" spans="3:3" x14ac:dyDescent="0.75">
      <c r="C206" s="12" t="str">
        <f>IF(CancerEpisode!R27="*  ..  ##34###34# ##334###334#","//--- END",CancerEpisode!R27)</f>
        <v>* sarcomaClassification.smoothMuscleTumours insert ObligationActorAndCode($actor-sarcoma-i4rc, #SHALL:handle)</v>
      </c>
    </row>
    <row r="207" spans="3:3" x14ac:dyDescent="0.75">
      <c r="C207" s="12" t="str">
        <f>IF(CancerEpisode!R28="*  ..  ##34###34# ##334###334#","//--- END",CancerEpisode!R28)</f>
        <v>* sarcomaClassification.skeletalMuscleTumours insert ObligationActorAndCode($actor-sarcoma-i4rc, #SHALL:handle)</v>
      </c>
    </row>
    <row r="208" spans="3:3" x14ac:dyDescent="0.75">
      <c r="C208" s="12" t="str">
        <f>IF(CancerEpisode!R29="*  ..  ##34###34# ##334###334#","//--- END",CancerEpisode!R29)</f>
        <v>* sarcomaClassification.chondroOsseousTumours insert ObligationActorAndCode($actor-sarcoma-i4rc, #SHALL:handle)</v>
      </c>
    </row>
    <row r="209" spans="3:3" x14ac:dyDescent="0.75">
      <c r="C209" s="12" t="str">
        <f>IF(CancerEpisode!R30="*  ..  ##34###34# ##334###334#","//--- END",CancerEpisode!R30)</f>
        <v>* sarcomaClassification.peripheralNerveSheathTumours insert ObligationActorAndCode($actor-sarcoma-i4rc, #SHALL:handle)</v>
      </c>
    </row>
    <row r="210" spans="3:3" ht="29.5" x14ac:dyDescent="0.75">
      <c r="C210" s="12" t="str">
        <f>IF(CancerEpisode!R31="*  ..  ##34###34# ##334###334#","//--- END",CancerEpisode!R31)</f>
        <v>* sarcomaClassification.tumoursOfUncertainDifferentiation insert ObligationActorAndCode($actor-sarcoma-i4rc, #SHALL:handle)</v>
      </c>
    </row>
    <row r="211" spans="3:3" x14ac:dyDescent="0.75">
      <c r="C211" s="12" t="str">
        <f>IF(CancerEpisode!R32="*  ..  ##34###34# ##334###334#","//--- END",CancerEpisode!R32)</f>
        <v>* sarcomaClassification.undifSmallRCelSarcBonAndSofTis insert ObligationActorAndCode($actor-sarcoma-i4rc, #SHALL:handle)</v>
      </c>
    </row>
    <row r="212" spans="3:3" x14ac:dyDescent="0.75">
      <c r="C212" s="12" t="str">
        <f>IF(CancerEpisode!R33="*  ..  ##34###34# ##334###334#","//--- END",CancerEpisode!R33)</f>
        <v>* sarcomaClassification.estAndRelatedTumours insert ObligationActorAndCode($actor-sarcoma-i4rc, #SHALL:handle)</v>
      </c>
    </row>
    <row r="213" spans="3:3" x14ac:dyDescent="0.75">
      <c r="C213" s="12" t="str">
        <f>IF(CancerEpisode!R34="*  ..  ##34###34# ##334###334#","//--- END",CancerEpisode!R34)</f>
        <v>* sarcomaClassification.miscellaniousMesenchimalTumors insert ObligationActorAndCode($actor-sarcoma-i4rc, #SHALL:handle)</v>
      </c>
    </row>
    <row r="214" spans="3:3" ht="29.5" x14ac:dyDescent="0.75">
      <c r="C214" s="12" t="str">
        <f>IF(CancerEpisode!R35="*  ..  ##34###34# ##334###334#","//--- END",CancerEpisode!R35)</f>
        <v>* sarcomaClassification.mixedEpithelialAndMesenchymalTumours insert ObligationActorAndCode($actor-sarcoma-i4rc, #SHALL:handle)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#SHALL:handle)</v>
      </c>
    </row>
    <row r="224" spans="3:3" x14ac:dyDescent="0.75">
      <c r="C224" s="12" t="str">
        <f>IF(CancerEpisode!R45="*  ..  ##34###34# ##334###334#","//--- END",CancerEpisode!R45)</f>
        <v>* subsites.trunkWallSubsite insert ObligationActorAndCode($actor-sarcoma-i4rc, #SHALL:handle)</v>
      </c>
    </row>
    <row r="225" spans="3:3" x14ac:dyDescent="0.75">
      <c r="C225" s="12" t="str">
        <f>IF(CancerEpisode!R46="*  ..  ##34###34# ##334###334#","//--- END",CancerEpisode!R46)</f>
        <v>* subsites.intraAbdominalSubsite insert ObligationActorAndCode($actor-sarcoma-i4rc, #SHALL:handle)</v>
      </c>
    </row>
    <row r="226" spans="3:3" x14ac:dyDescent="0.75">
      <c r="C226" s="12" t="str">
        <f>IF(CancerEpisode!R47="*  ..  ##34###34# ##334###334#","//--- END",CancerEpisode!R47)</f>
        <v>* subsites.intraThoracicSubsite insert ObligationActorAndCode($actor-sarcoma-i4rc, #SHALL:handle)</v>
      </c>
    </row>
    <row r="227" spans="3:3" x14ac:dyDescent="0.75">
      <c r="C227" s="12" t="str">
        <f>IF(CancerEpisode!R48="*  ..  ##34###34# ##334###334#","//--- END",CancerEpisode!R48)</f>
        <v>* subsites.genitoUrinarySubsite insert ObligationActorAndCode($actor-sarcoma-i4rc, #SHALL:handle)</v>
      </c>
    </row>
    <row r="228" spans="3:3" x14ac:dyDescent="0.75">
      <c r="C228" s="12" t="str">
        <f>IF(CancerEpisode!R49="*  ..  ##34###34# ##334###334#","//--- END",CancerEpisode!R49)</f>
        <v>* subsites.headAndNeckSubsite insert ObligationActorAndCode($actor-sarcoma-i4rc, #SHALL:handle)</v>
      </c>
    </row>
    <row r="229" spans="3:3" x14ac:dyDescent="0.75">
      <c r="C229" s="12" t="str">
        <f>IF(CancerEpisode!R50="*  ..  ##34###34# ##334###334#","//--- END",CancerEpisode!R50)</f>
        <v>* subsites.breast insert ObligationActorAndCode($actor-sarcoma-i4rc, #SHALL:handle)</v>
      </c>
    </row>
    <row r="230" spans="3:3" x14ac:dyDescent="0.75">
      <c r="C230" s="12" t="str">
        <f>IF(CancerEpisode!R51="*  ..  ##34###34# ##334###334#","//--- END",CancerEpisode!R51)</f>
        <v>* subsites.others insert ObligationActorAndCode($actor-sarcoma-i4rc, #SHALL:handle)</v>
      </c>
    </row>
    <row r="231" spans="3:3" x14ac:dyDescent="0.75">
      <c r="C231" s="12" t="str">
        <f>IF(CancerEpisode!R52="*  ..  ##34###34# ##334###334#","//--- END",CancerEpisode!R52)</f>
        <v>* tumorSize insert ObligationActorAndCode($actor-sarcoma-i4rc, #SHALL:handle)</v>
      </c>
    </row>
    <row r="232" spans="3:3" x14ac:dyDescent="0.75">
      <c r="C232" s="12" t="str">
        <f>IF(CancerEpisode!R53="*  ..  ##34###34# ##334###334#","//--- END",CancerEpisode!R53)</f>
        <v>* depth insert ObligationActorAndCode($actor-sarcoma-i4rc, #SHALL:handle)</v>
      </c>
    </row>
    <row r="233" spans="3:3" x14ac:dyDescent="0.75">
      <c r="C233" s="12" t="str">
        <f>IF(CancerEpisode!R54="*  ..  ##34###34# ##334###334#","//--- END",CancerEpisode!R54)</f>
        <v>* biopsyMitoticCount insert ObligationActorAndCode($actor-sarcoma-i4rc, #SHALL:handle)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0"/>
  <sheetViews>
    <sheetView topLeftCell="A60" zoomScale="115" zoomScaleNormal="115" workbookViewId="0">
      <selection activeCell="F64" sqref="F64"/>
    </sheetView>
  </sheetViews>
  <sheetFormatPr defaultRowHeight="14.75" x14ac:dyDescent="0.75"/>
  <cols>
    <col min="1" max="1" width="42.6328125" style="2" customWidth="1"/>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1517</v>
      </c>
      <c r="D3" s="47" t="s">
        <v>1466</v>
      </c>
      <c r="E3" s="71" t="str">
        <f>$C$1&amp;CancerEpisode!B5</f>
        <v>http://hl7.eu/fhir/ig/idea4rc/StructureDefinition/CancerEpisode</v>
      </c>
    </row>
    <row r="4" spans="1:19" x14ac:dyDescent="0.75">
      <c r="B4" s="47" t="s">
        <v>16</v>
      </c>
      <c r="C4" s="28" t="s">
        <v>1475</v>
      </c>
      <c r="D4" s="47" t="s">
        <v>1467</v>
      </c>
      <c r="E4" s="158" t="s">
        <v>1479</v>
      </c>
      <c r="F4" s="159"/>
      <c r="G4" s="159"/>
    </row>
    <row r="5" spans="1:19" x14ac:dyDescent="0.75">
      <c r="B5" s="47" t="s">
        <v>10</v>
      </c>
      <c r="C5" s="7" t="s">
        <v>1476</v>
      </c>
      <c r="D5" s="47"/>
      <c r="E5" s="7"/>
    </row>
    <row r="6" spans="1:19" x14ac:dyDescent="0.75">
      <c r="B6" s="47" t="s">
        <v>18</v>
      </c>
      <c r="C6" s="41"/>
      <c r="D6" s="47" t="s">
        <v>1468</v>
      </c>
      <c r="E6" s="158" t="str">
        <f>E3</f>
        <v>http://hl7.eu/fhir/ig/idea4rc/StructureDefinition/CancerEpisode</v>
      </c>
      <c r="F6" s="159"/>
      <c r="G6" s="159"/>
    </row>
    <row r="7" spans="1:19" x14ac:dyDescent="0.75">
      <c r="B7" s="47" t="s">
        <v>15</v>
      </c>
      <c r="C7" s="72"/>
      <c r="D7" s="47" t="s">
        <v>1469</v>
      </c>
      <c r="E7" s="158" t="s">
        <v>1479</v>
      </c>
      <c r="F7" s="159"/>
      <c r="G7" s="159"/>
    </row>
    <row r="8" spans="1:19" ht="44.25" x14ac:dyDescent="0.75">
      <c r="B8" s="47" t="s">
        <v>1470</v>
      </c>
      <c r="C8" s="73" t="s">
        <v>1476</v>
      </c>
      <c r="D8" s="47"/>
      <c r="E8" s="7"/>
      <c r="I8" s="12" t="s">
        <v>1285</v>
      </c>
      <c r="J8" s="12" t="s">
        <v>1286</v>
      </c>
      <c r="K8" s="12" t="s">
        <v>1287</v>
      </c>
      <c r="L8" s="12" t="s">
        <v>1288</v>
      </c>
      <c r="M8" s="11" t="s">
        <v>1289</v>
      </c>
      <c r="P8" s="34" t="s">
        <v>1324</v>
      </c>
      <c r="Q8" s="34">
        <v>6</v>
      </c>
    </row>
    <row r="9" spans="1:19" ht="29.5" x14ac:dyDescent="0.75">
      <c r="B9" s="47" t="s">
        <v>1471</v>
      </c>
      <c r="C9" s="12" t="s">
        <v>1477</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119"/>
      <c r="B14" s="4" t="str">
        <f>CancerEpisode!B5</f>
        <v>CancerEpisode</v>
      </c>
      <c r="C14" s="11"/>
      <c r="D14" s="4" t="s">
        <v>1488</v>
      </c>
      <c r="E14" s="6"/>
      <c r="F14" s="49"/>
      <c r="G14" s="49"/>
      <c r="I14" s="12"/>
      <c r="J14" s="11"/>
      <c r="K14" s="11"/>
      <c r="L14" s="11"/>
      <c r="M14" s="48"/>
      <c r="N14" s="51"/>
    </row>
    <row r="15" spans="1:19" ht="44.25" x14ac:dyDescent="0.75">
      <c r="A15" s="12"/>
      <c r="B15" s="11" t="str">
        <f>CancerEpisode!B8</f>
        <v>patient</v>
      </c>
      <c r="C15" s="11" t="str">
        <f>CancerEpisode!C8</f>
        <v>Patient</v>
      </c>
      <c r="D15" s="12" t="s">
        <v>1489</v>
      </c>
      <c r="E15" s="42"/>
      <c r="F15" s="49" t="s">
        <v>1312</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INDEX('CancerEpisode-ConceptMap-1'!$I$15:$N$152,Q15+1,R15)</f>
        <v>* group[=].element[+].code = #CancerEpisode.patient</v>
      </c>
    </row>
    <row r="16" spans="1:19" ht="59" x14ac:dyDescent="0.75">
      <c r="A16" s="12"/>
      <c r="B16" s="11" t="str">
        <f>CancerEpisode!B9</f>
        <v>dateOfDiagnosis</v>
      </c>
      <c r="C16" s="11" t="str">
        <f>CancerEpisode!C9</f>
        <v>Date of diagnosis (biopsy or surgical piece)</v>
      </c>
      <c r="D16" t="s">
        <v>2245</v>
      </c>
      <c r="E16" s="11"/>
      <c r="F16" s="49" t="s">
        <v>1290</v>
      </c>
      <c r="G16" s="74" t="s">
        <v>2340</v>
      </c>
      <c r="H16" s="43"/>
      <c r="I16" s="12" t="str">
        <f t="shared" ref="I16:I65" si="7">"* group[=].element[+].code = #"&amp;$B$14&amp;"."&amp;B16</f>
        <v>* group[=].element[+].code = #CancerEpisode.dateOfDiagnosis</v>
      </c>
      <c r="J16" s="12" t="str">
        <f t="shared" ref="J16:J65" si="8">"* group[=].element[=].display = ##34#"&amp;C16&amp;"##34#"</f>
        <v>* group[=].element[=].display = ##34#Date of diagnosis (biopsy or surgical piece)##34#</v>
      </c>
      <c r="K16" s="12" t="str">
        <f t="shared" ref="K16:K65" si="9">IF(F16="unmatched","//-- unmatched","* group[=].element[=].target.code = #"&amp;$D$14&amp;"."&amp;D16)</f>
        <v>* group[=].element[=].target.code = #Condition.onsetDateTime</v>
      </c>
      <c r="L16" s="12" t="str">
        <f t="shared" ref="L16:L65" si="10">IF(F16="unmatched","//-- unmatched","* group[=].element[=].target.display = ##34#"&amp;E16&amp;"##34#")</f>
        <v>* group[=].element[=].target.display = ##34###34#</v>
      </c>
      <c r="M16" s="12" t="str">
        <f t="shared" ref="M16:M65" si="11">"* group[=].element[=].target.equivalence = #"&amp;F16</f>
        <v>* group[=].element[=].target.equivalence = #relatedto</v>
      </c>
      <c r="N16" s="12" t="str">
        <f t="shared" ref="N16:N65" si="12">IF(G16&lt;&gt;"",CONCATENATE("* group[=].element[=].target.comment = ","##34#",G16,"##34#"),"")</f>
        <v>* group[=].element[=].target.comment = ##34#If the onsetAge is not used##34#</v>
      </c>
      <c r="P16" s="11">
        <v>2</v>
      </c>
      <c r="Q16" s="11">
        <f t="shared" ref="Q16:Q79" si="13">IF(MOD(P16,$Q$8)=0,P16/$Q$8-1,INT(P16/$Q$8))</f>
        <v>0</v>
      </c>
      <c r="R16" s="11">
        <f t="shared" ref="R16:R79" si="14">IF(MOD(P16,$Q$8)=0,$Q$8,MOD(P16,$Q$8))</f>
        <v>2</v>
      </c>
      <c r="S16" s="12" t="str" cm="1">
        <f t="array" ref="S16">INDEX('CancerEpisode-ConceptMap-1'!$I$15:$N$152,Q16+1,R16)</f>
        <v>* group[=].element[=].display = ##34#Patient##34#</v>
      </c>
    </row>
    <row r="17" spans="1:19" ht="73.75" x14ac:dyDescent="0.75">
      <c r="A17" s="12"/>
      <c r="B17" s="11" t="str">
        <f>CancerEpisode!B9</f>
        <v>dateOfDiagnosis</v>
      </c>
      <c r="C17" s="11" t="str">
        <f>CancerEpisode!C9</f>
        <v>Date of diagnosis (biopsy or surgical piece)</v>
      </c>
      <c r="D17" s="12" t="s">
        <v>2336</v>
      </c>
      <c r="E17" s="11"/>
      <c r="F17" s="49" t="s">
        <v>1290</v>
      </c>
      <c r="G17" s="74" t="s">
        <v>2244</v>
      </c>
      <c r="H17" s="43"/>
      <c r="I17" s="12" t="str">
        <f t="shared" si="7"/>
        <v>* group[=].element[+].code = #CancerEpisode.dateOfDiagnosis</v>
      </c>
      <c r="J17" s="12" t="str">
        <f t="shared" si="8"/>
        <v>* group[=].element[=].display = ##34#Date of diagnosis (biopsy or surgical piece)##34#</v>
      </c>
      <c r="K17" s="12" t="str">
        <f t="shared" si="9"/>
        <v>* group[=].element[=].target.code = #Condition.evidence:diagnosisDetails.detail</v>
      </c>
      <c r="L17" s="12" t="str">
        <f t="shared" si="10"/>
        <v>* group[=].element[=].target.display = ##34###34#</v>
      </c>
      <c r="M17" s="12" t="str">
        <f t="shared" si="11"/>
        <v>* group[=].element[=].target.equivalence = #relatedto</v>
      </c>
      <c r="N17" s="12" t="str">
        <f t="shared" si="12"/>
        <v>* group[=].element[=].target.comment = ##34#see details in group2##34#</v>
      </c>
      <c r="P17" s="11">
        <v>3</v>
      </c>
      <c r="Q17" s="11">
        <f t="shared" si="13"/>
        <v>0</v>
      </c>
      <c r="R17" s="11">
        <f t="shared" si="14"/>
        <v>3</v>
      </c>
      <c r="S17" s="12" t="str" cm="1">
        <f t="array" ref="S17">INDEX('CancerEpisode-ConceptMap-1'!$I$15:$N$152,Q17+1,R17)</f>
        <v>* group[=].element[=].target.code = #Condition.subject</v>
      </c>
    </row>
    <row r="18" spans="1:19" ht="73.75" x14ac:dyDescent="0.75">
      <c r="A18" s="12"/>
      <c r="B18" s="11" t="str">
        <f>CancerEpisode!B10</f>
        <v>typeOfBiopsy</v>
      </c>
      <c r="C18" s="11" t="str">
        <f>CancerEpisode!C10</f>
        <v>Type of biopsy</v>
      </c>
      <c r="D18" s="12" t="s">
        <v>2336</v>
      </c>
      <c r="E18" s="11"/>
      <c r="F18" s="49" t="s">
        <v>1290</v>
      </c>
      <c r="G18" s="74" t="s">
        <v>2244</v>
      </c>
      <c r="H18" s="43"/>
      <c r="I18" s="12" t="str">
        <f t="shared" si="7"/>
        <v>* group[=].element[+].code = #CancerEpisode.typeOfBiopsy</v>
      </c>
      <c r="J18" s="12" t="str">
        <f t="shared" si="8"/>
        <v>* group[=].element[=].display = ##34#Type of biopsy##34#</v>
      </c>
      <c r="K18" s="12" t="str">
        <f t="shared" si="9"/>
        <v>* group[=].element[=].target.code = #Condition.evidence:diagnosisDetails.detail</v>
      </c>
      <c r="L18" s="12" t="str">
        <f t="shared" si="10"/>
        <v>* group[=].element[=].target.display = ##34###34#</v>
      </c>
      <c r="M18" s="12" t="str">
        <f t="shared" si="11"/>
        <v>* group[=].element[=].target.equivalence = #relatedto</v>
      </c>
      <c r="N18" s="12" t="str">
        <f t="shared" si="12"/>
        <v>* group[=].element[=].target.comment = ##34#see details in group2##34#</v>
      </c>
      <c r="P18" s="11">
        <v>4</v>
      </c>
      <c r="Q18" s="11">
        <f t="shared" si="13"/>
        <v>0</v>
      </c>
      <c r="R18" s="11">
        <f t="shared" si="14"/>
        <v>4</v>
      </c>
      <c r="S18" s="12" t="str" cm="1">
        <f t="array" ref="S18">INDEX('CancerEpisode-ConceptMap-1'!$I$15:$N$152,Q18+1,R18)</f>
        <v>* group[=].element[=].target.display = ##34###34#</v>
      </c>
    </row>
    <row r="19" spans="1:19" ht="73.75" x14ac:dyDescent="0.75">
      <c r="A19" s="12"/>
      <c r="B19" s="11" t="str">
        <f>CancerEpisode!B11</f>
        <v>biopsyDoneBy</v>
      </c>
      <c r="C19" s="11" t="str">
        <f>CancerEpisode!C11</f>
        <v>Biopsy done by</v>
      </c>
      <c r="D19" s="12" t="s">
        <v>2336</v>
      </c>
      <c r="E19" s="11"/>
      <c r="F19" s="49" t="s">
        <v>1290</v>
      </c>
      <c r="G19" s="74" t="s">
        <v>2244</v>
      </c>
      <c r="H19" s="43"/>
      <c r="I19" s="12" t="str">
        <f t="shared" si="7"/>
        <v>* group[=].element[+].code = #CancerEpisode.biopsyDoneBy</v>
      </c>
      <c r="J19" s="12" t="str">
        <f t="shared" si="8"/>
        <v>* group[=].element[=].display = ##34#Biopsy done by##34#</v>
      </c>
      <c r="K19" s="12" t="str">
        <f t="shared" si="9"/>
        <v>* group[=].element[=].target.code = #Condition.evidence:diagnosisDetails.detail</v>
      </c>
      <c r="L19" s="12" t="str">
        <f t="shared" si="10"/>
        <v>* group[=].element[=].target.display = ##34###34#</v>
      </c>
      <c r="M19" s="12" t="str">
        <f t="shared" si="11"/>
        <v>* group[=].element[=].target.equivalence = #relatedto</v>
      </c>
      <c r="N19" s="12" t="str">
        <f t="shared" si="12"/>
        <v>* group[=].element[=].target.comment = ##34#see details in group2##34#</v>
      </c>
      <c r="P19" s="11">
        <v>5</v>
      </c>
      <c r="Q19" s="11">
        <f t="shared" si="13"/>
        <v>0</v>
      </c>
      <c r="R19" s="11">
        <f t="shared" si="14"/>
        <v>5</v>
      </c>
      <c r="S19" s="12" t="str" cm="1">
        <f t="array" ref="S19">INDEX('CancerEpisode-ConceptMap-1'!$I$15:$N$152,Q19+1,R19)</f>
        <v>* group[=].element[=].target.equivalence = #equivalent</v>
      </c>
    </row>
    <row r="20" spans="1:19" ht="103.25" x14ac:dyDescent="0.75">
      <c r="A20" s="12"/>
      <c r="B20" s="11" t="str">
        <f>CancerEpisode!B12</f>
        <v>ageAtDiagnosis</v>
      </c>
      <c r="C20" s="11" t="str">
        <f>CancerEpisode!C12</f>
        <v>Age at diagnosis</v>
      </c>
      <c r="D20" s="12" t="s">
        <v>1491</v>
      </c>
      <c r="E20" s="11"/>
      <c r="F20" s="49" t="s">
        <v>1313</v>
      </c>
      <c r="G20" s="76" t="s">
        <v>2337</v>
      </c>
      <c r="H20" s="43"/>
      <c r="I20" s="12" t="str">
        <f t="shared" si="7"/>
        <v>* group[=].element[+].code = #CancerEpisode.ageAtDiagnosis</v>
      </c>
      <c r="J20" s="12" t="str">
        <f t="shared" si="8"/>
        <v>* group[=].element[=].display = ##34#Age at diagnosis##34#</v>
      </c>
      <c r="K20" s="12" t="str">
        <f t="shared" si="9"/>
        <v>* group[=].element[=].target.code = #Condition.onsetAge</v>
      </c>
      <c r="L20" s="12" t="str">
        <f t="shared" si="10"/>
        <v>* group[=].element[=].target.display = ##34###34#</v>
      </c>
      <c r="M20" s="12" t="str">
        <f t="shared" si="11"/>
        <v>* group[=].element[=].target.equivalence = #equal</v>
      </c>
      <c r="N20" s="12" t="str">
        <f t="shared" si="12"/>
        <v>* group[=].element[=].target.comment = ##34#Applicable only if onSetDateTime is not used otherwise is a calculated value from birthdate and onSetDateTime##34#</v>
      </c>
      <c r="P20" s="11">
        <v>6</v>
      </c>
      <c r="Q20" s="11">
        <f t="shared" si="13"/>
        <v>0</v>
      </c>
      <c r="R20" s="11">
        <f t="shared" si="14"/>
        <v>6</v>
      </c>
      <c r="S20" s="12" t="str" cm="1">
        <f t="array" ref="S20">INDEX('CancerEpisode-ConceptMap-1'!$I$15:$N$152,Q20+1,R20)</f>
        <v/>
      </c>
    </row>
    <row r="21" spans="1:19" ht="118" x14ac:dyDescent="0.75">
      <c r="A21" s="12"/>
      <c r="B21" s="11" t="str">
        <f>CancerEpisode!B13</f>
        <v>radiotherapyInducedSarcoma</v>
      </c>
      <c r="C21" s="11" t="str">
        <f>CancerEpisode!C13</f>
        <v>Radiotherapy induced sarcoma</v>
      </c>
      <c r="D21" s="12" t="s">
        <v>2243</v>
      </c>
      <c r="E21" s="11"/>
      <c r="F21" s="49" t="s">
        <v>1312</v>
      </c>
      <c r="G21" s="143" t="s">
        <v>2338</v>
      </c>
      <c r="H21" s="43"/>
      <c r="I21" s="12" t="str">
        <f t="shared" si="7"/>
        <v>* group[=].element[+].code = #CancerEpisode.radiotherapyInducedSarcoma</v>
      </c>
      <c r="J21" s="12" t="str">
        <f t="shared" si="8"/>
        <v>* group[=].element[=].display = ##34#Radiotherapy induced sarcoma##34#</v>
      </c>
      <c r="K21" s="12" t="str">
        <f t="shared" si="9"/>
        <v>* group[=].element[=].target.code = #Condition.extension:condition-dueTo</v>
      </c>
      <c r="L21" s="12" t="str">
        <f t="shared" si="10"/>
        <v>* group[=].element[=].target.display = ##34###34#</v>
      </c>
      <c r="M21" s="12" t="str">
        <f t="shared" si="11"/>
        <v>* group[=].element[=].target.equivalence = #equivalent</v>
      </c>
      <c r="N21" s="12" t="str">
        <f t="shared" si="12"/>
        <v>* group[=].element[=].target.comment = ##34#true' when extension:condition-dueTo.valueCodeableConcept = $sct#108290001 'Radiation oncology AND/OR radiotherapy'##34#</v>
      </c>
      <c r="P21" s="11">
        <v>7</v>
      </c>
      <c r="Q21" s="11">
        <f t="shared" si="13"/>
        <v>1</v>
      </c>
      <c r="R21" s="11">
        <f t="shared" si="14"/>
        <v>1</v>
      </c>
      <c r="S21" s="12" t="str" cm="1">
        <f t="array" ref="S21">INDEX('CancerEpisode-ConceptMap-1'!$I$15:$N$152,Q21+1,R21)</f>
        <v>* group[=].element[+].code = #CancerEpisode.dateOfDiagnosis</v>
      </c>
    </row>
    <row r="22" spans="1:19" ht="44.25" x14ac:dyDescent="0.75">
      <c r="A22" s="12"/>
      <c r="B22" s="11" t="str">
        <f>CancerEpisode!B14</f>
        <v>grading</v>
      </c>
      <c r="C22" s="11" t="str">
        <f>CancerEpisode!C14</f>
        <v>Grading</v>
      </c>
      <c r="D22" s="12" t="s">
        <v>1492</v>
      </c>
      <c r="E22" s="11"/>
      <c r="F22" s="49" t="s">
        <v>1290</v>
      </c>
      <c r="G22" s="49"/>
      <c r="H22" s="43"/>
      <c r="I22" s="12" t="str">
        <f t="shared" si="7"/>
        <v>* group[=].element[+].code = #CancerEpisode.grading</v>
      </c>
      <c r="J22" s="12" t="str">
        <f t="shared" si="8"/>
        <v>* group[=].element[=].display = ##34#Grading##34#</v>
      </c>
      <c r="K22" s="12" t="str">
        <f t="shared" si="9"/>
        <v>* group[=].element[=].target.code = #Condition.stage.summary</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INDEX('CancerEpisode-ConceptMap-1'!$I$15:$N$152,Q22+1,R22)</f>
        <v>* group[=].element[=].display = ##34#Date of diagnosis (biopsy or surgical piece)##34#</v>
      </c>
    </row>
    <row r="23" spans="1:19" ht="132.75" x14ac:dyDescent="0.75">
      <c r="A23" s="12"/>
      <c r="B23" s="11" t="str">
        <f>CancerEpisode!B15</f>
        <v>hnClassification</v>
      </c>
      <c r="C23" s="11" t="str">
        <f>CancerEpisode!C15</f>
        <v>Classification for Head and Neck tumors</v>
      </c>
      <c r="D23" s="12" t="s">
        <v>1325</v>
      </c>
      <c r="E23" s="11"/>
      <c r="F23" s="49" t="s">
        <v>1290</v>
      </c>
      <c r="G23" s="76" t="s">
        <v>2339</v>
      </c>
      <c r="H23" s="43"/>
      <c r="I23" s="12" t="str">
        <f t="shared" si="7"/>
        <v>* group[=].element[+].code = #CancerEpisode.hnClassification</v>
      </c>
      <c r="J23" s="12" t="str">
        <f t="shared" si="8"/>
        <v>* group[=].element[=].display = ##34#Classification for Head and Neck tumors##34#</v>
      </c>
      <c r="K23" s="12" t="str">
        <f t="shared" si="9"/>
        <v>* group[=].element[=].target.code = #Condition.code</v>
      </c>
      <c r="L23" s="12" t="str">
        <f t="shared" si="10"/>
        <v>* group[=].element[=].target.display = ##34###34#</v>
      </c>
      <c r="M23" s="12" t="str">
        <f t="shared" si="11"/>
        <v>* group[=].element[=].target.equivalence = #relatedto</v>
      </c>
      <c r="N23" s="12" t="str">
        <f t="shared" si="12"/>
        <v>* group[=].element[=].target.comment = ##34#At this stage represented as condition.code.
Evaluate if it represents a morphology/hystology classification.
This comment applies to all the inlcuded elements.##34#</v>
      </c>
      <c r="P23" s="11">
        <v>9</v>
      </c>
      <c r="Q23" s="11">
        <f t="shared" si="13"/>
        <v>1</v>
      </c>
      <c r="R23" s="11">
        <f t="shared" si="14"/>
        <v>3</v>
      </c>
      <c r="S23" s="12" t="str" cm="1">
        <f t="array" ref="S23">INDEX('CancerEpisode-ConceptMap-1'!$I$15:$N$152,Q23+1,R23)</f>
        <v>* group[=].element[=].target.code = #Condition.onsetDateTime</v>
      </c>
    </row>
    <row r="24" spans="1:19" ht="44.25" x14ac:dyDescent="0.75">
      <c r="A24" s="12"/>
      <c r="B24" s="11" t="str">
        <f>CancerEpisode!B16</f>
        <v>hnClassification.histologySquamous</v>
      </c>
      <c r="C24" s="11" t="str">
        <f>CancerEpisode!C16</f>
        <v>Histology Squamous</v>
      </c>
      <c r="D24" s="12" t="s">
        <v>1325</v>
      </c>
      <c r="E24" s="11"/>
      <c r="F24" s="49" t="s">
        <v>1290</v>
      </c>
      <c r="G24" s="137"/>
      <c r="H24" s="43"/>
      <c r="I24" s="12" t="str">
        <f t="shared" si="7"/>
        <v>* group[=].element[+].code = #CancerEpisode.hnClassification.histologySquamous</v>
      </c>
      <c r="J24" s="12" t="str">
        <f t="shared" si="8"/>
        <v>* group[=].element[=].display = ##34#Histology Squamous##34#</v>
      </c>
      <c r="K24" s="12" t="str">
        <f t="shared" si="9"/>
        <v>* group[=].element[=].target.code = #Condition.code</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INDEX('CancerEpisode-ConceptMap-1'!$I$15:$N$152,Q24+1,R24)</f>
        <v>* group[=].element[=].target.display = ##34###34#</v>
      </c>
    </row>
    <row r="25" spans="1:19" ht="44.25" x14ac:dyDescent="0.75">
      <c r="A25" s="12"/>
      <c r="B25" s="11" t="str">
        <f>CancerEpisode!B17</f>
        <v>hnClassification.histologyAdenocarcinoma</v>
      </c>
      <c r="C25" s="11" t="str">
        <f>CancerEpisode!C17</f>
        <v>Histology Adenocarcinoma</v>
      </c>
      <c r="D25" s="12" t="s">
        <v>1325</v>
      </c>
      <c r="E25" s="11"/>
      <c r="F25" s="49" t="s">
        <v>1290</v>
      </c>
      <c r="G25" s="137"/>
      <c r="H25" s="43"/>
      <c r="I25" s="12" t="str">
        <f t="shared" si="7"/>
        <v>* group[=].element[+].code = #CancerEpisode.hnClassification.histologyAdenocarcinoma</v>
      </c>
      <c r="J25" s="12" t="str">
        <f t="shared" si="8"/>
        <v>* group[=].element[=].display = ##34#Histology Adenocarcinoma##34#</v>
      </c>
      <c r="K25" s="12" t="str">
        <f t="shared" si="9"/>
        <v>* group[=].element[=].target.code = #Condition.code</v>
      </c>
      <c r="L25" s="12" t="str">
        <f t="shared" si="10"/>
        <v>* group[=].element[=].target.display = ##34###34#</v>
      </c>
      <c r="M25" s="12" t="str">
        <f t="shared" si="11"/>
        <v>* group[=].element[=].target.equivalence = #relatedto</v>
      </c>
      <c r="N25" s="12" t="str">
        <f t="shared" si="12"/>
        <v/>
      </c>
      <c r="P25" s="11">
        <v>11</v>
      </c>
      <c r="Q25" s="11">
        <f t="shared" si="13"/>
        <v>1</v>
      </c>
      <c r="R25" s="11">
        <f t="shared" si="14"/>
        <v>5</v>
      </c>
      <c r="S25" s="12" t="str" cm="1">
        <f t="array" ref="S25">INDEX('CancerEpisode-ConceptMap-1'!$I$15:$N$152,Q25+1,R25)</f>
        <v>* group[=].element[=].target.equivalence = #relatedto</v>
      </c>
    </row>
    <row r="26" spans="1:19" ht="44.25" x14ac:dyDescent="0.75">
      <c r="A26" s="12"/>
      <c r="B26" s="11" t="str">
        <f>CancerEpisode!B18</f>
        <v>hnClassification.histologyNeuroendocrine</v>
      </c>
      <c r="C26" s="11" t="str">
        <f>CancerEpisode!C18</f>
        <v>Histology Neuroendocrine</v>
      </c>
      <c r="D26" s="12" t="s">
        <v>1325</v>
      </c>
      <c r="E26" s="11"/>
      <c r="F26" s="49" t="s">
        <v>1290</v>
      </c>
      <c r="G26" s="137"/>
      <c r="H26" s="43"/>
      <c r="I26" s="12" t="str">
        <f t="shared" si="7"/>
        <v>* group[=].element[+].code = #CancerEpisode.hnClassification.histologyNeuroendocrine</v>
      </c>
      <c r="J26" s="12" t="str">
        <f t="shared" si="8"/>
        <v>* group[=].element[=].display = ##34#Histology Neuroendocrine##34#</v>
      </c>
      <c r="K26" s="12" t="str">
        <f t="shared" si="9"/>
        <v>* group[=].element[=].target.code = #Condition.code</v>
      </c>
      <c r="L26" s="12" t="str">
        <f t="shared" si="10"/>
        <v>* group[=].element[=].target.display = ##34###34#</v>
      </c>
      <c r="M26" s="12" t="str">
        <f t="shared" si="11"/>
        <v>* group[=].element[=].target.equivalence = #relatedto</v>
      </c>
      <c r="N26" s="12" t="str">
        <f t="shared" si="12"/>
        <v/>
      </c>
      <c r="P26" s="11">
        <v>12</v>
      </c>
      <c r="Q26" s="11">
        <f t="shared" si="13"/>
        <v>1</v>
      </c>
      <c r="R26" s="11">
        <f t="shared" si="14"/>
        <v>6</v>
      </c>
      <c r="S26" s="12" t="str" cm="1">
        <f t="array" ref="S26">INDEX('CancerEpisode-ConceptMap-1'!$I$15:$N$152,Q26+1,R26)</f>
        <v>* group[=].element[=].target.comment = ##34#If the onsetAge is not used##34#</v>
      </c>
    </row>
    <row r="27" spans="1:19" ht="44.25" x14ac:dyDescent="0.75">
      <c r="A27" s="12" t="str">
        <f>CancerEpisode!B19</f>
        <v>hnClassification.histologyOdontogenicCarcinoma</v>
      </c>
      <c r="B27" s="11" t="str">
        <f>CancerEpisode!B19</f>
        <v>hnClassification.histologyOdontogenicCarcinoma</v>
      </c>
      <c r="C27" s="11" t="str">
        <f>CancerEpisode!C19</f>
        <v>Histology Odontogenic Carcinoma</v>
      </c>
      <c r="D27" s="12" t="s">
        <v>1325</v>
      </c>
      <c r="E27" s="11"/>
      <c r="F27" s="49" t="s">
        <v>1290</v>
      </c>
      <c r="G27" s="137"/>
      <c r="H27" s="43"/>
      <c r="I27" s="12" t="str">
        <f t="shared" si="7"/>
        <v>* group[=].element[+].code = #CancerEpisode.hnClassification.histologyOdontogenicCarcinoma</v>
      </c>
      <c r="J27" s="12" t="str">
        <f t="shared" si="8"/>
        <v>* group[=].element[=].display = ##34#Histology Odontogenic Carcinoma##34#</v>
      </c>
      <c r="K27" s="12" t="str">
        <f t="shared" si="9"/>
        <v>* group[=].element[=].target.code = #Condition.code</v>
      </c>
      <c r="L27" s="12" t="str">
        <f t="shared" si="10"/>
        <v>* group[=].element[=].target.display = ##34###34#</v>
      </c>
      <c r="M27" s="12" t="str">
        <f t="shared" si="11"/>
        <v>* group[=].element[=].target.equivalence = #relatedto</v>
      </c>
      <c r="N27" s="12" t="str">
        <f t="shared" si="12"/>
        <v/>
      </c>
      <c r="P27" s="11">
        <v>13</v>
      </c>
      <c r="Q27" s="11">
        <f t="shared" si="13"/>
        <v>2</v>
      </c>
      <c r="R27" s="11">
        <f t="shared" si="14"/>
        <v>1</v>
      </c>
      <c r="S27" s="12" t="str" cm="1">
        <f t="array" ref="S27">INDEX('CancerEpisode-ConceptMap-1'!$I$15:$N$152,Q27+1,R27)</f>
        <v>* group[=].element[+].code = #CancerEpisode.dateOfDiagnosis</v>
      </c>
    </row>
    <row r="28" spans="1:19" ht="44.25" x14ac:dyDescent="0.75">
      <c r="A28" s="12" t="str">
        <f>CancerEpisode!B20</f>
        <v>hnClassification.histologySNUC</v>
      </c>
      <c r="B28" s="11" t="str">
        <f>CancerEpisode!B20</f>
        <v>hnClassification.histologySNUC</v>
      </c>
      <c r="C28" s="11" t="str">
        <f>CancerEpisode!C20</f>
        <v>Histology Sinonasal undifferentiated carcinoma</v>
      </c>
      <c r="D28" s="12" t="s">
        <v>1325</v>
      </c>
      <c r="E28" s="12"/>
      <c r="F28" s="49" t="s">
        <v>1290</v>
      </c>
      <c r="G28" s="137"/>
      <c r="H28" s="43"/>
      <c r="I28" s="12" t="str">
        <f t="shared" si="7"/>
        <v>* group[=].element[+].code = #CancerEpisode.hnClassification.histologySNUC</v>
      </c>
      <c r="J28" s="12" t="str">
        <f t="shared" si="8"/>
        <v>* group[=].element[=].display = ##34#Histology Sinonasal undifferentiated carcinoma##34#</v>
      </c>
      <c r="K28" s="12" t="str">
        <f t="shared" si="9"/>
        <v>* group[=].element[=].target.code = #Condition.code</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INDEX('CancerEpisode-ConceptMap-1'!$I$15:$N$152,Q28+1,R28)</f>
        <v>* group[=].element[=].display = ##34#Date of diagnosis (biopsy or surgical piece)##34#</v>
      </c>
    </row>
    <row r="29" spans="1:19" ht="132.75" x14ac:dyDescent="0.75">
      <c r="A29" s="12" t="str">
        <f>CancerEpisode!B21</f>
        <v>sarcomaClassification</v>
      </c>
      <c r="B29" s="11" t="str">
        <f>CancerEpisode!B21</f>
        <v>sarcomaClassification</v>
      </c>
      <c r="C29" s="11" t="str">
        <f>CancerEpisode!C21</f>
        <v>Sarcoma classification</v>
      </c>
      <c r="D29" s="12" t="s">
        <v>1325</v>
      </c>
      <c r="E29" s="12"/>
      <c r="F29" s="49" t="s">
        <v>1290</v>
      </c>
      <c r="G29" s="76" t="s">
        <v>2339</v>
      </c>
      <c r="H29" s="43"/>
      <c r="I29" s="12" t="str">
        <f t="shared" si="7"/>
        <v>* group[=].element[+].code = #CancerEpisode.sarcomaClassification</v>
      </c>
      <c r="J29" s="12" t="str">
        <f t="shared" si="8"/>
        <v>* group[=].element[=].display = ##34#Sarcoma classification##34#</v>
      </c>
      <c r="K29" s="12" t="str">
        <f t="shared" si="9"/>
        <v>* group[=].element[=].target.code = #Condition.code</v>
      </c>
      <c r="L29" s="12" t="str">
        <f t="shared" si="10"/>
        <v>* group[=].element[=].target.display = ##34###34#</v>
      </c>
      <c r="M29" s="12" t="str">
        <f t="shared" si="11"/>
        <v>* group[=].element[=].target.equivalence = #relatedto</v>
      </c>
      <c r="N29" s="12" t="str">
        <f t="shared" si="12"/>
        <v>* group[=].element[=].target.comment = ##34#At this stage represented as condition.code.
Evaluate if it represents a morphology/hystology classification.
This comment applies to all the inlcuded elements.##34#</v>
      </c>
      <c r="P29" s="11">
        <v>15</v>
      </c>
      <c r="Q29" s="11">
        <f t="shared" si="13"/>
        <v>2</v>
      </c>
      <c r="R29" s="11">
        <f t="shared" si="14"/>
        <v>3</v>
      </c>
      <c r="S29" s="12" t="str" cm="1">
        <f t="array" ref="S29">INDEX('CancerEpisode-ConceptMap-1'!$I$15:$N$152,Q29+1,R29)</f>
        <v>* group[=].element[=].target.code = #Condition.evidence:diagnosisDetails.detail</v>
      </c>
    </row>
    <row r="30" spans="1:19" ht="44.25" x14ac:dyDescent="0.75">
      <c r="A30" s="12" t="str">
        <f>CancerEpisode!B22</f>
        <v>sarcomaClassification.adipocyticTumours</v>
      </c>
      <c r="B30" s="11" t="str">
        <f>CancerEpisode!B22</f>
        <v>sarcomaClassification.adipocyticTumours</v>
      </c>
      <c r="C30" s="11" t="str">
        <f>CancerEpisode!C22</f>
        <v>Histology subgroup Adipocytic tumours</v>
      </c>
      <c r="D30" s="12" t="s">
        <v>1325</v>
      </c>
      <c r="E30" s="12"/>
      <c r="F30" s="49" t="s">
        <v>1290</v>
      </c>
      <c r="G30" s="137"/>
      <c r="H30" s="43"/>
      <c r="I30" s="12" t="str">
        <f t="shared" si="7"/>
        <v>* group[=].element[+].code = #CancerEpisode.sarcomaClassification.adipocyticTumours</v>
      </c>
      <c r="J30" s="12" t="str">
        <f t="shared" si="8"/>
        <v>* group[=].element[=].display = ##34#Histology subgroup Adipocytic tumours##34#</v>
      </c>
      <c r="K30" s="12" t="str">
        <f t="shared" si="9"/>
        <v>* group[=].element[=].target.code = #Condition.code</v>
      </c>
      <c r="L30" s="12" t="str">
        <f t="shared" si="10"/>
        <v>* group[=].element[=].target.display = ##34###34#</v>
      </c>
      <c r="M30" s="12" t="str">
        <f t="shared" si="11"/>
        <v>* group[=].element[=].target.equivalence = #relatedto</v>
      </c>
      <c r="N30" s="12" t="str">
        <f t="shared" si="12"/>
        <v/>
      </c>
      <c r="P30" s="11">
        <v>16</v>
      </c>
      <c r="Q30" s="11">
        <f t="shared" si="13"/>
        <v>2</v>
      </c>
      <c r="R30" s="11">
        <f t="shared" si="14"/>
        <v>4</v>
      </c>
      <c r="S30" s="12" t="str" cm="1">
        <f t="array" ref="S30">INDEX('CancerEpisode-ConceptMap-1'!$I$15:$N$152,Q30+1,R30)</f>
        <v>* group[=].element[=].target.display = ##34###34#</v>
      </c>
    </row>
    <row r="31" spans="1:19" ht="44.25" x14ac:dyDescent="0.75">
      <c r="A31" s="12" t="str">
        <f>CancerEpisode!B23</f>
        <v>sarcomaClassification.fmtTumours</v>
      </c>
      <c r="B31" s="11" t="str">
        <f>CancerEpisode!B23</f>
        <v>sarcomaClassification.fmtTumours</v>
      </c>
      <c r="C31" s="11" t="str">
        <f>CancerEpisode!C23</f>
        <v>Histology subgroup Fibroblastic and myofibroblastic tumours</v>
      </c>
      <c r="D31" s="12" t="s">
        <v>1325</v>
      </c>
      <c r="E31" s="12"/>
      <c r="F31" s="49" t="s">
        <v>1290</v>
      </c>
      <c r="G31" s="137"/>
      <c r="H31" s="43"/>
      <c r="I31" s="12" t="str">
        <f t="shared" si="7"/>
        <v>* group[=].element[+].code = #CancerEpisode.sarcomaClassification.fmtTumours</v>
      </c>
      <c r="J31" s="12" t="str">
        <f t="shared" si="8"/>
        <v>* group[=].element[=].display = ##34#Histology subgroup Fibroblastic and myofibroblastic tumours##34#</v>
      </c>
      <c r="K31" s="12" t="str">
        <f t="shared" si="9"/>
        <v>* group[=].element[=].target.code = #Condition.code</v>
      </c>
      <c r="L31" s="12" t="str">
        <f t="shared" si="10"/>
        <v>* group[=].element[=].target.display = ##34###34#</v>
      </c>
      <c r="M31" s="12" t="str">
        <f t="shared" si="11"/>
        <v>* group[=].element[=].target.equivalence = #relatedto</v>
      </c>
      <c r="N31" s="12" t="str">
        <f t="shared" si="12"/>
        <v/>
      </c>
      <c r="P31" s="11">
        <v>17</v>
      </c>
      <c r="Q31" s="11">
        <f t="shared" si="13"/>
        <v>2</v>
      </c>
      <c r="R31" s="11">
        <f t="shared" si="14"/>
        <v>5</v>
      </c>
      <c r="S31" s="12" t="str" cm="1">
        <f t="array" ref="S31">INDEX('CancerEpisode-ConceptMap-1'!$I$15:$N$152,Q31+1,R31)</f>
        <v>* group[=].element[=].target.equivalence = #relatedto</v>
      </c>
    </row>
    <row r="32" spans="1:19" ht="44.25" x14ac:dyDescent="0.75">
      <c r="A32" s="12" t="str">
        <f>CancerEpisode!B24</f>
        <v>sarcomaClassification.socalledFibrohistiocyticTumours</v>
      </c>
      <c r="B32" s="11" t="str">
        <f>CancerEpisode!B24</f>
        <v>sarcomaClassification.socalledFibrohistiocyticTumours</v>
      </c>
      <c r="C32" s="11" t="str">
        <f>CancerEpisode!C24</f>
        <v>Histology subgroup So-called fibrohistiocytic tumours</v>
      </c>
      <c r="D32" s="12" t="s">
        <v>1325</v>
      </c>
      <c r="E32" s="12"/>
      <c r="F32" s="49" t="s">
        <v>1290</v>
      </c>
      <c r="G32" s="137"/>
      <c r="H32" s="43"/>
      <c r="I32" s="12" t="str">
        <f t="shared" si="7"/>
        <v>* group[=].element[+].code = #CancerEpisode.sarcomaClassification.socalledFibrohistiocyticTumours</v>
      </c>
      <c r="J32" s="12" t="str">
        <f t="shared" si="8"/>
        <v>* group[=].element[=].display = ##34#Histology subgroup So-called fibrohistiocytic tumours##34#</v>
      </c>
      <c r="K32" s="12" t="str">
        <f t="shared" si="9"/>
        <v>* group[=].element[=].target.code = #Condition.code</v>
      </c>
      <c r="L32" s="12" t="str">
        <f t="shared" si="10"/>
        <v>* group[=].element[=].target.display = ##34###34#</v>
      </c>
      <c r="M32" s="12" t="str">
        <f t="shared" si="11"/>
        <v>* group[=].element[=].target.equivalence = #relatedto</v>
      </c>
      <c r="N32" s="12" t="str">
        <f t="shared" si="12"/>
        <v/>
      </c>
      <c r="P32" s="11">
        <v>18</v>
      </c>
      <c r="Q32" s="11">
        <f t="shared" si="13"/>
        <v>2</v>
      </c>
      <c r="R32" s="11">
        <f t="shared" si="14"/>
        <v>6</v>
      </c>
      <c r="S32" s="12" t="str" cm="1">
        <f t="array" ref="S32">INDEX('CancerEpisode-ConceptMap-1'!$I$15:$N$152,Q32+1,R32)</f>
        <v>* group[=].element[=].target.comment = ##34#see details in group2##34#</v>
      </c>
    </row>
    <row r="33" spans="1:19" ht="44.25" x14ac:dyDescent="0.75">
      <c r="A33" s="12" t="str">
        <f>CancerEpisode!B25</f>
        <v>sarcomaClassification.vascularTumours</v>
      </c>
      <c r="B33" s="11" t="str">
        <f>CancerEpisode!B25</f>
        <v>sarcomaClassification.vascularTumours</v>
      </c>
      <c r="C33" s="11" t="str">
        <f>CancerEpisode!C25</f>
        <v>Vascular tumours</v>
      </c>
      <c r="D33" s="12" t="s">
        <v>1325</v>
      </c>
      <c r="E33" s="12"/>
      <c r="F33" s="49" t="s">
        <v>1290</v>
      </c>
      <c r="G33" s="137"/>
      <c r="H33" s="43"/>
      <c r="I33" s="12" t="str">
        <f t="shared" si="7"/>
        <v>* group[=].element[+].code = #CancerEpisode.sarcomaClassification.vascularTumours</v>
      </c>
      <c r="J33" s="12" t="str">
        <f t="shared" si="8"/>
        <v>* group[=].element[=].display = ##34#Vascular tumours##34#</v>
      </c>
      <c r="K33" s="12" t="str">
        <f t="shared" si="9"/>
        <v>* group[=].element[=].target.code = #Condition.code</v>
      </c>
      <c r="L33" s="12" t="str">
        <f t="shared" si="10"/>
        <v>* group[=].element[=].target.display = ##34###34#</v>
      </c>
      <c r="M33" s="12" t="str">
        <f t="shared" si="11"/>
        <v>* group[=].element[=].target.equivalence = #relatedto</v>
      </c>
      <c r="N33" s="12" t="str">
        <f t="shared" si="12"/>
        <v/>
      </c>
      <c r="P33" s="11">
        <v>19</v>
      </c>
      <c r="Q33" s="11">
        <f t="shared" si="13"/>
        <v>3</v>
      </c>
      <c r="R33" s="11">
        <f t="shared" si="14"/>
        <v>1</v>
      </c>
      <c r="S33" s="12" t="str" cm="1">
        <f t="array" ref="S33">INDEX('CancerEpisode-ConceptMap-1'!$I$15:$N$152,Q33+1,R33)</f>
        <v>* group[=].element[+].code = #CancerEpisode.typeOfBiopsy</v>
      </c>
    </row>
    <row r="34" spans="1:19" ht="44.25" x14ac:dyDescent="0.75">
      <c r="A34" s="12" t="str">
        <f>CancerEpisode!B26</f>
        <v>sarcomaClassification.pericyticPerivascularTumours</v>
      </c>
      <c r="B34" s="11" t="str">
        <f>CancerEpisode!B26</f>
        <v>sarcomaClassification.pericyticPerivascularTumours</v>
      </c>
      <c r="C34" s="11" t="str">
        <f>CancerEpisode!C26</f>
        <v>Pericytic (perivascular) tumours</v>
      </c>
      <c r="D34" s="12" t="s">
        <v>1325</v>
      </c>
      <c r="E34" s="12"/>
      <c r="F34" s="49" t="s">
        <v>1290</v>
      </c>
      <c r="G34" s="137"/>
      <c r="H34" s="43"/>
      <c r="I34" s="12" t="str">
        <f t="shared" si="7"/>
        <v>* group[=].element[+].code = #CancerEpisode.sarcomaClassification.pericyticPerivascularTumours</v>
      </c>
      <c r="J34" s="12" t="str">
        <f t="shared" si="8"/>
        <v>* group[=].element[=].display = ##34#Pericytic (perivascular) tumours##34#</v>
      </c>
      <c r="K34" s="12" t="str">
        <f t="shared" si="9"/>
        <v>* group[=].element[=].target.code = #Condition.code</v>
      </c>
      <c r="L34" s="12" t="str">
        <f t="shared" si="10"/>
        <v>* group[=].element[=].target.display = ##34###34#</v>
      </c>
      <c r="M34" s="12" t="str">
        <f t="shared" si="11"/>
        <v>* group[=].element[=].target.equivalence = #relatedto</v>
      </c>
      <c r="N34" s="12" t="str">
        <f t="shared" si="12"/>
        <v/>
      </c>
      <c r="P34" s="11">
        <v>20</v>
      </c>
      <c r="Q34" s="11">
        <f t="shared" si="13"/>
        <v>3</v>
      </c>
      <c r="R34" s="11">
        <f t="shared" si="14"/>
        <v>2</v>
      </c>
      <c r="S34" s="12" t="str" cm="1">
        <f t="array" ref="S34">INDEX('CancerEpisode-ConceptMap-1'!$I$15:$N$152,Q34+1,R34)</f>
        <v>* group[=].element[=].display = ##34#Type of biopsy##34#</v>
      </c>
    </row>
    <row r="35" spans="1:19" ht="44.25" x14ac:dyDescent="0.75">
      <c r="A35" s="12" t="str">
        <f>CancerEpisode!B27</f>
        <v>sarcomaClassification.smoothMuscleTumours</v>
      </c>
      <c r="B35" s="11" t="str">
        <f>CancerEpisode!B27</f>
        <v>sarcomaClassification.smoothMuscleTumours</v>
      </c>
      <c r="C35" s="11" t="str">
        <f>CancerEpisode!C27</f>
        <v>Smooth muscle tumours</v>
      </c>
      <c r="D35" s="12" t="s">
        <v>1325</v>
      </c>
      <c r="E35" s="12"/>
      <c r="F35" s="49" t="s">
        <v>1290</v>
      </c>
      <c r="G35" s="137"/>
      <c r="H35" s="43"/>
      <c r="I35" s="12" t="str">
        <f t="shared" si="7"/>
        <v>* group[=].element[+].code = #CancerEpisode.sarcomaClassification.smoothMuscleTumours</v>
      </c>
      <c r="J35" s="12" t="str">
        <f t="shared" si="8"/>
        <v>* group[=].element[=].display = ##34#Smooth muscle tumours##34#</v>
      </c>
      <c r="K35" s="12" t="str">
        <f t="shared" si="9"/>
        <v>* group[=].element[=].target.code = #Condition.code</v>
      </c>
      <c r="L35" s="12" t="str">
        <f t="shared" si="10"/>
        <v>* group[=].element[=].target.display = ##34###34#</v>
      </c>
      <c r="M35" s="12" t="str">
        <f t="shared" si="11"/>
        <v>* group[=].element[=].target.equivalence = #relatedto</v>
      </c>
      <c r="N35" s="12" t="str">
        <f t="shared" si="12"/>
        <v/>
      </c>
      <c r="P35" s="11">
        <v>21</v>
      </c>
      <c r="Q35" s="11">
        <f t="shared" si="13"/>
        <v>3</v>
      </c>
      <c r="R35" s="11">
        <f t="shared" si="14"/>
        <v>3</v>
      </c>
      <c r="S35" s="12" t="str" cm="1">
        <f t="array" ref="S35">INDEX('CancerEpisode-ConceptMap-1'!$I$15:$N$152,Q35+1,R35)</f>
        <v>* group[=].element[=].target.code = #Condition.evidence:diagnosisDetails.detail</v>
      </c>
    </row>
    <row r="36" spans="1:19" ht="44.25" x14ac:dyDescent="0.75">
      <c r="A36" s="12" t="str">
        <f>CancerEpisode!B28</f>
        <v>sarcomaClassification.skeletalMuscleTumours</v>
      </c>
      <c r="B36" s="11" t="str">
        <f>CancerEpisode!B28</f>
        <v>sarcomaClassification.skeletalMuscleTumours</v>
      </c>
      <c r="C36" s="11" t="str">
        <f>CancerEpisode!C28</f>
        <v>Skeletal muscle tumours</v>
      </c>
      <c r="D36" s="12" t="s">
        <v>1325</v>
      </c>
      <c r="E36" s="12"/>
      <c r="F36" s="49" t="s">
        <v>1290</v>
      </c>
      <c r="G36" s="137"/>
      <c r="H36" s="43"/>
      <c r="I36" s="12" t="str">
        <f t="shared" si="7"/>
        <v>* group[=].element[+].code = #CancerEpisode.sarcomaClassification.skeletalMuscleTumours</v>
      </c>
      <c r="J36" s="12" t="str">
        <f t="shared" si="8"/>
        <v>* group[=].element[=].display = ##34#Skeletal muscle tumours##34#</v>
      </c>
      <c r="K36" s="12" t="str">
        <f t="shared" si="9"/>
        <v>* group[=].element[=].target.code = #Condition.code</v>
      </c>
      <c r="L36" s="12" t="str">
        <f t="shared" si="10"/>
        <v>* group[=].element[=].target.display = ##34###34#</v>
      </c>
      <c r="M36" s="12" t="str">
        <f t="shared" si="11"/>
        <v>* group[=].element[=].target.equivalence = #relatedto</v>
      </c>
      <c r="N36" s="12" t="str">
        <f t="shared" si="12"/>
        <v/>
      </c>
      <c r="P36" s="11">
        <v>22</v>
      </c>
      <c r="Q36" s="11">
        <f t="shared" si="13"/>
        <v>3</v>
      </c>
      <c r="R36" s="11">
        <f t="shared" si="14"/>
        <v>4</v>
      </c>
      <c r="S36" s="12" t="str" cm="1">
        <f t="array" ref="S36">INDEX('CancerEpisode-ConceptMap-1'!$I$15:$N$152,Q36+1,R36)</f>
        <v>* group[=].element[=].target.display = ##34###34#</v>
      </c>
    </row>
    <row r="37" spans="1:19" ht="44.25" x14ac:dyDescent="0.75">
      <c r="A37" s="12" t="str">
        <f>CancerEpisode!B29</f>
        <v>sarcomaClassification.chondroOsseousTumours</v>
      </c>
      <c r="B37" s="11" t="str">
        <f>CancerEpisode!B29</f>
        <v>sarcomaClassification.chondroOsseousTumours</v>
      </c>
      <c r="C37" s="11" t="str">
        <f>CancerEpisode!C29</f>
        <v>Chondro-osseous tumours</v>
      </c>
      <c r="D37" s="12" t="s">
        <v>1325</v>
      </c>
      <c r="E37" s="12"/>
      <c r="F37" s="49" t="s">
        <v>1290</v>
      </c>
      <c r="G37" s="137"/>
      <c r="H37" s="43"/>
      <c r="I37" s="12" t="str">
        <f t="shared" si="7"/>
        <v>* group[=].element[+].code = #CancerEpisode.sarcomaClassification.chondroOsseousTumours</v>
      </c>
      <c r="J37" s="12" t="str">
        <f t="shared" si="8"/>
        <v>* group[=].element[=].display = ##34#Chondro-osseous tumours##34#</v>
      </c>
      <c r="K37" s="12" t="str">
        <f t="shared" si="9"/>
        <v>* group[=].element[=].target.code = #Condition.code</v>
      </c>
      <c r="L37" s="12" t="str">
        <f t="shared" si="10"/>
        <v>* group[=].element[=].target.display = ##34###34#</v>
      </c>
      <c r="M37" s="12" t="str">
        <f t="shared" si="11"/>
        <v>* group[=].element[=].target.equivalence = #relatedto</v>
      </c>
      <c r="N37" s="12" t="str">
        <f t="shared" si="12"/>
        <v/>
      </c>
      <c r="P37" s="11">
        <v>23</v>
      </c>
      <c r="Q37" s="11">
        <f t="shared" si="13"/>
        <v>3</v>
      </c>
      <c r="R37" s="11">
        <f t="shared" si="14"/>
        <v>5</v>
      </c>
      <c r="S37" s="12" t="str" cm="1">
        <f t="array" ref="S37">INDEX('CancerEpisode-ConceptMap-1'!$I$15:$N$152,Q37+1,R37)</f>
        <v>* group[=].element[=].target.equivalence = #relatedto</v>
      </c>
    </row>
    <row r="38" spans="1:19" ht="44.25" x14ac:dyDescent="0.75">
      <c r="A38" s="12" t="str">
        <f>CancerEpisode!B30</f>
        <v>sarcomaClassification.peripheralNerveSheathTumours</v>
      </c>
      <c r="B38" s="11" t="str">
        <f>CancerEpisode!B30</f>
        <v>sarcomaClassification.peripheralNerveSheathTumours</v>
      </c>
      <c r="C38" s="11" t="str">
        <f>CancerEpisode!C30</f>
        <v>Peripheral nerve sheath tumours</v>
      </c>
      <c r="D38" s="12" t="s">
        <v>1325</v>
      </c>
      <c r="E38" s="12"/>
      <c r="F38" s="49" t="s">
        <v>1290</v>
      </c>
      <c r="G38" s="137"/>
      <c r="H38" s="43"/>
      <c r="I38" s="12" t="str">
        <f t="shared" si="7"/>
        <v>* group[=].element[+].code = #CancerEpisode.sarcomaClassification.peripheralNerveSheathTumours</v>
      </c>
      <c r="J38" s="12" t="str">
        <f t="shared" si="8"/>
        <v>* group[=].element[=].display = ##34#Peripheral nerve sheath tumours##34#</v>
      </c>
      <c r="K38" s="12" t="str">
        <f t="shared" si="9"/>
        <v>* group[=].element[=].target.code = #Condition.code</v>
      </c>
      <c r="L38" s="12" t="str">
        <f t="shared" si="10"/>
        <v>* group[=].element[=].target.display = ##34###34#</v>
      </c>
      <c r="M38" s="12" t="str">
        <f t="shared" si="11"/>
        <v>* group[=].element[=].target.equivalence = #relatedto</v>
      </c>
      <c r="N38" s="12" t="str">
        <f t="shared" si="12"/>
        <v/>
      </c>
      <c r="P38" s="11">
        <v>24</v>
      </c>
      <c r="Q38" s="11">
        <f t="shared" si="13"/>
        <v>3</v>
      </c>
      <c r="R38" s="11">
        <f t="shared" si="14"/>
        <v>6</v>
      </c>
      <c r="S38" s="12" t="str" cm="1">
        <f t="array" ref="S38">INDEX('CancerEpisode-ConceptMap-1'!$I$15:$N$152,Q38+1,R38)</f>
        <v>* group[=].element[=].target.comment = ##34#see details in group2##34#</v>
      </c>
    </row>
    <row r="39" spans="1:19" ht="44.25" x14ac:dyDescent="0.75">
      <c r="A39" s="12" t="str">
        <f>CancerEpisode!B31</f>
        <v>sarcomaClassification.tumoursOfUncertainDifferentiation</v>
      </c>
      <c r="B39" s="11" t="str">
        <f>CancerEpisode!B31</f>
        <v>sarcomaClassification.tumoursOfUncertainDifferentiation</v>
      </c>
      <c r="C39" s="11" t="str">
        <f>CancerEpisode!C31</f>
        <v>Tumours of uncertain differentiation</v>
      </c>
      <c r="D39" s="12" t="s">
        <v>1325</v>
      </c>
      <c r="E39" s="12"/>
      <c r="F39" s="49" t="s">
        <v>1290</v>
      </c>
      <c r="G39" s="137"/>
      <c r="H39" s="43"/>
      <c r="I39" s="12" t="str">
        <f t="shared" si="7"/>
        <v>* group[=].element[+].code = #CancerEpisode.sarcomaClassification.tumoursOfUncertainDifferentiation</v>
      </c>
      <c r="J39" s="12" t="str">
        <f t="shared" si="8"/>
        <v>* group[=].element[=].display = ##34#Tumours of uncertain differentiation##34#</v>
      </c>
      <c r="K39" s="12" t="str">
        <f t="shared" si="9"/>
        <v>* group[=].element[=].target.code = #Condition.code</v>
      </c>
      <c r="L39" s="12" t="str">
        <f t="shared" si="10"/>
        <v>* group[=].element[=].target.display = ##34###34#</v>
      </c>
      <c r="M39" s="12" t="str">
        <f t="shared" si="11"/>
        <v>* group[=].element[=].target.equivalence = #relatedto</v>
      </c>
      <c r="N39" s="12" t="str">
        <f t="shared" si="12"/>
        <v/>
      </c>
      <c r="P39" s="11">
        <v>25</v>
      </c>
      <c r="Q39" s="11">
        <f t="shared" si="13"/>
        <v>4</v>
      </c>
      <c r="R39" s="11">
        <f t="shared" si="14"/>
        <v>1</v>
      </c>
      <c r="S39" s="12" t="str" cm="1">
        <f t="array" ref="S39">INDEX('CancerEpisode-ConceptMap-1'!$I$15:$N$152,Q39+1,R39)</f>
        <v>* group[=].element[+].code = #CancerEpisode.biopsyDoneBy</v>
      </c>
    </row>
    <row r="40" spans="1:19" ht="44.25" x14ac:dyDescent="0.75">
      <c r="A40" s="12" t="str">
        <f>CancerEpisode!B32</f>
        <v>sarcomaClassification.undifSmallRCelSarcBonAndSofTis</v>
      </c>
      <c r="B40" s="11" t="str">
        <f>CancerEpisode!B32</f>
        <v>sarcomaClassification.undifSmallRCelSarcBonAndSofTis</v>
      </c>
      <c r="C40" s="11" t="str">
        <f>CancerEpisode!C32</f>
        <v>Undifferentiated small round cell sarcomas of bone and soft tissue</v>
      </c>
      <c r="D40" s="12" t="s">
        <v>1325</v>
      </c>
      <c r="E40" s="12"/>
      <c r="F40" s="49" t="s">
        <v>1290</v>
      </c>
      <c r="G40" s="137"/>
      <c r="H40" s="43"/>
      <c r="I40" s="12" t="str">
        <f t="shared" si="7"/>
        <v>* group[=].element[+].code = #CancerEpisode.sarcomaClassification.undifSmallRCelSarcBonAndSofTis</v>
      </c>
      <c r="J40" s="12" t="str">
        <f t="shared" si="8"/>
        <v>* group[=].element[=].display = ##34#Undifferentiated small round cell sarcomas of bone and soft tissue##34#</v>
      </c>
      <c r="K40" s="12" t="str">
        <f t="shared" si="9"/>
        <v>* group[=].element[=].target.code = #Condition.code</v>
      </c>
      <c r="L40" s="12" t="str">
        <f t="shared" si="10"/>
        <v>* group[=].element[=].target.display = ##34###34#</v>
      </c>
      <c r="M40" s="12" t="str">
        <f t="shared" si="11"/>
        <v>* group[=].element[=].target.equivalence = #relatedto</v>
      </c>
      <c r="N40" s="12" t="str">
        <f t="shared" si="12"/>
        <v/>
      </c>
      <c r="P40" s="11">
        <v>26</v>
      </c>
      <c r="Q40" s="11">
        <f t="shared" si="13"/>
        <v>4</v>
      </c>
      <c r="R40" s="11">
        <f t="shared" si="14"/>
        <v>2</v>
      </c>
      <c r="S40" s="12" t="str" cm="1">
        <f t="array" ref="S40">INDEX('CancerEpisode-ConceptMap-1'!$I$15:$N$152,Q40+1,R40)</f>
        <v>* group[=].element[=].display = ##34#Biopsy done by##34#</v>
      </c>
    </row>
    <row r="41" spans="1:19" ht="44.25" x14ac:dyDescent="0.75">
      <c r="A41" s="12" t="str">
        <f>CancerEpisode!B33</f>
        <v>sarcomaClassification.estAndRelatedTumours</v>
      </c>
      <c r="B41" s="11" t="str">
        <f>CancerEpisode!B33</f>
        <v>sarcomaClassification.estAndRelatedTumours</v>
      </c>
      <c r="C41" s="11" t="str">
        <f>CancerEpisode!C33</f>
        <v>Endometrial stromal and related tumours</v>
      </c>
      <c r="D41" s="12" t="s">
        <v>1325</v>
      </c>
      <c r="E41" s="12"/>
      <c r="F41" s="49" t="s">
        <v>1290</v>
      </c>
      <c r="G41" s="137"/>
      <c r="H41" s="43"/>
      <c r="I41" s="12" t="str">
        <f t="shared" si="7"/>
        <v>* group[=].element[+].code = #CancerEpisode.sarcomaClassification.estAndRelatedTumours</v>
      </c>
      <c r="J41" s="12" t="str">
        <f t="shared" si="8"/>
        <v>* group[=].element[=].display = ##34#Endometrial stromal and related tumours##34#</v>
      </c>
      <c r="K41" s="12" t="str">
        <f t="shared" si="9"/>
        <v>* group[=].element[=].target.code = #Condition.code</v>
      </c>
      <c r="L41" s="12" t="str">
        <f t="shared" si="10"/>
        <v>* group[=].element[=].target.display = ##34###34#</v>
      </c>
      <c r="M41" s="12" t="str">
        <f t="shared" si="11"/>
        <v>* group[=].element[=].target.equivalence = #relatedto</v>
      </c>
      <c r="N41" s="12" t="str">
        <f t="shared" si="12"/>
        <v/>
      </c>
      <c r="P41" s="11">
        <v>27</v>
      </c>
      <c r="Q41" s="11">
        <f t="shared" si="13"/>
        <v>4</v>
      </c>
      <c r="R41" s="11">
        <f t="shared" si="14"/>
        <v>3</v>
      </c>
      <c r="S41" s="12" t="str" cm="1">
        <f t="array" ref="S41">INDEX('CancerEpisode-ConceptMap-1'!$I$15:$N$152,Q41+1,R41)</f>
        <v>* group[=].element[=].target.code = #Condition.evidence:diagnosisDetails.detail</v>
      </c>
    </row>
    <row r="42" spans="1:19" ht="44.25" x14ac:dyDescent="0.75">
      <c r="A42" s="12" t="str">
        <f>CancerEpisode!B34</f>
        <v>sarcomaClassification.miscellaniousMesenchimalTumors</v>
      </c>
      <c r="B42" s="11" t="str">
        <f>CancerEpisode!B34</f>
        <v>sarcomaClassification.miscellaniousMesenchimalTumors</v>
      </c>
      <c r="C42" s="11" t="str">
        <f>CancerEpisode!C34</f>
        <v>Miscellanious mesenchimal tumors</v>
      </c>
      <c r="D42" s="12" t="s">
        <v>1325</v>
      </c>
      <c r="E42" s="12"/>
      <c r="F42" s="49" t="s">
        <v>1290</v>
      </c>
      <c r="G42" s="137"/>
      <c r="H42" s="43"/>
      <c r="I42" s="12" t="str">
        <f t="shared" si="7"/>
        <v>* group[=].element[+].code = #CancerEpisode.sarcomaClassification.miscellaniousMesenchimalTumors</v>
      </c>
      <c r="J42" s="12" t="str">
        <f t="shared" si="8"/>
        <v>* group[=].element[=].display = ##34#Miscellanious mesenchimal tumors##34#</v>
      </c>
      <c r="K42" s="12" t="str">
        <f t="shared" si="9"/>
        <v>* group[=].element[=].target.code = #Condition.code</v>
      </c>
      <c r="L42" s="12" t="str">
        <f t="shared" si="10"/>
        <v>* group[=].element[=].target.display = ##34###34#</v>
      </c>
      <c r="M42" s="12" t="str">
        <f t="shared" si="11"/>
        <v>* group[=].element[=].target.equivalence = #relatedto</v>
      </c>
      <c r="N42" s="12" t="str">
        <f t="shared" si="12"/>
        <v/>
      </c>
      <c r="P42" s="11">
        <v>28</v>
      </c>
      <c r="Q42" s="11">
        <f t="shared" si="13"/>
        <v>4</v>
      </c>
      <c r="R42" s="11">
        <f t="shared" si="14"/>
        <v>4</v>
      </c>
      <c r="S42" s="12" t="str" cm="1">
        <f t="array" ref="S42">INDEX('CancerEpisode-ConceptMap-1'!$I$15:$N$152,Q42+1,R42)</f>
        <v>* group[=].element[=].target.display = ##34###34#</v>
      </c>
    </row>
    <row r="43" spans="1:19" ht="44.25" x14ac:dyDescent="0.75">
      <c r="A43" s="12" t="str">
        <f>CancerEpisode!B35</f>
        <v>sarcomaClassification.mixedEpithelialAndMesenchymalTumours</v>
      </c>
      <c r="B43" s="11" t="str">
        <f>CancerEpisode!B35</f>
        <v>sarcomaClassification.mixedEpithelialAndMesenchymalTumours</v>
      </c>
      <c r="C43" s="11" t="str">
        <f>CancerEpisode!C35</f>
        <v>Mixed epithelial and mesenchymal tumours</v>
      </c>
      <c r="D43" s="12" t="s">
        <v>1325</v>
      </c>
      <c r="E43" s="12"/>
      <c r="F43" s="49" t="s">
        <v>1290</v>
      </c>
      <c r="G43" s="137"/>
      <c r="H43" s="43"/>
      <c r="I43" s="12" t="str">
        <f t="shared" si="7"/>
        <v>* group[=].element[+].code = #CancerEpisode.sarcomaClassification.mixedEpithelialAndMesenchymalTumours</v>
      </c>
      <c r="J43" s="12" t="str">
        <f t="shared" si="8"/>
        <v>* group[=].element[=].display = ##34#Mixed epithelial and mesenchymal tumours##34#</v>
      </c>
      <c r="K43" s="12" t="str">
        <f t="shared" si="9"/>
        <v>* group[=].element[=].target.code = #Condition.code</v>
      </c>
      <c r="L43" s="12" t="str">
        <f t="shared" si="10"/>
        <v>* group[=].element[=].target.display = ##34###34#</v>
      </c>
      <c r="M43" s="12" t="str">
        <f t="shared" si="11"/>
        <v>* group[=].element[=].target.equivalence = #relatedto</v>
      </c>
      <c r="N43" s="12" t="str">
        <f t="shared" si="12"/>
        <v/>
      </c>
      <c r="P43" s="11">
        <v>29</v>
      </c>
      <c r="Q43" s="11">
        <f t="shared" si="13"/>
        <v>4</v>
      </c>
      <c r="R43" s="11">
        <f t="shared" si="14"/>
        <v>5</v>
      </c>
      <c r="S43" s="12" t="str" cm="1">
        <f t="array" ref="S43">INDEX('CancerEpisode-ConceptMap-1'!$I$15:$N$152,Q43+1,R43)</f>
        <v>* group[=].element[=].target.equivalence = #relatedto</v>
      </c>
    </row>
    <row r="44" spans="1:19" ht="44.25" x14ac:dyDescent="0.75">
      <c r="A44" s="12" t="str">
        <f>CancerEpisode!B36</f>
        <v>subsites</v>
      </c>
      <c r="B44" s="11" t="str">
        <f>CancerEpisode!B36</f>
        <v>subsites</v>
      </c>
      <c r="C44" s="11" t="str">
        <f>CancerEpisode!C36</f>
        <v>subsites</v>
      </c>
      <c r="D44" s="12" t="s">
        <v>1596</v>
      </c>
      <c r="E44" s="12"/>
      <c r="F44" s="49" t="s">
        <v>1312</v>
      </c>
      <c r="G44" s="137"/>
      <c r="H44" s="43"/>
      <c r="I44" s="12" t="str">
        <f t="shared" si="7"/>
        <v>* group[=].element[+].code = #CancerEpisode.subsites</v>
      </c>
      <c r="J44" s="12" t="str">
        <f t="shared" si="8"/>
        <v>* group[=].element[=].display = ##34#subsites##34#</v>
      </c>
      <c r="K44" s="12" t="str">
        <f t="shared" si="9"/>
        <v>* group[=].element[=].target.code = #Condition.bodySite</v>
      </c>
      <c r="L44" s="12" t="str">
        <f t="shared" si="10"/>
        <v>* group[=].element[=].target.display = ##34###34#</v>
      </c>
      <c r="M44" s="12" t="str">
        <f t="shared" si="11"/>
        <v>* group[=].element[=].target.equivalence = #equivalent</v>
      </c>
      <c r="N44" s="12" t="str">
        <f t="shared" si="12"/>
        <v/>
      </c>
      <c r="P44" s="11">
        <v>30</v>
      </c>
      <c r="Q44" s="11">
        <f t="shared" si="13"/>
        <v>4</v>
      </c>
      <c r="R44" s="11">
        <f t="shared" si="14"/>
        <v>6</v>
      </c>
      <c r="S44" s="12" t="str" cm="1">
        <f t="array" ref="S44">INDEX('CancerEpisode-ConceptMap-1'!$I$15:$N$152,Q44+1,R44)</f>
        <v>* group[=].element[=].target.comment = ##34#see details in group2##34#</v>
      </c>
    </row>
    <row r="45" spans="1:19" ht="44.25" x14ac:dyDescent="0.75">
      <c r="A45" s="12" t="str">
        <f>CancerEpisode!B37</f>
        <v>subsites.nasalCavityAndParanasalSinuses</v>
      </c>
      <c r="B45" s="11" t="str">
        <f>CancerEpisode!B37</f>
        <v>subsites.nasalCavityAndParanasalSinuses</v>
      </c>
      <c r="C45" s="11" t="str">
        <f>CancerEpisode!C37</f>
        <v>Nasal cavity and paranasal sinuses subsite</v>
      </c>
      <c r="D45" s="12" t="s">
        <v>1596</v>
      </c>
      <c r="E45" s="12"/>
      <c r="F45" s="49" t="s">
        <v>1312</v>
      </c>
      <c r="G45" s="137"/>
      <c r="H45" s="43"/>
      <c r="I45" s="12" t="str">
        <f t="shared" si="7"/>
        <v>* group[=].element[+].code = #CancerEpisode.subsites.nasalCavityAndParanasalSinuses</v>
      </c>
      <c r="J45" s="12" t="str">
        <f t="shared" si="8"/>
        <v>* group[=].element[=].display = ##34#Nasal cavity and paranasal sinuses subsite##34#</v>
      </c>
      <c r="K45" s="12" t="str">
        <f t="shared" si="9"/>
        <v>* group[=].element[=].target.code = #Condition.bodySite</v>
      </c>
      <c r="L45" s="12" t="str">
        <f t="shared" si="10"/>
        <v>* group[=].element[=].target.display = ##34###34#</v>
      </c>
      <c r="M45" s="12" t="str">
        <f t="shared" si="11"/>
        <v>* group[=].element[=].target.equivalence = #equivalent</v>
      </c>
      <c r="N45" s="12" t="str">
        <f t="shared" si="12"/>
        <v/>
      </c>
      <c r="P45" s="11">
        <v>31</v>
      </c>
      <c r="Q45" s="11">
        <f t="shared" si="13"/>
        <v>5</v>
      </c>
      <c r="R45" s="11">
        <f t="shared" si="14"/>
        <v>1</v>
      </c>
      <c r="S45" s="12" t="str" cm="1">
        <f t="array" ref="S45">INDEX('CancerEpisode-ConceptMap-1'!$I$15:$N$152,Q45+1,R45)</f>
        <v>* group[=].element[+].code = #CancerEpisode.ageAtDiagnosis</v>
      </c>
    </row>
    <row r="46" spans="1:19" ht="44.25" x14ac:dyDescent="0.75">
      <c r="A46" s="12" t="str">
        <f>CancerEpisode!B38</f>
        <v>subsites.nasopharynx</v>
      </c>
      <c r="B46" s="11" t="str">
        <f>CancerEpisode!B38</f>
        <v>subsites.nasopharynx</v>
      </c>
      <c r="C46" s="11" t="str">
        <f>CancerEpisode!C38</f>
        <v>Nasopharynx  subsite</v>
      </c>
      <c r="D46" s="12" t="s">
        <v>1596</v>
      </c>
      <c r="E46" s="12"/>
      <c r="F46" s="49" t="s">
        <v>1312</v>
      </c>
      <c r="G46" s="137"/>
      <c r="H46" s="43"/>
      <c r="I46" s="12" t="str">
        <f t="shared" si="7"/>
        <v>* group[=].element[+].code = #CancerEpisode.subsites.nasopharynx</v>
      </c>
      <c r="J46" s="12" t="str">
        <f t="shared" si="8"/>
        <v>* group[=].element[=].display = ##34#Nasopharynx  subsite##34#</v>
      </c>
      <c r="K46" s="12" t="str">
        <f t="shared" si="9"/>
        <v>* group[=].element[=].target.code = #Condition.bodySite</v>
      </c>
      <c r="L46" s="12" t="str">
        <f t="shared" si="10"/>
        <v>* group[=].element[=].target.display = ##34###34#</v>
      </c>
      <c r="M46" s="12" t="str">
        <f t="shared" si="11"/>
        <v>* group[=].element[=].target.equivalence = #equivalent</v>
      </c>
      <c r="N46" s="12" t="str">
        <f t="shared" si="12"/>
        <v/>
      </c>
      <c r="P46" s="11">
        <v>32</v>
      </c>
      <c r="Q46" s="11">
        <f t="shared" si="13"/>
        <v>5</v>
      </c>
      <c r="R46" s="11">
        <f t="shared" si="14"/>
        <v>2</v>
      </c>
      <c r="S46" s="12" t="str" cm="1">
        <f t="array" ref="S46">INDEX('CancerEpisode-ConceptMap-1'!$I$15:$N$152,Q46+1,R46)</f>
        <v>* group[=].element[=].display = ##34#Age at diagnosis##34#</v>
      </c>
    </row>
    <row r="47" spans="1:19" ht="44.25" x14ac:dyDescent="0.75">
      <c r="A47" s="12" t="str">
        <f>CancerEpisode!B39</f>
        <v>subsites.hypopharynx</v>
      </c>
      <c r="B47" s="11" t="str">
        <f>CancerEpisode!B39</f>
        <v>subsites.hypopharynx</v>
      </c>
      <c r="C47" s="11" t="str">
        <f>CancerEpisode!C39</f>
        <v>Hypopharynx subsite</v>
      </c>
      <c r="D47" s="12" t="s">
        <v>1596</v>
      </c>
      <c r="E47" s="12"/>
      <c r="F47" s="49" t="s">
        <v>1312</v>
      </c>
      <c r="G47" s="137"/>
      <c r="H47" s="43"/>
      <c r="I47" s="12" t="str">
        <f t="shared" si="7"/>
        <v>* group[=].element[+].code = #CancerEpisode.subsites.hypopharynx</v>
      </c>
      <c r="J47" s="12" t="str">
        <f t="shared" si="8"/>
        <v>* group[=].element[=].display = ##34#Hypopharynx subsite##34#</v>
      </c>
      <c r="K47" s="12" t="str">
        <f t="shared" si="9"/>
        <v>* group[=].element[=].target.code = #Condition.bodySite</v>
      </c>
      <c r="L47" s="12" t="str">
        <f t="shared" si="10"/>
        <v>* group[=].element[=].target.display = ##34###34#</v>
      </c>
      <c r="M47" s="12" t="str">
        <f t="shared" si="11"/>
        <v>* group[=].element[=].target.equivalence = #equivalent</v>
      </c>
      <c r="N47" s="12" t="str">
        <f t="shared" si="12"/>
        <v/>
      </c>
      <c r="P47" s="11">
        <v>33</v>
      </c>
      <c r="Q47" s="11">
        <f t="shared" si="13"/>
        <v>5</v>
      </c>
      <c r="R47" s="11">
        <f t="shared" si="14"/>
        <v>3</v>
      </c>
      <c r="S47" s="12" t="str" cm="1">
        <f t="array" ref="S47">INDEX('CancerEpisode-ConceptMap-1'!$I$15:$N$152,Q47+1,R47)</f>
        <v>* group[=].element[=].target.code = #Condition.onsetAge</v>
      </c>
    </row>
    <row r="48" spans="1:19" ht="44.25" x14ac:dyDescent="0.75">
      <c r="A48" s="12" t="str">
        <f>CancerEpisode!B40</f>
        <v>subsites.oropharynx</v>
      </c>
      <c r="B48" s="11" t="str">
        <f>CancerEpisode!B40</f>
        <v>subsites.oropharynx</v>
      </c>
      <c r="C48" s="11" t="str">
        <f>CancerEpisode!C40</f>
        <v>Oropharynx subsite</v>
      </c>
      <c r="D48" s="12" t="s">
        <v>1596</v>
      </c>
      <c r="E48" s="12"/>
      <c r="F48" s="49" t="s">
        <v>1312</v>
      </c>
      <c r="G48" s="137"/>
      <c r="H48" s="43"/>
      <c r="I48" s="12" t="str">
        <f t="shared" si="7"/>
        <v>* group[=].element[+].code = #CancerEpisode.subsites.oropharynx</v>
      </c>
      <c r="J48" s="12" t="str">
        <f t="shared" si="8"/>
        <v>* group[=].element[=].display = ##34#Oropharynx subsite##34#</v>
      </c>
      <c r="K48" s="12" t="str">
        <f t="shared" si="9"/>
        <v>* group[=].element[=].target.code = #Condition.bodySite</v>
      </c>
      <c r="L48" s="12" t="str">
        <f t="shared" si="10"/>
        <v>* group[=].element[=].target.display = ##34###34#</v>
      </c>
      <c r="M48" s="12" t="str">
        <f t="shared" si="11"/>
        <v>* group[=].element[=].target.equivalence = #equivalent</v>
      </c>
      <c r="N48" s="12" t="str">
        <f t="shared" si="12"/>
        <v/>
      </c>
      <c r="P48" s="11">
        <v>34</v>
      </c>
      <c r="Q48" s="11">
        <f t="shared" si="13"/>
        <v>5</v>
      </c>
      <c r="R48" s="11">
        <f t="shared" si="14"/>
        <v>4</v>
      </c>
      <c r="S48" s="12" t="str" cm="1">
        <f t="array" ref="S48">INDEX('CancerEpisode-ConceptMap-1'!$I$15:$N$152,Q48+1,R48)</f>
        <v>* group[=].element[=].target.display = ##34###34#</v>
      </c>
    </row>
    <row r="49" spans="1:19" ht="44.25" x14ac:dyDescent="0.75">
      <c r="A49" s="12" t="str">
        <f>CancerEpisode!B41</f>
        <v>subsites.larynx</v>
      </c>
      <c r="B49" s="11" t="str">
        <f>CancerEpisode!B41</f>
        <v>subsites.larynx</v>
      </c>
      <c r="C49" s="11" t="str">
        <f>CancerEpisode!C41</f>
        <v>Larynx subsite</v>
      </c>
      <c r="D49" s="12" t="s">
        <v>1596</v>
      </c>
      <c r="E49" s="12"/>
      <c r="F49" s="49" t="s">
        <v>1312</v>
      </c>
      <c r="G49" s="137"/>
      <c r="H49" s="43"/>
      <c r="I49" s="12" t="str">
        <f t="shared" si="7"/>
        <v>* group[=].element[+].code = #CancerEpisode.subsites.larynx</v>
      </c>
      <c r="J49" s="12" t="str">
        <f t="shared" si="8"/>
        <v>* group[=].element[=].display = ##34#Larynx subsite##34#</v>
      </c>
      <c r="K49" s="12" t="str">
        <f t="shared" si="9"/>
        <v>* group[=].element[=].target.code = #Condition.bodySite</v>
      </c>
      <c r="L49" s="12" t="str">
        <f t="shared" si="10"/>
        <v>* group[=].element[=].target.display = ##34###34#</v>
      </c>
      <c r="M49" s="12" t="str">
        <f t="shared" si="11"/>
        <v>* group[=].element[=].target.equivalence = #equivalent</v>
      </c>
      <c r="N49" s="12" t="str">
        <f t="shared" si="12"/>
        <v/>
      </c>
      <c r="P49" s="11">
        <v>35</v>
      </c>
      <c r="Q49" s="11">
        <f t="shared" si="13"/>
        <v>5</v>
      </c>
      <c r="R49" s="11">
        <f t="shared" si="14"/>
        <v>5</v>
      </c>
      <c r="S49" s="12" t="str" cm="1">
        <f t="array" ref="S49">INDEX('CancerEpisode-ConceptMap-1'!$I$15:$N$152,Q49+1,R49)</f>
        <v>* group[=].element[=].target.equivalence = #equal</v>
      </c>
    </row>
    <row r="50" spans="1:19" ht="44.25" x14ac:dyDescent="0.75">
      <c r="A50" s="12" t="str">
        <f>CancerEpisode!B42</f>
        <v>subsites.oralCavity</v>
      </c>
      <c r="B50" s="11" t="str">
        <f>CancerEpisode!B42</f>
        <v>subsites.oralCavity</v>
      </c>
      <c r="C50" s="11" t="str">
        <f>CancerEpisode!C42</f>
        <v>Oral cavity subsite</v>
      </c>
      <c r="D50" s="12" t="s">
        <v>1596</v>
      </c>
      <c r="E50" s="12"/>
      <c r="F50" s="49" t="s">
        <v>1312</v>
      </c>
      <c r="G50" s="137"/>
      <c r="H50" s="43"/>
      <c r="I50" s="12" t="str">
        <f t="shared" si="7"/>
        <v>* group[=].element[+].code = #CancerEpisode.subsites.oralCavity</v>
      </c>
      <c r="J50" s="12" t="str">
        <f t="shared" si="8"/>
        <v>* group[=].element[=].display = ##34#Oral cavity subsite##34#</v>
      </c>
      <c r="K50" s="12" t="str">
        <f t="shared" si="9"/>
        <v>* group[=].element[=].target.code = #Condition.bodySite</v>
      </c>
      <c r="L50" s="12" t="str">
        <f t="shared" si="10"/>
        <v>* group[=].element[=].target.display = ##34###34#</v>
      </c>
      <c r="M50" s="12" t="str">
        <f t="shared" si="11"/>
        <v>* group[=].element[=].target.equivalence = #equivalent</v>
      </c>
      <c r="N50" s="12" t="str">
        <f t="shared" si="12"/>
        <v/>
      </c>
      <c r="P50" s="11">
        <v>36</v>
      </c>
      <c r="Q50" s="11">
        <f t="shared" si="13"/>
        <v>5</v>
      </c>
      <c r="R50" s="11">
        <f t="shared" si="14"/>
        <v>6</v>
      </c>
      <c r="S50" s="12" t="str" cm="1">
        <f t="array" ref="S50">INDEX('CancerEpisode-ConceptMap-1'!$I$15:$N$152,Q50+1,R50)</f>
        <v>* group[=].element[=].target.comment = ##34#Applicable only if onSetDateTime is not used otherwise is a calculated value from birthdate and onSetDateTime##34#</v>
      </c>
    </row>
    <row r="51" spans="1:19" ht="44.25" x14ac:dyDescent="0.75">
      <c r="A51" s="12" t="str">
        <f>CancerEpisode!B43</f>
        <v>subsites.lip</v>
      </c>
      <c r="B51" s="11" t="str">
        <f>CancerEpisode!B43</f>
        <v>subsites.lip</v>
      </c>
      <c r="C51" s="11" t="str">
        <f>CancerEpisode!C43</f>
        <v>Lip subsite</v>
      </c>
      <c r="D51" s="12" t="s">
        <v>1596</v>
      </c>
      <c r="E51" s="12"/>
      <c r="F51" s="49" t="s">
        <v>1312</v>
      </c>
      <c r="G51" s="137"/>
      <c r="H51" s="43"/>
      <c r="I51" s="12" t="str">
        <f t="shared" si="7"/>
        <v>* group[=].element[+].code = #CancerEpisode.subsites.lip</v>
      </c>
      <c r="J51" s="12" t="str">
        <f t="shared" si="8"/>
        <v>* group[=].element[=].display = ##34#Lip subsite##34#</v>
      </c>
      <c r="K51" s="12" t="str">
        <f t="shared" si="9"/>
        <v>* group[=].element[=].target.code = #Condition.bodySite</v>
      </c>
      <c r="L51" s="12" t="str">
        <f t="shared" si="10"/>
        <v>* group[=].element[=].target.display = ##34###34#</v>
      </c>
      <c r="M51" s="12" t="str">
        <f t="shared" si="11"/>
        <v>* group[=].element[=].target.equivalence = #equivalent</v>
      </c>
      <c r="N51" s="12" t="str">
        <f t="shared" si="12"/>
        <v/>
      </c>
      <c r="P51" s="11">
        <v>37</v>
      </c>
      <c r="Q51" s="11">
        <f t="shared" si="13"/>
        <v>6</v>
      </c>
      <c r="R51" s="11">
        <f t="shared" si="14"/>
        <v>1</v>
      </c>
      <c r="S51" s="12" t="str" cm="1">
        <f t="array" ref="S51">INDEX('CancerEpisode-ConceptMap-1'!$I$15:$N$152,Q51+1,R51)</f>
        <v>* group[=].element[+].code = #CancerEpisode.radiotherapyInducedSarcoma</v>
      </c>
    </row>
    <row r="52" spans="1:19" ht="44.25" x14ac:dyDescent="0.75">
      <c r="A52" s="12" t="str">
        <f>CancerEpisode!B44</f>
        <v>subsites.upperAndLowerLimbs</v>
      </c>
      <c r="B52" s="11" t="str">
        <f>CancerEpisode!B44</f>
        <v>subsites.upperAndLowerLimbs</v>
      </c>
      <c r="C52" s="11" t="str">
        <f>CancerEpisode!C44</f>
        <v>Upper and Lower limbs subsite</v>
      </c>
      <c r="D52" s="12" t="s">
        <v>1596</v>
      </c>
      <c r="E52" s="12"/>
      <c r="F52" s="49" t="s">
        <v>1312</v>
      </c>
      <c r="G52" s="137"/>
      <c r="H52" s="43"/>
      <c r="I52" s="12" t="str">
        <f t="shared" si="7"/>
        <v>* group[=].element[+].code = #CancerEpisode.subsites.upperAndLowerLimbs</v>
      </c>
      <c r="J52" s="12" t="str">
        <f t="shared" si="8"/>
        <v>* group[=].element[=].display = ##34#Upper and Lower limbs subsite##34#</v>
      </c>
      <c r="K52" s="12" t="str">
        <f t="shared" si="9"/>
        <v>* group[=].element[=].target.code = #Condition.bodySite</v>
      </c>
      <c r="L52" s="12" t="str">
        <f t="shared" si="10"/>
        <v>* group[=].element[=].target.display = ##34###34#</v>
      </c>
      <c r="M52" s="12" t="str">
        <f t="shared" si="11"/>
        <v>* group[=].element[=].target.equivalence = #equivalent</v>
      </c>
      <c r="N52" s="12" t="str">
        <f t="shared" si="12"/>
        <v/>
      </c>
      <c r="P52" s="11">
        <v>38</v>
      </c>
      <c r="Q52" s="11">
        <f t="shared" si="13"/>
        <v>6</v>
      </c>
      <c r="R52" s="11">
        <f t="shared" si="14"/>
        <v>2</v>
      </c>
      <c r="S52" s="12" t="str" cm="1">
        <f t="array" ref="S52">INDEX('CancerEpisode-ConceptMap-1'!$I$15:$N$152,Q52+1,R52)</f>
        <v>* group[=].element[=].display = ##34#Radiotherapy induced sarcoma##34#</v>
      </c>
    </row>
    <row r="53" spans="1:19" ht="44.25" x14ac:dyDescent="0.75">
      <c r="A53" s="12" t="str">
        <f>CancerEpisode!B45</f>
        <v>subsites.trunkWallSubsite</v>
      </c>
      <c r="B53" s="11" t="str">
        <f>CancerEpisode!B45</f>
        <v>subsites.trunkWallSubsite</v>
      </c>
      <c r="C53" s="11" t="str">
        <f>CancerEpisode!C45</f>
        <v>Trunk wall subsite</v>
      </c>
      <c r="D53" s="12" t="s">
        <v>1596</v>
      </c>
      <c r="E53" s="12"/>
      <c r="F53" s="49" t="s">
        <v>1312</v>
      </c>
      <c r="G53" s="137"/>
      <c r="H53" s="43"/>
      <c r="I53" s="12" t="str">
        <f t="shared" si="7"/>
        <v>* group[=].element[+].code = #CancerEpisode.subsites.trunkWallSubsite</v>
      </c>
      <c r="J53" s="12" t="str">
        <f t="shared" si="8"/>
        <v>* group[=].element[=].display = ##34#Trunk wall subsite##34#</v>
      </c>
      <c r="K53" s="12" t="str">
        <f t="shared" si="9"/>
        <v>* group[=].element[=].target.code = #Condition.bodySite</v>
      </c>
      <c r="L53" s="12" t="str">
        <f t="shared" si="10"/>
        <v>* group[=].element[=].target.display = ##34###34#</v>
      </c>
      <c r="M53" s="12" t="str">
        <f t="shared" si="11"/>
        <v>* group[=].element[=].target.equivalence = #equivalent</v>
      </c>
      <c r="N53" s="12" t="str">
        <f t="shared" si="12"/>
        <v/>
      </c>
      <c r="P53" s="11">
        <v>39</v>
      </c>
      <c r="Q53" s="11">
        <f t="shared" si="13"/>
        <v>6</v>
      </c>
      <c r="R53" s="11">
        <f t="shared" si="14"/>
        <v>3</v>
      </c>
      <c r="S53" s="12" t="str" cm="1">
        <f t="array" ref="S53">INDEX('CancerEpisode-ConceptMap-1'!$I$15:$N$152,Q53+1,R53)</f>
        <v>* group[=].element[=].target.code = #Condition.extension:condition-dueTo</v>
      </c>
    </row>
    <row r="54" spans="1:19" ht="44.25" x14ac:dyDescent="0.75">
      <c r="A54" s="12" t="str">
        <f>CancerEpisode!B46</f>
        <v>subsites.intraAbdominalSubsite</v>
      </c>
      <c r="B54" s="11" t="str">
        <f>CancerEpisode!B46</f>
        <v>subsites.intraAbdominalSubsite</v>
      </c>
      <c r="C54" s="11" t="str">
        <f>CancerEpisode!C46</f>
        <v>Intra abdominal subsite</v>
      </c>
      <c r="D54" s="12" t="s">
        <v>1596</v>
      </c>
      <c r="E54" s="12"/>
      <c r="F54" s="49" t="s">
        <v>1312</v>
      </c>
      <c r="G54" s="137"/>
      <c r="H54" s="43"/>
      <c r="I54" s="12" t="str">
        <f t="shared" si="7"/>
        <v>* group[=].element[+].code = #CancerEpisode.subsites.intraAbdominalSubsite</v>
      </c>
      <c r="J54" s="12" t="str">
        <f t="shared" si="8"/>
        <v>* group[=].element[=].display = ##34#Intra abdominal subsite##34#</v>
      </c>
      <c r="K54" s="12" t="str">
        <f t="shared" si="9"/>
        <v>* group[=].element[=].target.code = #Condition.bodySite</v>
      </c>
      <c r="L54" s="12" t="str">
        <f t="shared" si="10"/>
        <v>* group[=].element[=].target.display = ##34###34#</v>
      </c>
      <c r="M54" s="12" t="str">
        <f t="shared" si="11"/>
        <v>* group[=].element[=].target.equivalence = #equivalent</v>
      </c>
      <c r="N54" s="12" t="str">
        <f t="shared" si="12"/>
        <v/>
      </c>
      <c r="P54" s="11">
        <v>40</v>
      </c>
      <c r="Q54" s="11">
        <f t="shared" si="13"/>
        <v>6</v>
      </c>
      <c r="R54" s="11">
        <f t="shared" si="14"/>
        <v>4</v>
      </c>
      <c r="S54" s="12" t="str" cm="1">
        <f t="array" ref="S54">INDEX('CancerEpisode-ConceptMap-1'!$I$15:$N$152,Q54+1,R54)</f>
        <v>* group[=].element[=].target.display = ##34###34#</v>
      </c>
    </row>
    <row r="55" spans="1:19" ht="44.25" x14ac:dyDescent="0.75">
      <c r="A55" s="12" t="str">
        <f>CancerEpisode!B47</f>
        <v>subsites.intraThoracicSubsite</v>
      </c>
      <c r="B55" s="11" t="str">
        <f>CancerEpisode!B47</f>
        <v>subsites.intraThoracicSubsite</v>
      </c>
      <c r="C55" s="11" t="str">
        <f>CancerEpisode!C47</f>
        <v>Intra thoracic subsite</v>
      </c>
      <c r="D55" s="12" t="s">
        <v>1596</v>
      </c>
      <c r="E55" s="12"/>
      <c r="F55" s="49" t="s">
        <v>1312</v>
      </c>
      <c r="G55" s="137"/>
      <c r="H55" s="43"/>
      <c r="I55" s="12" t="str">
        <f t="shared" si="7"/>
        <v>* group[=].element[+].code = #CancerEpisode.subsites.intraThoracicSubsite</v>
      </c>
      <c r="J55" s="12" t="str">
        <f t="shared" si="8"/>
        <v>* group[=].element[=].display = ##34#Intra thoracic subsite##34#</v>
      </c>
      <c r="K55" s="12" t="str">
        <f t="shared" si="9"/>
        <v>* group[=].element[=].target.code = #Condition.bodySite</v>
      </c>
      <c r="L55" s="12" t="str">
        <f t="shared" si="10"/>
        <v>* group[=].element[=].target.display = ##34###34#</v>
      </c>
      <c r="M55" s="12" t="str">
        <f t="shared" si="11"/>
        <v>* group[=].element[=].target.equivalence = #equivalent</v>
      </c>
      <c r="N55" s="12" t="str">
        <f t="shared" si="12"/>
        <v/>
      </c>
      <c r="P55" s="11">
        <v>41</v>
      </c>
      <c r="Q55" s="11">
        <f t="shared" si="13"/>
        <v>6</v>
      </c>
      <c r="R55" s="11">
        <f t="shared" si="14"/>
        <v>5</v>
      </c>
      <c r="S55" s="12" t="str" cm="1">
        <f t="array" ref="S55">INDEX('CancerEpisode-ConceptMap-1'!$I$15:$N$152,Q55+1,R55)</f>
        <v>* group[=].element[=].target.equivalence = #equivalent</v>
      </c>
    </row>
    <row r="56" spans="1:19" ht="44.25" x14ac:dyDescent="0.75">
      <c r="A56" s="12" t="str">
        <f>CancerEpisode!B48</f>
        <v>subsites.genitoUrinarySubsite</v>
      </c>
      <c r="B56" s="11" t="str">
        <f>CancerEpisode!B48</f>
        <v>subsites.genitoUrinarySubsite</v>
      </c>
      <c r="C56" s="11" t="str">
        <f>CancerEpisode!C48</f>
        <v>Genito urinary subsite</v>
      </c>
      <c r="D56" s="12" t="s">
        <v>1596</v>
      </c>
      <c r="E56" s="12"/>
      <c r="F56" s="49" t="s">
        <v>1312</v>
      </c>
      <c r="G56" s="137"/>
      <c r="H56" s="43"/>
      <c r="I56" s="12" t="str">
        <f t="shared" si="7"/>
        <v>* group[=].element[+].code = #CancerEpisode.subsites.genitoUrinarySubsite</v>
      </c>
      <c r="J56" s="12" t="str">
        <f t="shared" si="8"/>
        <v>* group[=].element[=].display = ##34#Genito urinary subsite##34#</v>
      </c>
      <c r="K56" s="12" t="str">
        <f t="shared" si="9"/>
        <v>* group[=].element[=].target.code = #Condition.bodySite</v>
      </c>
      <c r="L56" s="12" t="str">
        <f t="shared" si="10"/>
        <v>* group[=].element[=].target.display = ##34###34#</v>
      </c>
      <c r="M56" s="12" t="str">
        <f t="shared" si="11"/>
        <v>* group[=].element[=].target.equivalence = #equivalent</v>
      </c>
      <c r="N56" s="12" t="str">
        <f t="shared" si="12"/>
        <v/>
      </c>
      <c r="P56" s="11">
        <v>42</v>
      </c>
      <c r="Q56" s="11">
        <f t="shared" si="13"/>
        <v>6</v>
      </c>
      <c r="R56" s="11">
        <f t="shared" si="14"/>
        <v>6</v>
      </c>
      <c r="S56" s="12" t="str" cm="1">
        <f t="array" ref="S56">INDEX('CancerEpisode-ConceptMap-1'!$I$15:$N$152,Q56+1,R56)</f>
        <v>* group[=].element[=].target.comment = ##34#true' when extension:condition-dueTo.valueCodeableConcept = $sct#108290001 'Radiation oncology AND/OR radiotherapy'##34#</v>
      </c>
    </row>
    <row r="57" spans="1:19" ht="44.25" x14ac:dyDescent="0.75">
      <c r="A57" s="12" t="str">
        <f>CancerEpisode!B49</f>
        <v>subsites.headAndNeckSubsite</v>
      </c>
      <c r="B57" s="11" t="str">
        <f>CancerEpisode!B49</f>
        <v>subsites.headAndNeckSubsite</v>
      </c>
      <c r="C57" s="11" t="str">
        <f>CancerEpisode!C49</f>
        <v>Head and Neck subsite</v>
      </c>
      <c r="D57" s="12" t="s">
        <v>1596</v>
      </c>
      <c r="E57" s="12"/>
      <c r="F57" s="49" t="s">
        <v>1312</v>
      </c>
      <c r="G57" s="137"/>
      <c r="H57" s="43"/>
      <c r="I57" s="12" t="str">
        <f t="shared" si="7"/>
        <v>* group[=].element[+].code = #CancerEpisode.subsites.headAndNeckSubsite</v>
      </c>
      <c r="J57" s="12" t="str">
        <f t="shared" si="8"/>
        <v>* group[=].element[=].display = ##34#Head and Neck subsite##34#</v>
      </c>
      <c r="K57" s="12" t="str">
        <f t="shared" si="9"/>
        <v>* group[=].element[=].target.code = #Condition.bodySite</v>
      </c>
      <c r="L57" s="12" t="str">
        <f t="shared" si="10"/>
        <v>* group[=].element[=].target.display = ##34###34#</v>
      </c>
      <c r="M57" s="12" t="str">
        <f t="shared" si="11"/>
        <v>* group[=].element[=].target.equivalence = #equivalent</v>
      </c>
      <c r="N57" s="12" t="str">
        <f t="shared" si="12"/>
        <v/>
      </c>
      <c r="P57" s="11">
        <v>43</v>
      </c>
      <c r="Q57" s="11">
        <f t="shared" si="13"/>
        <v>7</v>
      </c>
      <c r="R57" s="11">
        <f t="shared" si="14"/>
        <v>1</v>
      </c>
      <c r="S57" s="12" t="str" cm="1">
        <f t="array" ref="S57">INDEX('CancerEpisode-ConceptMap-1'!$I$15:$N$152,Q57+1,R57)</f>
        <v>* group[=].element[+].code = #CancerEpisode.grading</v>
      </c>
    </row>
    <row r="58" spans="1:19" ht="44.25" x14ac:dyDescent="0.75">
      <c r="A58" s="12" t="str">
        <f>CancerEpisode!B50</f>
        <v>subsites.breast</v>
      </c>
      <c r="B58" s="11" t="str">
        <f>CancerEpisode!B50</f>
        <v>subsites.breast</v>
      </c>
      <c r="C58" s="11" t="str">
        <f>CancerEpisode!C50</f>
        <v>Breast subsite</v>
      </c>
      <c r="D58" s="12" t="s">
        <v>1596</v>
      </c>
      <c r="E58" s="12"/>
      <c r="F58" s="49" t="s">
        <v>1312</v>
      </c>
      <c r="G58" s="137"/>
      <c r="H58" s="43"/>
      <c r="I58" s="12" t="str">
        <f t="shared" si="7"/>
        <v>* group[=].element[+].code = #CancerEpisode.subsites.breast</v>
      </c>
      <c r="J58" s="12" t="str">
        <f t="shared" si="8"/>
        <v>* group[=].element[=].display = ##34#Breast subsite##34#</v>
      </c>
      <c r="K58" s="12" t="str">
        <f t="shared" si="9"/>
        <v>* group[=].element[=].target.code = #Condition.bodySite</v>
      </c>
      <c r="L58" s="12" t="str">
        <f t="shared" si="10"/>
        <v>* group[=].element[=].target.display = ##34###34#</v>
      </c>
      <c r="M58" s="12" t="str">
        <f t="shared" si="11"/>
        <v>* group[=].element[=].target.equivalence = #equivalent</v>
      </c>
      <c r="N58" s="12" t="str">
        <f t="shared" si="12"/>
        <v/>
      </c>
      <c r="P58" s="11">
        <v>44</v>
      </c>
      <c r="Q58" s="11">
        <f t="shared" si="13"/>
        <v>7</v>
      </c>
      <c r="R58" s="11">
        <f t="shared" si="14"/>
        <v>2</v>
      </c>
      <c r="S58" s="12" t="str" cm="1">
        <f t="array" ref="S58">INDEX('CancerEpisode-ConceptMap-1'!$I$15:$N$152,Q58+1,R58)</f>
        <v>* group[=].element[=].display = ##34#Grading##34#</v>
      </c>
    </row>
    <row r="59" spans="1:19" ht="44.25" x14ac:dyDescent="0.75">
      <c r="A59" s="12" t="str">
        <f>CancerEpisode!B51</f>
        <v>subsites.others</v>
      </c>
      <c r="B59" s="11" t="str">
        <f>CancerEpisode!B51</f>
        <v>subsites.others</v>
      </c>
      <c r="C59" s="11" t="str">
        <f>CancerEpisode!C51</f>
        <v>Other subsite</v>
      </c>
      <c r="D59" s="12" t="s">
        <v>1596</v>
      </c>
      <c r="E59" s="12"/>
      <c r="F59" s="49" t="s">
        <v>1312</v>
      </c>
      <c r="G59" s="137"/>
      <c r="H59" s="43"/>
      <c r="I59" s="12" t="str">
        <f t="shared" si="7"/>
        <v>* group[=].element[+].code = #CancerEpisode.subsites.others</v>
      </c>
      <c r="J59" s="12" t="str">
        <f t="shared" si="8"/>
        <v>* group[=].element[=].display = ##34#Other subsite##34#</v>
      </c>
      <c r="K59" s="12" t="str">
        <f t="shared" si="9"/>
        <v>* group[=].element[=].target.code = #Condition.bodySite</v>
      </c>
      <c r="L59" s="12" t="str">
        <f t="shared" si="10"/>
        <v>* group[=].element[=].target.display = ##34###34#</v>
      </c>
      <c r="M59" s="12" t="str">
        <f t="shared" si="11"/>
        <v>* group[=].element[=].target.equivalence = #equivalent</v>
      </c>
      <c r="N59" s="12" t="str">
        <f t="shared" si="12"/>
        <v/>
      </c>
      <c r="P59" s="11">
        <v>45</v>
      </c>
      <c r="Q59" s="11">
        <f t="shared" si="13"/>
        <v>7</v>
      </c>
      <c r="R59" s="11">
        <f t="shared" si="14"/>
        <v>3</v>
      </c>
      <c r="S59" s="12" t="str" cm="1">
        <f t="array" ref="S59">INDEX('CancerEpisode-ConceptMap-1'!$I$15:$N$152,Q59+1,R59)</f>
        <v>* group[=].element[=].target.code = #Condition.stage.summary</v>
      </c>
    </row>
    <row r="60" spans="1:19" ht="88.5" x14ac:dyDescent="0.75">
      <c r="A60" s="12" t="str">
        <f>CancerEpisode!B52</f>
        <v>tumorSize</v>
      </c>
      <c r="B60" s="11" t="str">
        <f>CancerEpisode!B52</f>
        <v>tumorSize</v>
      </c>
      <c r="C60" s="11" t="str">
        <f>CancerEpisode!C52</f>
        <v>Tumor Size</v>
      </c>
      <c r="D60" s="12" t="s">
        <v>2506</v>
      </c>
      <c r="E60" s="12"/>
      <c r="F60" s="49" t="s">
        <v>1312</v>
      </c>
      <c r="G60" s="144" t="s">
        <v>2508</v>
      </c>
      <c r="H60" s="43"/>
      <c r="I60" s="12" t="str">
        <f t="shared" si="7"/>
        <v>* group[=].element[+].code = #CancerEpisode.tumorSize</v>
      </c>
      <c r="J60" s="12" t="str">
        <f t="shared" si="8"/>
        <v>* group[=].element[=].display = ##34#Tumor Size##34#</v>
      </c>
      <c r="K60" s="12" t="str">
        <f t="shared" si="9"/>
        <v>* group[=].element[=].target.code = #Condition.evidence:simpleResult.detail.valueQuantity</v>
      </c>
      <c r="L60" s="12" t="str">
        <f t="shared" si="10"/>
        <v>* group[=].element[=].target.display = ##34###34#</v>
      </c>
      <c r="M60" s="12" t="str">
        <f t="shared" si="11"/>
        <v>* group[=].element[=].target.equivalence = #equivalent</v>
      </c>
      <c r="N60" s="12" t="str">
        <f t="shared" si="12"/>
        <v>* group[=].element[=].target.comment = ##34#Where  detail.resolve().ofType(Observation).code='$athena#36768664'##34#</v>
      </c>
      <c r="P60" s="11">
        <v>46</v>
      </c>
      <c r="Q60" s="11">
        <f t="shared" si="13"/>
        <v>7</v>
      </c>
      <c r="R60" s="11">
        <f t="shared" si="14"/>
        <v>4</v>
      </c>
      <c r="S60" s="12" t="str" cm="1">
        <f t="array" ref="S60">INDEX('CancerEpisode-ConceptMap-1'!$I$15:$N$152,Q60+1,R60)</f>
        <v>* group[=].element[=].target.display = ##34###34#</v>
      </c>
    </row>
    <row r="61" spans="1:19" ht="73.75" x14ac:dyDescent="0.75">
      <c r="A61" s="12" t="str">
        <f>CancerEpisode!B53</f>
        <v>depth</v>
      </c>
      <c r="B61" s="11" t="str">
        <f>CancerEpisode!B53</f>
        <v>depth</v>
      </c>
      <c r="C61" s="11" t="str">
        <f>CancerEpisode!C53</f>
        <v>Depth</v>
      </c>
      <c r="D61" s="12" t="s">
        <v>2513</v>
      </c>
      <c r="E61" s="12"/>
      <c r="F61" s="49" t="s">
        <v>1312</v>
      </c>
      <c r="G61" s="77"/>
      <c r="H61" s="43"/>
      <c r="I61" s="12" t="str">
        <f t="shared" si="7"/>
        <v>* group[=].element[+].code = #CancerEpisode.depth</v>
      </c>
      <c r="J61" s="12" t="str">
        <f t="shared" si="8"/>
        <v>* group[=].element[=].display = ##34#Depth##34#</v>
      </c>
      <c r="K61" s="12" t="str">
        <f t="shared" si="9"/>
        <v>* group[=].element[=].target.code = #Condition.bodySite.extension:qualifier.value[x]</v>
      </c>
      <c r="L61" s="12" t="str">
        <f t="shared" si="10"/>
        <v>* group[=].element[=].target.display = ##34###34#</v>
      </c>
      <c r="M61" s="12" t="str">
        <f t="shared" si="11"/>
        <v>* group[=].element[=].target.equivalence = #equivalent</v>
      </c>
      <c r="N61" s="12" t="str">
        <f t="shared" si="12"/>
        <v/>
      </c>
      <c r="P61" s="11">
        <v>47</v>
      </c>
      <c r="Q61" s="11">
        <f t="shared" si="13"/>
        <v>7</v>
      </c>
      <c r="R61" s="11">
        <f t="shared" si="14"/>
        <v>5</v>
      </c>
      <c r="S61" s="12" t="str" cm="1">
        <f t="array" ref="S61">INDEX('CancerEpisode-ConceptMap-1'!$I$15:$N$152,Q61+1,R61)</f>
        <v>* group[=].element[=].target.equivalence = #relatedto</v>
      </c>
    </row>
    <row r="62" spans="1:19" ht="88.5" x14ac:dyDescent="0.75">
      <c r="A62" s="12" t="str">
        <f>CancerEpisode!B54</f>
        <v>biopsyMitoticCount</v>
      </c>
      <c r="B62" s="11" t="str">
        <f>CancerEpisode!B54</f>
        <v>biopsyMitoticCount</v>
      </c>
      <c r="C62" s="11" t="str">
        <f>CancerEpisode!C54</f>
        <v>Biopsy Mitotic count</v>
      </c>
      <c r="D62" s="12" t="s">
        <v>2507</v>
      </c>
      <c r="E62" s="12"/>
      <c r="F62" s="49" t="s">
        <v>1290</v>
      </c>
      <c r="G62" s="77" t="s">
        <v>2509</v>
      </c>
      <c r="H62" s="43"/>
      <c r="I62" s="12" t="str">
        <f t="shared" si="7"/>
        <v>* group[=].element[+].code = #CancerEpisode.biopsyMitoticCount</v>
      </c>
      <c r="J62" s="12" t="str">
        <f t="shared" si="8"/>
        <v>* group[=].element[=].display = ##34#Biopsy Mitotic count##34#</v>
      </c>
      <c r="K62" s="12" t="str">
        <f t="shared" si="9"/>
        <v>* group[=].element[=].target.code = #Condition.evidence:simpleResult.detail.valueCodeableConcept</v>
      </c>
      <c r="L62" s="12" t="str">
        <f t="shared" si="10"/>
        <v>* group[=].element[=].target.display = ##34###34#</v>
      </c>
      <c r="M62" s="12" t="str">
        <f t="shared" si="11"/>
        <v>* group[=].element[=].target.equivalence = #relatedto</v>
      </c>
      <c r="N62" s="12" t="str">
        <f t="shared" si="12"/>
        <v>* group[=].element[=].target.comment = ##34#Where detail.resolve().ofType(Observation).code is $athena#4227243##34#</v>
      </c>
      <c r="P62" s="11">
        <v>48</v>
      </c>
      <c r="Q62" s="11">
        <f t="shared" si="13"/>
        <v>7</v>
      </c>
      <c r="R62" s="11">
        <f t="shared" si="14"/>
        <v>6</v>
      </c>
      <c r="S62" s="12" t="str" cm="1">
        <f t="array" ref="S62">INDEX('CancerEpisode-ConceptMap-1'!$I$15:$N$152,Q62+1,R62)</f>
        <v/>
      </c>
    </row>
    <row r="63" spans="1:19" ht="88.5" x14ac:dyDescent="0.75">
      <c r="A63" s="12" t="str">
        <f>CancerEpisode!B55</f>
        <v>plasmaticEbvDnaAtBaseline</v>
      </c>
      <c r="B63" s="11" t="str">
        <f>CancerEpisode!B55</f>
        <v>plasmaticEbvDnaAtBaseline</v>
      </c>
      <c r="C63" s="11" t="str">
        <f>CancerEpisode!C55</f>
        <v>Plasmatic EBV DNA at baseline</v>
      </c>
      <c r="D63" s="12" t="s">
        <v>2507</v>
      </c>
      <c r="E63" s="12"/>
      <c r="F63" s="49" t="s">
        <v>1290</v>
      </c>
      <c r="G63" s="77" t="s">
        <v>2510</v>
      </c>
      <c r="H63" s="43"/>
      <c r="I63" s="12" t="str">
        <f t="shared" si="7"/>
        <v>* group[=].element[+].code = #CancerEpisode.plasmaticEbvDnaAtBaseline</v>
      </c>
      <c r="J63" s="12" t="str">
        <f t="shared" si="8"/>
        <v>* group[=].element[=].display = ##34#Plasmatic EBV DNA at baseline##34#</v>
      </c>
      <c r="K63" s="12" t="str">
        <f t="shared" si="9"/>
        <v>* group[=].element[=].target.code = #Condition.evidence:simpleResult.detail.valueCodeableConcept</v>
      </c>
      <c r="L63" s="12" t="str">
        <f t="shared" si="10"/>
        <v>* group[=].element[=].target.display = ##34###34#</v>
      </c>
      <c r="M63" s="12" t="str">
        <f t="shared" si="11"/>
        <v>* group[=].element[=].target.equivalence = #relatedto</v>
      </c>
      <c r="N63" s="12" t="str">
        <f t="shared" si="12"/>
        <v>* group[=].element[=].target.comment = ##34#Where detail.resolve().ofType(Observation).code is $athena#4047317##34#</v>
      </c>
      <c r="P63" s="11">
        <v>49</v>
      </c>
      <c r="Q63" s="11">
        <f t="shared" si="13"/>
        <v>8</v>
      </c>
      <c r="R63" s="11">
        <f t="shared" si="14"/>
        <v>1</v>
      </c>
      <c r="S63" s="12" t="str" cm="1">
        <f t="array" ref="S63">INDEX('CancerEpisode-ConceptMap-1'!$I$15:$N$152,Q63+1,R63)</f>
        <v>* group[=].element[+].code = #CancerEpisode.hnClassification</v>
      </c>
    </row>
    <row r="64" spans="1:19" ht="88.5" x14ac:dyDescent="0.75">
      <c r="A64" s="12" t="str">
        <f>CancerEpisode!B56</f>
        <v>hpvStatus</v>
      </c>
      <c r="B64" s="11" t="str">
        <f>CancerEpisode!B56</f>
        <v>hpvStatus</v>
      </c>
      <c r="C64" s="11" t="str">
        <f>CancerEpisode!C56</f>
        <v>HPV status</v>
      </c>
      <c r="D64" s="12" t="s">
        <v>2507</v>
      </c>
      <c r="E64" s="12"/>
      <c r="F64" s="49" t="s">
        <v>1290</v>
      </c>
      <c r="G64" s="77" t="s">
        <v>2511</v>
      </c>
      <c r="H64" s="43"/>
      <c r="I64" s="12" t="str">
        <f t="shared" si="7"/>
        <v>* group[=].element[+].code = #CancerEpisode.hpvStatus</v>
      </c>
      <c r="J64" s="12" t="str">
        <f t="shared" si="8"/>
        <v>* group[=].element[=].display = ##34#HPV status##34#</v>
      </c>
      <c r="K64" s="12" t="str">
        <f t="shared" si="9"/>
        <v>* group[=].element[=].target.code = #Condition.evidence:simpleResult.detail.valueCodeableConcept</v>
      </c>
      <c r="L64" s="12" t="str">
        <f t="shared" si="10"/>
        <v>* group[=].element[=].target.display = ##34###34#</v>
      </c>
      <c r="M64" s="12" t="str">
        <f t="shared" si="11"/>
        <v>* group[=].element[=].target.equivalence = #relatedto</v>
      </c>
      <c r="N64" s="12" t="str">
        <f t="shared" si="12"/>
        <v>* group[=].element[=].target.comment = ##34#Where detail.resolve().ofType(Observation).code is $athena#35952576##34#</v>
      </c>
      <c r="P64" s="11">
        <v>50</v>
      </c>
      <c r="Q64" s="11">
        <f t="shared" si="13"/>
        <v>8</v>
      </c>
      <c r="R64" s="11">
        <f t="shared" si="14"/>
        <v>2</v>
      </c>
      <c r="S64" s="12" t="str" cm="1">
        <f t="array" ref="S64">INDEX('CancerEpisode-ConceptMap-1'!$I$15:$N$152,Q64+1,R64)</f>
        <v>* group[=].element[=].display = ##34#Classification for Head and Neck tumors##34#</v>
      </c>
    </row>
    <row r="65" spans="1:19" ht="88.5" x14ac:dyDescent="0.75">
      <c r="A65" s="12" t="str">
        <f>CancerEpisode!B57</f>
        <v>crpCReactiveProteinTested</v>
      </c>
      <c r="B65" s="11" t="str">
        <f>CancerEpisode!B57</f>
        <v>crpCReactiveProteinTested</v>
      </c>
      <c r="C65" s="11" t="str">
        <f>CancerEpisode!C57</f>
        <v>CRP - C reactive protein tested</v>
      </c>
      <c r="D65" s="12" t="s">
        <v>2507</v>
      </c>
      <c r="E65" s="12"/>
      <c r="F65" s="49" t="s">
        <v>1290</v>
      </c>
      <c r="G65" s="77" t="s">
        <v>2512</v>
      </c>
      <c r="H65" s="43"/>
      <c r="I65" s="12" t="str">
        <f t="shared" si="7"/>
        <v>* group[=].element[+].code = #CancerEpisode.crpCReactiveProteinTested</v>
      </c>
      <c r="J65" s="12" t="str">
        <f t="shared" si="8"/>
        <v>* group[=].element[=].display = ##34#CRP - C reactive protein tested##34#</v>
      </c>
      <c r="K65" s="12" t="str">
        <f t="shared" si="9"/>
        <v>* group[=].element[=].target.code = #Condition.evidence:simpleResult.detail.valueCodeableConcept</v>
      </c>
      <c r="L65" s="12" t="str">
        <f t="shared" si="10"/>
        <v>* group[=].element[=].target.display = ##34###34#</v>
      </c>
      <c r="M65" s="12" t="str">
        <f t="shared" si="11"/>
        <v>* group[=].element[=].target.equivalence = #relatedto</v>
      </c>
      <c r="N65" s="12" t="str">
        <f t="shared" si="12"/>
        <v>* group[=].element[=].target.comment = ##34#Where detail.resolve().ofType(Observation).code is $athena#44789521##34#</v>
      </c>
      <c r="P65" s="11">
        <v>51</v>
      </c>
      <c r="Q65" s="11">
        <f t="shared" si="13"/>
        <v>8</v>
      </c>
      <c r="R65" s="11">
        <f t="shared" si="14"/>
        <v>3</v>
      </c>
      <c r="S65" s="12" t="str" cm="1">
        <f t="array" ref="S65">INDEX('CancerEpisode-ConceptMap-1'!$I$15:$N$152,Q65+1,R65)</f>
        <v>* group[=].element[=].target.code = #Condition.code</v>
      </c>
    </row>
    <row r="66" spans="1:19" x14ac:dyDescent="0.75">
      <c r="A66" s="12"/>
      <c r="B66" s="11"/>
      <c r="C66" s="11"/>
      <c r="D66" s="12"/>
      <c r="E66" s="12"/>
      <c r="F66" s="49"/>
      <c r="G66" s="49"/>
      <c r="H66" s="43"/>
      <c r="K66" s="43"/>
      <c r="L66" s="43"/>
      <c r="M66" s="51"/>
      <c r="N66" s="51"/>
      <c r="P66" s="11">
        <v>52</v>
      </c>
      <c r="Q66" s="11">
        <f t="shared" si="13"/>
        <v>8</v>
      </c>
      <c r="R66" s="11">
        <f t="shared" si="14"/>
        <v>4</v>
      </c>
      <c r="S66" s="12" t="str" cm="1">
        <f t="array" ref="S66">INDEX('CancerEpisode-ConceptMap-1'!$I$15:$N$152,Q66+1,R66)</f>
        <v>* group[=].element[=].target.display = ##34###34#</v>
      </c>
    </row>
    <row r="67" spans="1:19" x14ac:dyDescent="0.75">
      <c r="B67" s="11"/>
      <c r="C67" s="11"/>
      <c r="D67" s="12"/>
      <c r="E67" s="12"/>
      <c r="F67" s="49"/>
      <c r="G67" s="49"/>
      <c r="H67" s="43"/>
      <c r="K67" s="43"/>
      <c r="L67" s="43"/>
      <c r="M67" s="51"/>
      <c r="N67" s="51"/>
      <c r="P67" s="11">
        <v>53</v>
      </c>
      <c r="Q67" s="11">
        <f t="shared" si="13"/>
        <v>8</v>
      </c>
      <c r="R67" s="11">
        <f t="shared" si="14"/>
        <v>5</v>
      </c>
      <c r="S67" s="12" t="str" cm="1">
        <f t="array" ref="S67">INDEX('CancerEpisode-ConceptMap-1'!$I$15:$N$152,Q67+1,R67)</f>
        <v>* group[=].element[=].target.equivalence = #relatedto</v>
      </c>
    </row>
    <row r="68" spans="1:19" s="2" customFormat="1" ht="59" x14ac:dyDescent="0.75">
      <c r="B68" s="11"/>
      <c r="C68" s="11"/>
      <c r="D68" s="12"/>
      <c r="E68" s="12"/>
      <c r="F68" s="49"/>
      <c r="G68" s="43"/>
      <c r="H68" s="43"/>
      <c r="J68"/>
      <c r="K68" s="43"/>
      <c r="L68" s="43"/>
      <c r="M68" s="51"/>
      <c r="N68" s="51"/>
      <c r="P68" s="11">
        <v>54</v>
      </c>
      <c r="Q68" s="11">
        <f t="shared" si="13"/>
        <v>8</v>
      </c>
      <c r="R68" s="11">
        <f t="shared" si="14"/>
        <v>6</v>
      </c>
      <c r="S68" s="12" t="str" cm="1">
        <f t="array" ref="S68">INDEX('CancerEpisode-ConceptMap-1'!$I$15:$N$152,Q68+1,R68)</f>
        <v>* group[=].element[=].target.comment = ##34#At this stage represented as condition.code.
Evaluate if it represents a morphology/hystology classification.
This comment applies to all the inlcuded elements.##34#</v>
      </c>
    </row>
    <row r="69" spans="1:19" s="2" customFormat="1" x14ac:dyDescent="0.75">
      <c r="B69" s="11"/>
      <c r="C69" s="11"/>
      <c r="D69" s="12"/>
      <c r="F69" s="43"/>
      <c r="G69" s="43"/>
      <c r="H69" s="43"/>
      <c r="J69"/>
      <c r="K69" s="43"/>
      <c r="L69" s="43"/>
      <c r="M69" s="51"/>
      <c r="N69" s="51"/>
      <c r="P69" s="11">
        <v>55</v>
      </c>
      <c r="Q69" s="11">
        <f t="shared" si="13"/>
        <v>9</v>
      </c>
      <c r="R69" s="11">
        <f t="shared" si="14"/>
        <v>1</v>
      </c>
      <c r="S69" s="12" t="str" cm="1">
        <f t="array" ref="S69">INDEX('CancerEpisode-ConceptMap-1'!$I$15:$N$152,Q69+1,R69)</f>
        <v>* group[=].element[+].code = #CancerEpisode.hnClassification.histologySquamous</v>
      </c>
    </row>
    <row r="70" spans="1:19" s="2" customFormat="1" x14ac:dyDescent="0.75">
      <c r="B70" s="11"/>
      <c r="C70" s="11"/>
      <c r="D70" s="12"/>
      <c r="F70" s="43"/>
      <c r="G70" s="43"/>
      <c r="H70" s="43"/>
      <c r="J70"/>
      <c r="K70" s="43"/>
      <c r="L70" s="43"/>
      <c r="M70" s="51"/>
      <c r="N70" s="51"/>
      <c r="P70" s="11">
        <v>56</v>
      </c>
      <c r="Q70" s="11">
        <f t="shared" si="13"/>
        <v>9</v>
      </c>
      <c r="R70" s="11">
        <f t="shared" si="14"/>
        <v>2</v>
      </c>
      <c r="S70" s="12" t="str" cm="1">
        <f t="array" ref="S70">INDEX('CancerEpisode-ConceptMap-1'!$I$15:$N$152,Q70+1,R70)</f>
        <v>* group[=].element[=].display = ##34#Histology Squamous##34#</v>
      </c>
    </row>
    <row r="71" spans="1:19" s="2" customFormat="1" x14ac:dyDescent="0.75">
      <c r="B71" s="11"/>
      <c r="C71" s="11"/>
      <c r="D71" s="12"/>
      <c r="F71" s="43"/>
      <c r="G71" s="43"/>
      <c r="H71" s="43"/>
      <c r="J71" s="43"/>
      <c r="K71" s="43"/>
      <c r="L71" s="43"/>
      <c r="M71" s="51"/>
      <c r="N71" s="51"/>
      <c r="P71" s="11">
        <v>57</v>
      </c>
      <c r="Q71" s="11">
        <f t="shared" si="13"/>
        <v>9</v>
      </c>
      <c r="R71" s="11">
        <f t="shared" si="14"/>
        <v>3</v>
      </c>
      <c r="S71" s="12" t="str" cm="1">
        <f t="array" ref="S71">INDEX('CancerEpisode-ConceptMap-1'!$I$15:$N$152,Q71+1,R71)</f>
        <v>* group[=].element[=].target.code = #Condition.code</v>
      </c>
    </row>
    <row r="72" spans="1:19" s="2" customFormat="1" x14ac:dyDescent="0.75">
      <c r="B72" s="11"/>
      <c r="C72" s="11"/>
      <c r="F72" s="43"/>
      <c r="G72" s="43"/>
      <c r="H72" s="43"/>
      <c r="J72" s="43"/>
      <c r="K72" s="43"/>
      <c r="L72" s="43"/>
      <c r="M72" s="51"/>
      <c r="N72" s="51"/>
      <c r="P72" s="11">
        <v>58</v>
      </c>
      <c r="Q72" s="11">
        <f t="shared" si="13"/>
        <v>9</v>
      </c>
      <c r="R72" s="11">
        <f t="shared" si="14"/>
        <v>4</v>
      </c>
      <c r="S72" s="12" t="str" cm="1">
        <f t="array" ref="S72">INDEX('CancerEpisode-ConceptMap-1'!$I$15:$N$152,Q72+1,R72)</f>
        <v>* group[=].element[=].target.display = ##34###34#</v>
      </c>
    </row>
    <row r="73" spans="1:19" x14ac:dyDescent="0.75">
      <c r="B73" s="11"/>
      <c r="C73" s="11"/>
      <c r="P73" s="11">
        <v>59</v>
      </c>
      <c r="Q73" s="11">
        <f t="shared" si="13"/>
        <v>9</v>
      </c>
      <c r="R73" s="11">
        <f t="shared" si="14"/>
        <v>5</v>
      </c>
      <c r="S73" s="12" t="str" cm="1">
        <f t="array" ref="S73">INDEX('CancerEpisode-ConceptMap-1'!$I$15:$N$152,Q73+1,R73)</f>
        <v>* group[=].element[=].target.equivalence = #relatedto</v>
      </c>
    </row>
    <row r="74" spans="1:19" x14ac:dyDescent="0.75">
      <c r="B74" s="11"/>
      <c r="C74" s="11"/>
      <c r="P74" s="11">
        <v>60</v>
      </c>
      <c r="Q74" s="11">
        <f t="shared" si="13"/>
        <v>9</v>
      </c>
      <c r="R74" s="11">
        <f t="shared" si="14"/>
        <v>6</v>
      </c>
      <c r="S74" s="12" t="str" cm="1">
        <f t="array" ref="S74">INDEX('CancerEpisode-ConceptMap-1'!$I$15:$N$152,Q74+1,R74)</f>
        <v/>
      </c>
    </row>
    <row r="75" spans="1:19" ht="29.5" x14ac:dyDescent="0.75">
      <c r="P75" s="11">
        <v>61</v>
      </c>
      <c r="Q75" s="11">
        <f t="shared" si="13"/>
        <v>10</v>
      </c>
      <c r="R75" s="11">
        <f t="shared" si="14"/>
        <v>1</v>
      </c>
      <c r="S75" s="12" t="str" cm="1">
        <f t="array" ref="S75">INDEX('CancerEpisode-ConceptMap-1'!$I$15:$N$152,Q75+1,R75)</f>
        <v>* group[=].element[+].code = #CancerEpisode.hnClassification.histologyAdenocarcinoma</v>
      </c>
    </row>
    <row r="76" spans="1:19" x14ac:dyDescent="0.75">
      <c r="P76" s="11">
        <v>62</v>
      </c>
      <c r="Q76" s="11">
        <f t="shared" si="13"/>
        <v>10</v>
      </c>
      <c r="R76" s="11">
        <f t="shared" si="14"/>
        <v>2</v>
      </c>
      <c r="S76" s="12" t="str" cm="1">
        <f t="array" ref="S76">INDEX('CancerEpisode-ConceptMap-1'!$I$15:$N$152,Q76+1,R76)</f>
        <v>* group[=].element[=].display = ##34#Histology Adenocarcinoma##34#</v>
      </c>
    </row>
    <row r="77" spans="1:19" x14ac:dyDescent="0.75">
      <c r="P77" s="11">
        <v>63</v>
      </c>
      <c r="Q77" s="11">
        <f t="shared" si="13"/>
        <v>10</v>
      </c>
      <c r="R77" s="11">
        <f t="shared" si="14"/>
        <v>3</v>
      </c>
      <c r="S77" s="12" t="str" cm="1">
        <f t="array" ref="S77">INDEX('CancerEpisode-ConceptMap-1'!$I$15:$N$152,Q77+1,R77)</f>
        <v>* group[=].element[=].target.code = #Condition.code</v>
      </c>
    </row>
    <row r="78" spans="1:19" x14ac:dyDescent="0.75">
      <c r="P78" s="11">
        <v>64</v>
      </c>
      <c r="Q78" s="11">
        <f t="shared" si="13"/>
        <v>10</v>
      </c>
      <c r="R78" s="11">
        <f t="shared" si="14"/>
        <v>4</v>
      </c>
      <c r="S78" s="12" t="str" cm="1">
        <f t="array" ref="S78">INDEX('CancerEpisode-ConceptMap-1'!$I$15:$N$152,Q78+1,R78)</f>
        <v>* group[=].element[=].target.display = ##34###34#</v>
      </c>
    </row>
    <row r="79" spans="1:19" x14ac:dyDescent="0.75">
      <c r="P79" s="11">
        <v>65</v>
      </c>
      <c r="Q79" s="11">
        <f t="shared" si="13"/>
        <v>10</v>
      </c>
      <c r="R79" s="11">
        <f t="shared" si="14"/>
        <v>5</v>
      </c>
      <c r="S79" s="12" t="str" cm="1">
        <f t="array" ref="S79">INDEX('CancerEpisode-ConceptMap-1'!$I$15:$N$152,Q79+1,R79)</f>
        <v>* group[=].element[=].target.equivalence = #relatedto</v>
      </c>
    </row>
    <row r="80" spans="1:19" x14ac:dyDescent="0.75">
      <c r="P80" s="11">
        <v>66</v>
      </c>
      <c r="Q80" s="11">
        <f t="shared" ref="Q80:Q143" si="15">IF(MOD(P80,$Q$8)=0,P80/$Q$8-1,INT(P80/$Q$8))</f>
        <v>10</v>
      </c>
      <c r="R80" s="11">
        <f t="shared" ref="R80:R143" si="16">IF(MOD(P80,$Q$8)=0,$Q$8,MOD(P80,$Q$8))</f>
        <v>6</v>
      </c>
      <c r="S80" s="12" t="str" cm="1">
        <f t="array" ref="S80">INDEX('CancerEpisode-ConceptMap-1'!$I$15:$N$152,Q80+1,R80)</f>
        <v/>
      </c>
    </row>
    <row r="81" spans="16:19" ht="29.5" x14ac:dyDescent="0.75">
      <c r="P81" s="11">
        <v>67</v>
      </c>
      <c r="Q81" s="11">
        <f t="shared" si="15"/>
        <v>11</v>
      </c>
      <c r="R81" s="11">
        <f t="shared" si="16"/>
        <v>1</v>
      </c>
      <c r="S81" s="12" t="str" cm="1">
        <f t="array" ref="S81">INDEX('CancerEpisode-ConceptMap-1'!$I$15:$N$152,Q81+1,R81)</f>
        <v>* group[=].element[+].code = #CancerEpisode.hnClassification.histologyNeuroendocrine</v>
      </c>
    </row>
    <row r="82" spans="16:19" x14ac:dyDescent="0.75">
      <c r="P82" s="11">
        <v>68</v>
      </c>
      <c r="Q82" s="11">
        <f t="shared" si="15"/>
        <v>11</v>
      </c>
      <c r="R82" s="11">
        <f t="shared" si="16"/>
        <v>2</v>
      </c>
      <c r="S82" s="12" t="str" cm="1">
        <f t="array" ref="S82">INDEX('CancerEpisode-ConceptMap-1'!$I$15:$N$152,Q82+1,R82)</f>
        <v>* group[=].element[=].display = ##34#Histology Neuroendocrine##34#</v>
      </c>
    </row>
    <row r="83" spans="16:19" x14ac:dyDescent="0.75">
      <c r="P83" s="11">
        <v>69</v>
      </c>
      <c r="Q83" s="11">
        <f t="shared" si="15"/>
        <v>11</v>
      </c>
      <c r="R83" s="11">
        <f t="shared" si="16"/>
        <v>3</v>
      </c>
      <c r="S83" s="12" t="str" cm="1">
        <f t="array" ref="S83">INDEX('CancerEpisode-ConceptMap-1'!$I$15:$N$152,Q83+1,R83)</f>
        <v>* group[=].element[=].target.code = #Condition.code</v>
      </c>
    </row>
    <row r="84" spans="16:19" x14ac:dyDescent="0.75">
      <c r="P84" s="11">
        <v>70</v>
      </c>
      <c r="Q84" s="11">
        <f t="shared" si="15"/>
        <v>11</v>
      </c>
      <c r="R84" s="11">
        <f t="shared" si="16"/>
        <v>4</v>
      </c>
      <c r="S84" s="12" t="str" cm="1">
        <f t="array" ref="S84">INDEX('CancerEpisode-ConceptMap-1'!$I$15:$N$152,Q84+1,R84)</f>
        <v>* group[=].element[=].target.display = ##34###34#</v>
      </c>
    </row>
    <row r="85" spans="16:19" x14ac:dyDescent="0.75">
      <c r="P85" s="11">
        <v>71</v>
      </c>
      <c r="Q85" s="11">
        <f t="shared" si="15"/>
        <v>11</v>
      </c>
      <c r="R85" s="11">
        <f t="shared" si="16"/>
        <v>5</v>
      </c>
      <c r="S85" s="12" t="str" cm="1">
        <f t="array" ref="S85">INDEX('CancerEpisode-ConceptMap-1'!$I$15:$N$152,Q85+1,R85)</f>
        <v>* group[=].element[=].target.equivalence = #relatedto</v>
      </c>
    </row>
    <row r="86" spans="16:19" x14ac:dyDescent="0.75">
      <c r="P86" s="11">
        <v>72</v>
      </c>
      <c r="Q86" s="11">
        <f t="shared" si="15"/>
        <v>11</v>
      </c>
      <c r="R86" s="11">
        <f t="shared" si="16"/>
        <v>6</v>
      </c>
      <c r="S86" s="12" t="str" cm="1">
        <f t="array" ref="S86">INDEX('CancerEpisode-ConceptMap-1'!$I$15:$N$152,Q86+1,R86)</f>
        <v/>
      </c>
    </row>
    <row r="87" spans="16:19" ht="29.5" x14ac:dyDescent="0.75">
      <c r="P87" s="11">
        <v>73</v>
      </c>
      <c r="Q87" s="11">
        <f t="shared" si="15"/>
        <v>12</v>
      </c>
      <c r="R87" s="11">
        <f t="shared" si="16"/>
        <v>1</v>
      </c>
      <c r="S87" s="12" t="str" cm="1">
        <f t="array" ref="S87">INDEX('CancerEpisode-ConceptMap-1'!$I$15:$N$152,Q87+1,R87)</f>
        <v>* group[=].element[+].code = #CancerEpisode.hnClassification.histologyOdontogenicCarcinoma</v>
      </c>
    </row>
    <row r="88" spans="16:19" x14ac:dyDescent="0.75">
      <c r="P88" s="11">
        <v>74</v>
      </c>
      <c r="Q88" s="11">
        <f t="shared" si="15"/>
        <v>12</v>
      </c>
      <c r="R88" s="11">
        <f t="shared" si="16"/>
        <v>2</v>
      </c>
      <c r="S88" s="12" t="str" cm="1">
        <f t="array" ref="S88">INDEX('CancerEpisode-ConceptMap-1'!$I$15:$N$152,Q88+1,R88)</f>
        <v>* group[=].element[=].display = ##34#Histology Odontogenic Carcinoma##34#</v>
      </c>
    </row>
    <row r="89" spans="16:19" x14ac:dyDescent="0.75">
      <c r="P89" s="11">
        <v>75</v>
      </c>
      <c r="Q89" s="11">
        <f t="shared" si="15"/>
        <v>12</v>
      </c>
      <c r="R89" s="11">
        <f t="shared" si="16"/>
        <v>3</v>
      </c>
      <c r="S89" s="12" t="str" cm="1">
        <f t="array" ref="S89">INDEX('CancerEpisode-ConceptMap-1'!$I$15:$N$152,Q89+1,R89)</f>
        <v>* group[=].element[=].target.code = #Condition.code</v>
      </c>
    </row>
    <row r="90" spans="16:19" x14ac:dyDescent="0.75">
      <c r="P90" s="11">
        <v>76</v>
      </c>
      <c r="Q90" s="11">
        <f t="shared" si="15"/>
        <v>12</v>
      </c>
      <c r="R90" s="11">
        <f t="shared" si="16"/>
        <v>4</v>
      </c>
      <c r="S90" s="12" t="str" cm="1">
        <f t="array" ref="S90">INDEX('CancerEpisode-ConceptMap-1'!$I$15:$N$152,Q90+1,R90)</f>
        <v>* group[=].element[=].target.display = ##34###34#</v>
      </c>
    </row>
    <row r="91" spans="16:19" x14ac:dyDescent="0.75">
      <c r="P91" s="11">
        <v>77</v>
      </c>
      <c r="Q91" s="11">
        <f t="shared" si="15"/>
        <v>12</v>
      </c>
      <c r="R91" s="11">
        <f t="shared" si="16"/>
        <v>5</v>
      </c>
      <c r="S91" s="12" t="str" cm="1">
        <f t="array" ref="S91">INDEX('CancerEpisode-ConceptMap-1'!$I$15:$N$152,Q91+1,R91)</f>
        <v>* group[=].element[=].target.equivalence = #relatedto</v>
      </c>
    </row>
    <row r="92" spans="16:19" x14ac:dyDescent="0.75">
      <c r="P92" s="11">
        <v>78</v>
      </c>
      <c r="Q92" s="11">
        <f t="shared" si="15"/>
        <v>12</v>
      </c>
      <c r="R92" s="11">
        <f t="shared" si="16"/>
        <v>6</v>
      </c>
      <c r="S92" s="12" t="str" cm="1">
        <f t="array" ref="S92">INDEX('CancerEpisode-ConceptMap-1'!$I$15:$N$152,Q92+1,R92)</f>
        <v/>
      </c>
    </row>
    <row r="93" spans="16:19" x14ac:dyDescent="0.75">
      <c r="P93" s="11">
        <v>79</v>
      </c>
      <c r="Q93" s="11">
        <f t="shared" si="15"/>
        <v>13</v>
      </c>
      <c r="R93" s="11">
        <f t="shared" si="16"/>
        <v>1</v>
      </c>
      <c r="S93" s="12" t="str" cm="1">
        <f t="array" ref="S93">INDEX('CancerEpisode-ConceptMap-1'!$I$15:$N$152,Q93+1,R93)</f>
        <v>* group[=].element[+].code = #CancerEpisode.hnClassification.histologySNUC</v>
      </c>
    </row>
    <row r="94" spans="16:19" ht="29.5" x14ac:dyDescent="0.75">
      <c r="P94" s="11">
        <v>80</v>
      </c>
      <c r="Q94" s="11">
        <f t="shared" si="15"/>
        <v>13</v>
      </c>
      <c r="R94" s="11">
        <f t="shared" si="16"/>
        <v>2</v>
      </c>
      <c r="S94" s="12" t="str" cm="1">
        <f t="array" ref="S94">INDEX('CancerEpisode-ConceptMap-1'!$I$15:$N$152,Q94+1,R94)</f>
        <v>* group[=].element[=].display = ##34#Histology Sinonasal undifferentiated carcinoma##34#</v>
      </c>
    </row>
    <row r="95" spans="16:19" x14ac:dyDescent="0.75">
      <c r="P95" s="11">
        <v>81</v>
      </c>
      <c r="Q95" s="11">
        <f t="shared" si="15"/>
        <v>13</v>
      </c>
      <c r="R95" s="11">
        <f t="shared" si="16"/>
        <v>3</v>
      </c>
      <c r="S95" s="12" t="str" cm="1">
        <f t="array" ref="S95">INDEX('CancerEpisode-ConceptMap-1'!$I$15:$N$152,Q95+1,R95)</f>
        <v>* group[=].element[=].target.code = #Condition.code</v>
      </c>
    </row>
    <row r="96" spans="16:19" x14ac:dyDescent="0.75">
      <c r="P96" s="11">
        <v>82</v>
      </c>
      <c r="Q96" s="11">
        <f t="shared" si="15"/>
        <v>13</v>
      </c>
      <c r="R96" s="11">
        <f t="shared" si="16"/>
        <v>4</v>
      </c>
      <c r="S96" s="12" t="str" cm="1">
        <f t="array" ref="S96">INDEX('CancerEpisode-ConceptMap-1'!$I$15:$N$152,Q96+1,R96)</f>
        <v>* group[=].element[=].target.display = ##34###34#</v>
      </c>
    </row>
    <row r="97" spans="16:19" x14ac:dyDescent="0.75">
      <c r="P97" s="11">
        <v>83</v>
      </c>
      <c r="Q97" s="11">
        <f t="shared" si="15"/>
        <v>13</v>
      </c>
      <c r="R97" s="11">
        <f t="shared" si="16"/>
        <v>5</v>
      </c>
      <c r="S97" s="12" t="str" cm="1">
        <f t="array" ref="S97">INDEX('CancerEpisode-ConceptMap-1'!$I$15:$N$152,Q97+1,R97)</f>
        <v>* group[=].element[=].target.equivalence = #relatedto</v>
      </c>
    </row>
    <row r="98" spans="16:19" x14ac:dyDescent="0.75">
      <c r="P98" s="11">
        <v>84</v>
      </c>
      <c r="Q98" s="11">
        <f t="shared" si="15"/>
        <v>13</v>
      </c>
      <c r="R98" s="11">
        <f t="shared" si="16"/>
        <v>6</v>
      </c>
      <c r="S98" s="12" t="str" cm="1">
        <f t="array" ref="S98">INDEX('CancerEpisode-ConceptMap-1'!$I$15:$N$152,Q98+1,R98)</f>
        <v/>
      </c>
    </row>
    <row r="99" spans="16:19" x14ac:dyDescent="0.75">
      <c r="P99" s="11">
        <v>85</v>
      </c>
      <c r="Q99" s="11">
        <f t="shared" si="15"/>
        <v>14</v>
      </c>
      <c r="R99" s="11">
        <f t="shared" si="16"/>
        <v>1</v>
      </c>
      <c r="S99" s="12" t="str" cm="1">
        <f t="array" ref="S99">INDEX('CancerEpisode-ConceptMap-1'!$I$15:$N$152,Q99+1,R99)</f>
        <v>* group[=].element[+].code = #CancerEpisode.sarcomaClassification</v>
      </c>
    </row>
    <row r="100" spans="16:19" x14ac:dyDescent="0.75">
      <c r="P100" s="11">
        <v>86</v>
      </c>
      <c r="Q100" s="11">
        <f t="shared" si="15"/>
        <v>14</v>
      </c>
      <c r="R100" s="11">
        <f t="shared" si="16"/>
        <v>2</v>
      </c>
      <c r="S100" s="12" t="str" cm="1">
        <f t="array" ref="S100">INDEX('CancerEpisode-ConceptMap-1'!$I$15:$N$152,Q100+1,R100)</f>
        <v>* group[=].element[=].display = ##34#Sarcoma classification##34#</v>
      </c>
    </row>
    <row r="101" spans="16:19" x14ac:dyDescent="0.75">
      <c r="P101" s="11">
        <v>87</v>
      </c>
      <c r="Q101" s="11">
        <f t="shared" si="15"/>
        <v>14</v>
      </c>
      <c r="R101" s="11">
        <f t="shared" si="16"/>
        <v>3</v>
      </c>
      <c r="S101" s="12" t="str" cm="1">
        <f t="array" ref="S101">INDEX('CancerEpisode-ConceptMap-1'!$I$15:$N$152,Q101+1,R101)</f>
        <v>* group[=].element[=].target.code = #Condition.code</v>
      </c>
    </row>
    <row r="102" spans="16:19" x14ac:dyDescent="0.75">
      <c r="P102" s="11">
        <v>88</v>
      </c>
      <c r="Q102" s="11">
        <f t="shared" si="15"/>
        <v>14</v>
      </c>
      <c r="R102" s="11">
        <f t="shared" si="16"/>
        <v>4</v>
      </c>
      <c r="S102" s="12" t="str" cm="1">
        <f t="array" ref="S102">INDEX('CancerEpisode-ConceptMap-1'!$I$15:$N$152,Q102+1,R102)</f>
        <v>* group[=].element[=].target.display = ##34###34#</v>
      </c>
    </row>
    <row r="103" spans="16:19" x14ac:dyDescent="0.75">
      <c r="P103" s="11">
        <v>89</v>
      </c>
      <c r="Q103" s="11">
        <f t="shared" si="15"/>
        <v>14</v>
      </c>
      <c r="R103" s="11">
        <f t="shared" si="16"/>
        <v>5</v>
      </c>
      <c r="S103" s="12" t="str" cm="1">
        <f t="array" ref="S103">INDEX('CancerEpisode-ConceptMap-1'!$I$15:$N$152,Q103+1,R103)</f>
        <v>* group[=].element[=].target.equivalence = #relatedto</v>
      </c>
    </row>
    <row r="104" spans="16:19" ht="59" x14ac:dyDescent="0.75">
      <c r="P104" s="11">
        <v>90</v>
      </c>
      <c r="Q104" s="11">
        <f t="shared" si="15"/>
        <v>14</v>
      </c>
      <c r="R104" s="11">
        <f t="shared" si="16"/>
        <v>6</v>
      </c>
      <c r="S104" s="12" t="str" cm="1">
        <f t="array" ref="S104">INDEX('CancerEpisode-ConceptMap-1'!$I$15:$N$152,Q104+1,R104)</f>
        <v>* group[=].element[=].target.comment = ##34#At this stage represented as condition.code.
Evaluate if it represents a morphology/hystology classification.
This comment applies to all the inlcuded elements.##34#</v>
      </c>
    </row>
    <row r="105" spans="16:19" ht="29.5" x14ac:dyDescent="0.75">
      <c r="P105" s="11">
        <v>91</v>
      </c>
      <c r="Q105" s="11">
        <f t="shared" si="15"/>
        <v>15</v>
      </c>
      <c r="R105" s="11">
        <f t="shared" si="16"/>
        <v>1</v>
      </c>
      <c r="S105" s="12" t="str" cm="1">
        <f t="array" ref="S105">INDEX('CancerEpisode-ConceptMap-1'!$I$15:$N$152,Q105+1,R105)</f>
        <v>* group[=].element[+].code = #CancerEpisode.sarcomaClassification.adipocyticTumours</v>
      </c>
    </row>
    <row r="106" spans="16:19" x14ac:dyDescent="0.75">
      <c r="P106" s="11">
        <v>92</v>
      </c>
      <c r="Q106" s="11">
        <f t="shared" si="15"/>
        <v>15</v>
      </c>
      <c r="R106" s="11">
        <f t="shared" si="16"/>
        <v>2</v>
      </c>
      <c r="S106" s="12" t="str" cm="1">
        <f t="array" ref="S106">INDEX('CancerEpisode-ConceptMap-1'!$I$15:$N$152,Q106+1,R106)</f>
        <v>* group[=].element[=].display = ##34#Histology subgroup Adipocytic tumours##34#</v>
      </c>
    </row>
    <row r="107" spans="16:19" x14ac:dyDescent="0.75">
      <c r="P107" s="11">
        <v>93</v>
      </c>
      <c r="Q107" s="11">
        <f t="shared" si="15"/>
        <v>15</v>
      </c>
      <c r="R107" s="11">
        <f t="shared" si="16"/>
        <v>3</v>
      </c>
      <c r="S107" s="12" t="str" cm="1">
        <f t="array" ref="S107">INDEX('CancerEpisode-ConceptMap-1'!$I$15:$N$152,Q107+1,R107)</f>
        <v>* group[=].element[=].target.code = #Condition.code</v>
      </c>
    </row>
    <row r="108" spans="16:19" x14ac:dyDescent="0.75">
      <c r="P108" s="11">
        <v>94</v>
      </c>
      <c r="Q108" s="11">
        <f t="shared" si="15"/>
        <v>15</v>
      </c>
      <c r="R108" s="11">
        <f t="shared" si="16"/>
        <v>4</v>
      </c>
      <c r="S108" s="12" t="str" cm="1">
        <f t="array" ref="S108">INDEX('CancerEpisode-ConceptMap-1'!$I$15:$N$152,Q108+1,R108)</f>
        <v>* group[=].element[=].target.display = ##34###34#</v>
      </c>
    </row>
    <row r="109" spans="16:19" x14ac:dyDescent="0.75">
      <c r="P109" s="11">
        <v>95</v>
      </c>
      <c r="Q109" s="11">
        <f t="shared" si="15"/>
        <v>15</v>
      </c>
      <c r="R109" s="11">
        <f t="shared" si="16"/>
        <v>5</v>
      </c>
      <c r="S109" s="12" t="str" cm="1">
        <f t="array" ref="S109">INDEX('CancerEpisode-ConceptMap-1'!$I$15:$N$152,Q109+1,R109)</f>
        <v>* group[=].element[=].target.equivalence = #relatedto</v>
      </c>
    </row>
    <row r="110" spans="16:19" x14ac:dyDescent="0.75">
      <c r="P110" s="11">
        <v>96</v>
      </c>
      <c r="Q110" s="11">
        <f t="shared" si="15"/>
        <v>15</v>
      </c>
      <c r="R110" s="11">
        <f t="shared" si="16"/>
        <v>6</v>
      </c>
      <c r="S110" s="12" t="str" cm="1">
        <f t="array" ref="S110">INDEX('CancerEpisode-ConceptMap-1'!$I$15:$N$152,Q110+1,R110)</f>
        <v/>
      </c>
    </row>
    <row r="111" spans="16:19" x14ac:dyDescent="0.75">
      <c r="P111" s="11">
        <v>97</v>
      </c>
      <c r="Q111" s="11">
        <f t="shared" si="15"/>
        <v>16</v>
      </c>
      <c r="R111" s="11">
        <f t="shared" si="16"/>
        <v>1</v>
      </c>
      <c r="S111" s="12" t="str" cm="1">
        <f t="array" ref="S111">INDEX('CancerEpisode-ConceptMap-1'!$I$15:$N$152,Q111+1,R111)</f>
        <v>* group[=].element[+].code = #CancerEpisode.sarcomaClassification.fmtTumours</v>
      </c>
    </row>
    <row r="112" spans="16:19" ht="29.5" x14ac:dyDescent="0.75">
      <c r="P112" s="11">
        <v>98</v>
      </c>
      <c r="Q112" s="11">
        <f t="shared" si="15"/>
        <v>16</v>
      </c>
      <c r="R112" s="11">
        <f t="shared" si="16"/>
        <v>2</v>
      </c>
      <c r="S112" s="12" t="str" cm="1">
        <f t="array" ref="S112">INDEX('CancerEpisode-ConceptMap-1'!$I$15:$N$152,Q112+1,R112)</f>
        <v>* group[=].element[=].display = ##34#Histology subgroup Fibroblastic and myofibroblastic tumours##34#</v>
      </c>
    </row>
    <row r="113" spans="16:19" x14ac:dyDescent="0.75">
      <c r="P113" s="11">
        <v>99</v>
      </c>
      <c r="Q113" s="11">
        <f t="shared" si="15"/>
        <v>16</v>
      </c>
      <c r="R113" s="11">
        <f t="shared" si="16"/>
        <v>3</v>
      </c>
      <c r="S113" s="12" t="str" cm="1">
        <f t="array" ref="S113">INDEX('CancerEpisode-ConceptMap-1'!$I$15:$N$152,Q113+1,R113)</f>
        <v>* group[=].element[=].target.code = #Condition.code</v>
      </c>
    </row>
    <row r="114" spans="16:19" x14ac:dyDescent="0.75">
      <c r="P114" s="11">
        <v>100</v>
      </c>
      <c r="Q114" s="11">
        <f t="shared" si="15"/>
        <v>16</v>
      </c>
      <c r="R114" s="11">
        <f t="shared" si="16"/>
        <v>4</v>
      </c>
      <c r="S114" s="12" t="str" cm="1">
        <f t="array" ref="S114">INDEX('CancerEpisode-ConceptMap-1'!$I$15:$N$152,Q114+1,R114)</f>
        <v>* group[=].element[=].target.display = ##34###34#</v>
      </c>
    </row>
    <row r="115" spans="16:19" x14ac:dyDescent="0.75">
      <c r="P115" s="11">
        <v>101</v>
      </c>
      <c r="Q115" s="11">
        <f t="shared" si="15"/>
        <v>16</v>
      </c>
      <c r="R115" s="11">
        <f t="shared" si="16"/>
        <v>5</v>
      </c>
      <c r="S115" s="12" t="str" cm="1">
        <f t="array" ref="S115">INDEX('CancerEpisode-ConceptMap-1'!$I$15:$N$152,Q115+1,R115)</f>
        <v>* group[=].element[=].target.equivalence = #relatedto</v>
      </c>
    </row>
    <row r="116" spans="16:19" x14ac:dyDescent="0.75">
      <c r="P116" s="11">
        <v>102</v>
      </c>
      <c r="Q116" s="11">
        <f t="shared" si="15"/>
        <v>16</v>
      </c>
      <c r="R116" s="11">
        <f t="shared" si="16"/>
        <v>6</v>
      </c>
      <c r="S116" s="12" t="str" cm="1">
        <f t="array" ref="S116">INDEX('CancerEpisode-ConceptMap-1'!$I$15:$N$152,Q116+1,R116)</f>
        <v/>
      </c>
    </row>
    <row r="117" spans="16:19" ht="29.5" x14ac:dyDescent="0.75">
      <c r="P117" s="11">
        <v>103</v>
      </c>
      <c r="Q117" s="11">
        <f t="shared" si="15"/>
        <v>17</v>
      </c>
      <c r="R117" s="11">
        <f t="shared" si="16"/>
        <v>1</v>
      </c>
      <c r="S117" s="12" t="str" cm="1">
        <f t="array" ref="S117">INDEX('CancerEpisode-ConceptMap-1'!$I$15:$N$152,Q117+1,R117)</f>
        <v>* group[=].element[+].code = #CancerEpisode.sarcomaClassification.socalledFibrohistiocyticTumours</v>
      </c>
    </row>
    <row r="118" spans="16:19" ht="29.5" x14ac:dyDescent="0.75">
      <c r="P118" s="11">
        <v>104</v>
      </c>
      <c r="Q118" s="11">
        <f t="shared" si="15"/>
        <v>17</v>
      </c>
      <c r="R118" s="11">
        <f t="shared" si="16"/>
        <v>2</v>
      </c>
      <c r="S118" s="12" t="str" cm="1">
        <f t="array" ref="S118">INDEX('CancerEpisode-ConceptMap-1'!$I$15:$N$152,Q118+1,R118)</f>
        <v>* group[=].element[=].display = ##34#Histology subgroup So-called fibrohistiocytic tumours##34#</v>
      </c>
    </row>
    <row r="119" spans="16:19" x14ac:dyDescent="0.75">
      <c r="P119" s="11">
        <v>105</v>
      </c>
      <c r="Q119" s="11">
        <f t="shared" si="15"/>
        <v>17</v>
      </c>
      <c r="R119" s="11">
        <f t="shared" si="16"/>
        <v>3</v>
      </c>
      <c r="S119" s="12" t="str" cm="1">
        <f t="array" ref="S119">INDEX('CancerEpisode-ConceptMap-1'!$I$15:$N$152,Q119+1,R119)</f>
        <v>* group[=].element[=].target.code = #Condition.code</v>
      </c>
    </row>
    <row r="120" spans="16:19" x14ac:dyDescent="0.75">
      <c r="P120" s="11">
        <v>106</v>
      </c>
      <c r="Q120" s="11">
        <f t="shared" si="15"/>
        <v>17</v>
      </c>
      <c r="R120" s="11">
        <f t="shared" si="16"/>
        <v>4</v>
      </c>
      <c r="S120" s="12" t="str" cm="1">
        <f t="array" ref="S120">INDEX('CancerEpisode-ConceptMap-1'!$I$15:$N$152,Q120+1,R120)</f>
        <v>* group[=].element[=].target.display = ##34###34#</v>
      </c>
    </row>
    <row r="121" spans="16:19" x14ac:dyDescent="0.75">
      <c r="P121" s="11">
        <v>107</v>
      </c>
      <c r="Q121" s="11">
        <f t="shared" si="15"/>
        <v>17</v>
      </c>
      <c r="R121" s="11">
        <f t="shared" si="16"/>
        <v>5</v>
      </c>
      <c r="S121" s="12" t="str" cm="1">
        <f t="array" ref="S121">INDEX('CancerEpisode-ConceptMap-1'!$I$15:$N$152,Q121+1,R121)</f>
        <v>* group[=].element[=].target.equivalence = #relatedto</v>
      </c>
    </row>
    <row r="122" spans="16:19" x14ac:dyDescent="0.75">
      <c r="P122" s="11">
        <v>108</v>
      </c>
      <c r="Q122" s="11">
        <f t="shared" si="15"/>
        <v>17</v>
      </c>
      <c r="R122" s="11">
        <f t="shared" si="16"/>
        <v>6</v>
      </c>
      <c r="S122" s="12" t="str" cm="1">
        <f t="array" ref="S122">INDEX('CancerEpisode-ConceptMap-1'!$I$15:$N$152,Q122+1,R122)</f>
        <v/>
      </c>
    </row>
    <row r="123" spans="16:19" x14ac:dyDescent="0.75">
      <c r="P123" s="11">
        <v>109</v>
      </c>
      <c r="Q123" s="11">
        <f t="shared" si="15"/>
        <v>18</v>
      </c>
      <c r="R123" s="11">
        <f t="shared" si="16"/>
        <v>1</v>
      </c>
      <c r="S123" s="12" t="str" cm="1">
        <f t="array" ref="S123">INDEX('CancerEpisode-ConceptMap-1'!$I$15:$N$152,Q123+1,R123)</f>
        <v>* group[=].element[+].code = #CancerEpisode.sarcomaClassification.vascularTumours</v>
      </c>
    </row>
    <row r="124" spans="16:19" x14ac:dyDescent="0.75">
      <c r="P124" s="11">
        <v>110</v>
      </c>
      <c r="Q124" s="11">
        <f t="shared" si="15"/>
        <v>18</v>
      </c>
      <c r="R124" s="11">
        <f t="shared" si="16"/>
        <v>2</v>
      </c>
      <c r="S124" s="12" t="str" cm="1">
        <f t="array" ref="S124">INDEX('CancerEpisode-ConceptMap-1'!$I$15:$N$152,Q124+1,R124)</f>
        <v>* group[=].element[=].display = ##34#Vascular tumours##34#</v>
      </c>
    </row>
    <row r="125" spans="16:19" x14ac:dyDescent="0.75">
      <c r="P125" s="11">
        <v>111</v>
      </c>
      <c r="Q125" s="11">
        <f t="shared" si="15"/>
        <v>18</v>
      </c>
      <c r="R125" s="11">
        <f t="shared" si="16"/>
        <v>3</v>
      </c>
      <c r="S125" s="12" t="str" cm="1">
        <f t="array" ref="S125">INDEX('CancerEpisode-ConceptMap-1'!$I$15:$N$152,Q125+1,R125)</f>
        <v>* group[=].element[=].target.code = #Condition.code</v>
      </c>
    </row>
    <row r="126" spans="16:19" x14ac:dyDescent="0.75">
      <c r="P126" s="11">
        <v>112</v>
      </c>
      <c r="Q126" s="11">
        <f t="shared" si="15"/>
        <v>18</v>
      </c>
      <c r="R126" s="11">
        <f t="shared" si="16"/>
        <v>4</v>
      </c>
      <c r="S126" s="12" t="str" cm="1">
        <f t="array" ref="S126">INDEX('CancerEpisode-ConceptMap-1'!$I$15:$N$152,Q126+1,R126)</f>
        <v>* group[=].element[=].target.display = ##34###34#</v>
      </c>
    </row>
    <row r="127" spans="16:19" x14ac:dyDescent="0.75">
      <c r="P127" s="11">
        <v>113</v>
      </c>
      <c r="Q127" s="11">
        <f t="shared" si="15"/>
        <v>18</v>
      </c>
      <c r="R127" s="11">
        <f t="shared" si="16"/>
        <v>5</v>
      </c>
      <c r="S127" s="12" t="str" cm="1">
        <f t="array" ref="S127">INDEX('CancerEpisode-ConceptMap-1'!$I$15:$N$152,Q127+1,R127)</f>
        <v>* group[=].element[=].target.equivalence = #relatedto</v>
      </c>
    </row>
    <row r="128" spans="16:19" x14ac:dyDescent="0.75">
      <c r="P128" s="11">
        <v>114</v>
      </c>
      <c r="Q128" s="11">
        <f t="shared" si="15"/>
        <v>18</v>
      </c>
      <c r="R128" s="11">
        <f t="shared" si="16"/>
        <v>6</v>
      </c>
      <c r="S128" s="12" t="str" cm="1">
        <f t="array" ref="S128">INDEX('CancerEpisode-ConceptMap-1'!$I$15:$N$152,Q128+1,R128)</f>
        <v/>
      </c>
    </row>
    <row r="129" spans="16:19" ht="29.5" x14ac:dyDescent="0.75">
      <c r="P129" s="11">
        <v>115</v>
      </c>
      <c r="Q129" s="11">
        <f t="shared" si="15"/>
        <v>19</v>
      </c>
      <c r="R129" s="11">
        <f t="shared" si="16"/>
        <v>1</v>
      </c>
      <c r="S129" s="12" t="str" cm="1">
        <f t="array" ref="S129">INDEX('CancerEpisode-ConceptMap-1'!$I$15:$N$152,Q129+1,R129)</f>
        <v>* group[=].element[+].code = #CancerEpisode.sarcomaClassification.pericyticPerivascularTumours</v>
      </c>
    </row>
    <row r="130" spans="16:19" x14ac:dyDescent="0.75">
      <c r="P130" s="11">
        <v>116</v>
      </c>
      <c r="Q130" s="11">
        <f t="shared" si="15"/>
        <v>19</v>
      </c>
      <c r="R130" s="11">
        <f t="shared" si="16"/>
        <v>2</v>
      </c>
      <c r="S130" s="12" t="str" cm="1">
        <f t="array" ref="S130">INDEX('CancerEpisode-ConceptMap-1'!$I$15:$N$152,Q130+1,R130)</f>
        <v>* group[=].element[=].display = ##34#Pericytic (perivascular) tumours##34#</v>
      </c>
    </row>
    <row r="131" spans="16:19" x14ac:dyDescent="0.75">
      <c r="P131" s="11">
        <v>117</v>
      </c>
      <c r="Q131" s="11">
        <f t="shared" si="15"/>
        <v>19</v>
      </c>
      <c r="R131" s="11">
        <f t="shared" si="16"/>
        <v>3</v>
      </c>
      <c r="S131" s="12" t="str" cm="1">
        <f t="array" ref="S131">INDEX('CancerEpisode-ConceptMap-1'!$I$15:$N$152,Q131+1,R131)</f>
        <v>* group[=].element[=].target.code = #Condition.code</v>
      </c>
    </row>
    <row r="132" spans="16:19" x14ac:dyDescent="0.75">
      <c r="P132" s="11">
        <v>118</v>
      </c>
      <c r="Q132" s="11">
        <f t="shared" si="15"/>
        <v>19</v>
      </c>
      <c r="R132" s="11">
        <f t="shared" si="16"/>
        <v>4</v>
      </c>
      <c r="S132" s="12" t="str" cm="1">
        <f t="array" ref="S132">INDEX('CancerEpisode-ConceptMap-1'!$I$15:$N$152,Q132+1,R132)</f>
        <v>* group[=].element[=].target.display = ##34###34#</v>
      </c>
    </row>
    <row r="133" spans="16:19" x14ac:dyDescent="0.75">
      <c r="P133" s="11">
        <v>119</v>
      </c>
      <c r="Q133" s="11">
        <f t="shared" si="15"/>
        <v>19</v>
      </c>
      <c r="R133" s="11">
        <f t="shared" si="16"/>
        <v>5</v>
      </c>
      <c r="S133" s="12" t="str" cm="1">
        <f t="array" ref="S133">INDEX('CancerEpisode-ConceptMap-1'!$I$15:$N$152,Q133+1,R133)</f>
        <v>* group[=].element[=].target.equivalence = #relatedto</v>
      </c>
    </row>
    <row r="134" spans="16:19" x14ac:dyDescent="0.75">
      <c r="P134" s="11">
        <v>120</v>
      </c>
      <c r="Q134" s="11">
        <f t="shared" si="15"/>
        <v>19</v>
      </c>
      <c r="R134" s="11">
        <f t="shared" si="16"/>
        <v>6</v>
      </c>
      <c r="S134" s="12" t="str" cm="1">
        <f t="array" ref="S134">INDEX('CancerEpisode-ConceptMap-1'!$I$15:$N$152,Q134+1,R134)</f>
        <v/>
      </c>
    </row>
    <row r="135" spans="16:19" ht="29.5" x14ac:dyDescent="0.75">
      <c r="P135" s="11">
        <v>121</v>
      </c>
      <c r="Q135" s="11">
        <f t="shared" si="15"/>
        <v>20</v>
      </c>
      <c r="R135" s="11">
        <f t="shared" si="16"/>
        <v>1</v>
      </c>
      <c r="S135" s="12" t="str" cm="1">
        <f t="array" ref="S135">INDEX('CancerEpisode-ConceptMap-1'!$I$15:$N$152,Q135+1,R135)</f>
        <v>* group[=].element[+].code = #CancerEpisode.sarcomaClassification.smoothMuscleTumours</v>
      </c>
    </row>
    <row r="136" spans="16:19" x14ac:dyDescent="0.75">
      <c r="P136" s="11">
        <v>122</v>
      </c>
      <c r="Q136" s="11">
        <f t="shared" si="15"/>
        <v>20</v>
      </c>
      <c r="R136" s="11">
        <f t="shared" si="16"/>
        <v>2</v>
      </c>
      <c r="S136" s="12" t="str" cm="1">
        <f t="array" ref="S136">INDEX('CancerEpisode-ConceptMap-1'!$I$15:$N$152,Q136+1,R136)</f>
        <v>* group[=].element[=].display = ##34#Smooth muscle tumours##34#</v>
      </c>
    </row>
    <row r="137" spans="16:19" x14ac:dyDescent="0.75">
      <c r="P137" s="11">
        <v>123</v>
      </c>
      <c r="Q137" s="11">
        <f t="shared" si="15"/>
        <v>20</v>
      </c>
      <c r="R137" s="11">
        <f t="shared" si="16"/>
        <v>3</v>
      </c>
      <c r="S137" s="12" t="str" cm="1">
        <f t="array" ref="S137">INDEX('CancerEpisode-ConceptMap-1'!$I$15:$N$152,Q137+1,R137)</f>
        <v>* group[=].element[=].target.code = #Condition.code</v>
      </c>
    </row>
    <row r="138" spans="16:19" x14ac:dyDescent="0.75">
      <c r="P138" s="11">
        <v>124</v>
      </c>
      <c r="Q138" s="11">
        <f t="shared" si="15"/>
        <v>20</v>
      </c>
      <c r="R138" s="11">
        <f t="shared" si="16"/>
        <v>4</v>
      </c>
      <c r="S138" s="12" t="str" cm="1">
        <f t="array" ref="S138">INDEX('CancerEpisode-ConceptMap-1'!$I$15:$N$152,Q138+1,R138)</f>
        <v>* group[=].element[=].target.display = ##34###34#</v>
      </c>
    </row>
    <row r="139" spans="16:19" x14ac:dyDescent="0.75">
      <c r="P139" s="11">
        <v>125</v>
      </c>
      <c r="Q139" s="11">
        <f t="shared" si="15"/>
        <v>20</v>
      </c>
      <c r="R139" s="11">
        <f t="shared" si="16"/>
        <v>5</v>
      </c>
      <c r="S139" s="12" t="str" cm="1">
        <f t="array" ref="S139">INDEX('CancerEpisode-ConceptMap-1'!$I$15:$N$152,Q139+1,R139)</f>
        <v>* group[=].element[=].target.equivalence = #relatedto</v>
      </c>
    </row>
    <row r="140" spans="16:19" x14ac:dyDescent="0.75">
      <c r="P140" s="11">
        <v>126</v>
      </c>
      <c r="Q140" s="11">
        <f t="shared" si="15"/>
        <v>20</v>
      </c>
      <c r="R140" s="11">
        <f t="shared" si="16"/>
        <v>6</v>
      </c>
      <c r="S140" s="12" t="str" cm="1">
        <f t="array" ref="S140">INDEX('CancerEpisode-ConceptMap-1'!$I$15:$N$152,Q140+1,R140)</f>
        <v/>
      </c>
    </row>
    <row r="141" spans="16:19" ht="29.5" x14ac:dyDescent="0.75">
      <c r="P141" s="11">
        <v>127</v>
      </c>
      <c r="Q141" s="11">
        <f t="shared" si="15"/>
        <v>21</v>
      </c>
      <c r="R141" s="11">
        <f t="shared" si="16"/>
        <v>1</v>
      </c>
      <c r="S141" s="12" t="str" cm="1">
        <f t="array" ref="S141">INDEX('CancerEpisode-ConceptMap-1'!$I$15:$N$152,Q141+1,R141)</f>
        <v>* group[=].element[+].code = #CancerEpisode.sarcomaClassification.skeletalMuscleTumours</v>
      </c>
    </row>
    <row r="142" spans="16:19" x14ac:dyDescent="0.75">
      <c r="P142" s="11">
        <v>128</v>
      </c>
      <c r="Q142" s="11">
        <f t="shared" si="15"/>
        <v>21</v>
      </c>
      <c r="R142" s="11">
        <f t="shared" si="16"/>
        <v>2</v>
      </c>
      <c r="S142" s="12" t="str" cm="1">
        <f t="array" ref="S142">INDEX('CancerEpisode-ConceptMap-1'!$I$15:$N$152,Q142+1,R142)</f>
        <v>* group[=].element[=].display = ##34#Skeletal muscle tumours##34#</v>
      </c>
    </row>
    <row r="143" spans="16:19" x14ac:dyDescent="0.75">
      <c r="P143" s="11">
        <v>129</v>
      </c>
      <c r="Q143" s="11">
        <f t="shared" si="15"/>
        <v>21</v>
      </c>
      <c r="R143" s="11">
        <f t="shared" si="16"/>
        <v>3</v>
      </c>
      <c r="S143" s="12" t="str" cm="1">
        <f t="array" ref="S143">INDEX('CancerEpisode-ConceptMap-1'!$I$15:$N$152,Q143+1,R143)</f>
        <v>* group[=].element[=].target.code = #Condition.code</v>
      </c>
    </row>
    <row r="144" spans="16:19" x14ac:dyDescent="0.75">
      <c r="P144" s="11">
        <v>130</v>
      </c>
      <c r="Q144" s="11">
        <f t="shared" ref="Q144:Q207" si="17">IF(MOD(P144,$Q$8)=0,P144/$Q$8-1,INT(P144/$Q$8))</f>
        <v>21</v>
      </c>
      <c r="R144" s="11">
        <f t="shared" ref="R144:R207" si="18">IF(MOD(P144,$Q$8)=0,$Q$8,MOD(P144,$Q$8))</f>
        <v>4</v>
      </c>
      <c r="S144" s="12" t="str" cm="1">
        <f t="array" ref="S144">INDEX('CancerEpisode-ConceptMap-1'!$I$15:$N$152,Q144+1,R144)</f>
        <v>* group[=].element[=].target.display = ##34###34#</v>
      </c>
    </row>
    <row r="145" spans="16:19" x14ac:dyDescent="0.75">
      <c r="P145" s="11">
        <v>131</v>
      </c>
      <c r="Q145" s="11">
        <f t="shared" si="17"/>
        <v>21</v>
      </c>
      <c r="R145" s="11">
        <f t="shared" si="18"/>
        <v>5</v>
      </c>
      <c r="S145" s="12" t="str" cm="1">
        <f t="array" ref="S145">INDEX('CancerEpisode-ConceptMap-1'!$I$15:$N$152,Q145+1,R145)</f>
        <v>* group[=].element[=].target.equivalence = #relatedto</v>
      </c>
    </row>
    <row r="146" spans="16:19" x14ac:dyDescent="0.75">
      <c r="P146" s="11">
        <v>132</v>
      </c>
      <c r="Q146" s="11">
        <f t="shared" si="17"/>
        <v>21</v>
      </c>
      <c r="R146" s="11">
        <f t="shared" si="18"/>
        <v>6</v>
      </c>
      <c r="S146" s="12" t="str" cm="1">
        <f t="array" ref="S146">INDEX('CancerEpisode-ConceptMap-1'!$I$15:$N$152,Q146+1,R146)</f>
        <v/>
      </c>
    </row>
    <row r="147" spans="16:19" ht="29.5" x14ac:dyDescent="0.75">
      <c r="P147" s="11">
        <v>133</v>
      </c>
      <c r="Q147" s="11">
        <f t="shared" si="17"/>
        <v>22</v>
      </c>
      <c r="R147" s="11">
        <f t="shared" si="18"/>
        <v>1</v>
      </c>
      <c r="S147" s="12" t="str" cm="1">
        <f t="array" ref="S147">INDEX('CancerEpisode-ConceptMap-1'!$I$15:$N$152,Q147+1,R147)</f>
        <v>* group[=].element[+].code = #CancerEpisode.sarcomaClassification.chondroOsseousTumours</v>
      </c>
    </row>
    <row r="148" spans="16:19" x14ac:dyDescent="0.75">
      <c r="P148" s="11">
        <v>134</v>
      </c>
      <c r="Q148" s="11">
        <f t="shared" si="17"/>
        <v>22</v>
      </c>
      <c r="R148" s="11">
        <f t="shared" si="18"/>
        <v>2</v>
      </c>
      <c r="S148" s="12" t="str" cm="1">
        <f t="array" ref="S148">INDEX('CancerEpisode-ConceptMap-1'!$I$15:$N$152,Q148+1,R148)</f>
        <v>* group[=].element[=].display = ##34#Chondro-osseous tumours##34#</v>
      </c>
    </row>
    <row r="149" spans="16:19" x14ac:dyDescent="0.75">
      <c r="P149" s="11">
        <v>135</v>
      </c>
      <c r="Q149" s="11">
        <f t="shared" si="17"/>
        <v>22</v>
      </c>
      <c r="R149" s="11">
        <f t="shared" si="18"/>
        <v>3</v>
      </c>
      <c r="S149" s="12" t="str" cm="1">
        <f t="array" ref="S149">INDEX('CancerEpisode-ConceptMap-1'!$I$15:$N$152,Q149+1,R149)</f>
        <v>* group[=].element[=].target.code = #Condition.code</v>
      </c>
    </row>
    <row r="150" spans="16:19" x14ac:dyDescent="0.75">
      <c r="P150" s="11">
        <v>136</v>
      </c>
      <c r="Q150" s="11">
        <f t="shared" si="17"/>
        <v>22</v>
      </c>
      <c r="R150" s="11">
        <f t="shared" si="18"/>
        <v>4</v>
      </c>
      <c r="S150" s="12" t="str" cm="1">
        <f t="array" ref="S150">INDEX('CancerEpisode-ConceptMap-1'!$I$15:$N$152,Q150+1,R150)</f>
        <v>* group[=].element[=].target.display = ##34###34#</v>
      </c>
    </row>
    <row r="151" spans="16:19" x14ac:dyDescent="0.75">
      <c r="P151" s="11">
        <v>137</v>
      </c>
      <c r="Q151" s="11">
        <f t="shared" si="17"/>
        <v>22</v>
      </c>
      <c r="R151" s="11">
        <f t="shared" si="18"/>
        <v>5</v>
      </c>
      <c r="S151" s="12" t="str" cm="1">
        <f t="array" ref="S151">INDEX('CancerEpisode-ConceptMap-1'!$I$15:$N$152,Q151+1,R151)</f>
        <v>* group[=].element[=].target.equivalence = #relatedto</v>
      </c>
    </row>
    <row r="152" spans="16:19" x14ac:dyDescent="0.75">
      <c r="P152" s="11">
        <v>138</v>
      </c>
      <c r="Q152" s="11">
        <f t="shared" si="17"/>
        <v>22</v>
      </c>
      <c r="R152" s="11">
        <f t="shared" si="18"/>
        <v>6</v>
      </c>
      <c r="S152" s="12" t="str" cm="1">
        <f t="array" ref="S152">INDEX('CancerEpisode-ConceptMap-1'!$I$15:$N$152,Q152+1,R152)</f>
        <v/>
      </c>
    </row>
    <row r="153" spans="16:19" ht="29.5" x14ac:dyDescent="0.75">
      <c r="P153" s="11">
        <v>139</v>
      </c>
      <c r="Q153" s="11">
        <f t="shared" si="17"/>
        <v>23</v>
      </c>
      <c r="R153" s="11">
        <f t="shared" si="18"/>
        <v>1</v>
      </c>
      <c r="S153" s="12" t="str" cm="1">
        <f t="array" ref="S153">INDEX('CancerEpisode-ConceptMap-1'!$I$15:$N$152,Q153+1,R153)</f>
        <v>* group[=].element[+].code = #CancerEpisode.sarcomaClassification.peripheralNerveSheathTumours</v>
      </c>
    </row>
    <row r="154" spans="16:19" x14ac:dyDescent="0.75">
      <c r="P154" s="11">
        <v>140</v>
      </c>
      <c r="Q154" s="11">
        <f t="shared" si="17"/>
        <v>23</v>
      </c>
      <c r="R154" s="11">
        <f t="shared" si="18"/>
        <v>2</v>
      </c>
      <c r="S154" s="12" t="str" cm="1">
        <f t="array" ref="S154">INDEX('CancerEpisode-ConceptMap-1'!$I$15:$N$152,Q154+1,R154)</f>
        <v>* group[=].element[=].display = ##34#Peripheral nerve sheath tumours##34#</v>
      </c>
    </row>
    <row r="155" spans="16:19" x14ac:dyDescent="0.75">
      <c r="P155" s="11">
        <v>141</v>
      </c>
      <c r="Q155" s="11">
        <f t="shared" si="17"/>
        <v>23</v>
      </c>
      <c r="R155" s="11">
        <f t="shared" si="18"/>
        <v>3</v>
      </c>
      <c r="S155" s="12" t="str" cm="1">
        <f t="array" ref="S155">INDEX('CancerEpisode-ConceptMap-1'!$I$15:$N$152,Q155+1,R155)</f>
        <v>* group[=].element[=].target.code = #Condition.code</v>
      </c>
    </row>
    <row r="156" spans="16:19" x14ac:dyDescent="0.75">
      <c r="P156" s="11">
        <v>142</v>
      </c>
      <c r="Q156" s="11">
        <f t="shared" si="17"/>
        <v>23</v>
      </c>
      <c r="R156" s="11">
        <f t="shared" si="18"/>
        <v>4</v>
      </c>
      <c r="S156" s="12" t="str" cm="1">
        <f t="array" ref="S156">INDEX('CancerEpisode-ConceptMap-1'!$I$15:$N$152,Q156+1,R156)</f>
        <v>* group[=].element[=].target.display = ##34###34#</v>
      </c>
    </row>
    <row r="157" spans="16:19" x14ac:dyDescent="0.75">
      <c r="P157" s="11">
        <v>143</v>
      </c>
      <c r="Q157" s="11">
        <f t="shared" si="17"/>
        <v>23</v>
      </c>
      <c r="R157" s="11">
        <f t="shared" si="18"/>
        <v>5</v>
      </c>
      <c r="S157" s="12" t="str" cm="1">
        <f t="array" ref="S157">INDEX('CancerEpisode-ConceptMap-1'!$I$15:$N$152,Q157+1,R157)</f>
        <v>* group[=].element[=].target.equivalence = #relatedto</v>
      </c>
    </row>
    <row r="158" spans="16:19" x14ac:dyDescent="0.75">
      <c r="P158" s="11">
        <v>144</v>
      </c>
      <c r="Q158" s="11">
        <f t="shared" si="17"/>
        <v>23</v>
      </c>
      <c r="R158" s="11">
        <f t="shared" si="18"/>
        <v>6</v>
      </c>
      <c r="S158" s="12" t="str" cm="1">
        <f t="array" ref="S158">INDEX('CancerEpisode-ConceptMap-1'!$I$15:$N$152,Q158+1,R158)</f>
        <v/>
      </c>
    </row>
    <row r="159" spans="16:19" ht="29.5" x14ac:dyDescent="0.75">
      <c r="P159" s="11">
        <v>145</v>
      </c>
      <c r="Q159" s="11">
        <f t="shared" si="17"/>
        <v>24</v>
      </c>
      <c r="R159" s="11">
        <f t="shared" si="18"/>
        <v>1</v>
      </c>
      <c r="S159" s="12" t="str" cm="1">
        <f t="array" ref="S159">INDEX('CancerEpisode-ConceptMap-1'!$I$15:$N$152,Q159+1,R159)</f>
        <v>* group[=].element[+].code = #CancerEpisode.sarcomaClassification.tumoursOfUncertainDifferentiation</v>
      </c>
    </row>
    <row r="160" spans="16:19" x14ac:dyDescent="0.75">
      <c r="P160" s="11">
        <v>146</v>
      </c>
      <c r="Q160" s="11">
        <f t="shared" si="17"/>
        <v>24</v>
      </c>
      <c r="R160" s="11">
        <f t="shared" si="18"/>
        <v>2</v>
      </c>
      <c r="S160" s="12" t="str" cm="1">
        <f t="array" ref="S160">INDEX('CancerEpisode-ConceptMap-1'!$I$15:$N$152,Q160+1,R160)</f>
        <v>* group[=].element[=].display = ##34#Tumours of uncertain differentiation##34#</v>
      </c>
    </row>
    <row r="161" spans="16:19" x14ac:dyDescent="0.75">
      <c r="P161" s="11">
        <v>147</v>
      </c>
      <c r="Q161" s="11">
        <f t="shared" si="17"/>
        <v>24</v>
      </c>
      <c r="R161" s="11">
        <f t="shared" si="18"/>
        <v>3</v>
      </c>
      <c r="S161" s="12" t="str" cm="1">
        <f t="array" ref="S161">INDEX('CancerEpisode-ConceptMap-1'!$I$15:$N$152,Q161+1,R161)</f>
        <v>* group[=].element[=].target.code = #Condition.code</v>
      </c>
    </row>
    <row r="162" spans="16:19" x14ac:dyDescent="0.75">
      <c r="P162" s="11">
        <v>148</v>
      </c>
      <c r="Q162" s="11">
        <f t="shared" si="17"/>
        <v>24</v>
      </c>
      <c r="R162" s="11">
        <f t="shared" si="18"/>
        <v>4</v>
      </c>
      <c r="S162" s="12" t="str" cm="1">
        <f t="array" ref="S162">INDEX('CancerEpisode-ConceptMap-1'!$I$15:$N$152,Q162+1,R162)</f>
        <v>* group[=].element[=].target.display = ##34###34#</v>
      </c>
    </row>
    <row r="163" spans="16:19" x14ac:dyDescent="0.75">
      <c r="P163" s="11">
        <v>149</v>
      </c>
      <c r="Q163" s="11">
        <f t="shared" si="17"/>
        <v>24</v>
      </c>
      <c r="R163" s="11">
        <f t="shared" si="18"/>
        <v>5</v>
      </c>
      <c r="S163" s="12" t="str" cm="1">
        <f t="array" ref="S163">INDEX('CancerEpisode-ConceptMap-1'!$I$15:$N$152,Q163+1,R163)</f>
        <v>* group[=].element[=].target.equivalence = #relatedto</v>
      </c>
    </row>
    <row r="164" spans="16:19" x14ac:dyDescent="0.75">
      <c r="P164" s="11">
        <v>150</v>
      </c>
      <c r="Q164" s="11">
        <f t="shared" si="17"/>
        <v>24</v>
      </c>
      <c r="R164" s="11">
        <f t="shared" si="18"/>
        <v>6</v>
      </c>
      <c r="S164" s="12" t="str" cm="1">
        <f t="array" ref="S164">INDEX('CancerEpisode-ConceptMap-1'!$I$15:$N$152,Q164+1,R164)</f>
        <v/>
      </c>
    </row>
    <row r="165" spans="16:19" ht="29.5" x14ac:dyDescent="0.75">
      <c r="P165" s="11">
        <v>151</v>
      </c>
      <c r="Q165" s="11">
        <f t="shared" si="17"/>
        <v>25</v>
      </c>
      <c r="R165" s="11">
        <f t="shared" si="18"/>
        <v>1</v>
      </c>
      <c r="S165" s="12" t="str" cm="1">
        <f t="array" ref="S165">INDEX('CancerEpisode-ConceptMap-1'!$I$15:$N$152,Q165+1,R165)</f>
        <v>* group[=].element[+].code = #CancerEpisode.sarcomaClassification.undifSmallRCelSarcBonAndSofTis</v>
      </c>
    </row>
    <row r="166" spans="16:19" ht="29.5" x14ac:dyDescent="0.75">
      <c r="P166" s="11">
        <v>152</v>
      </c>
      <c r="Q166" s="11">
        <f t="shared" si="17"/>
        <v>25</v>
      </c>
      <c r="R166" s="11">
        <f t="shared" si="18"/>
        <v>2</v>
      </c>
      <c r="S166" s="12" t="str" cm="1">
        <f t="array" ref="S166">INDEX('CancerEpisode-ConceptMap-1'!$I$15:$N$152,Q166+1,R166)</f>
        <v>* group[=].element[=].display = ##34#Undifferentiated small round cell sarcomas of bone and soft tissue##34#</v>
      </c>
    </row>
    <row r="167" spans="16:19" x14ac:dyDescent="0.75">
      <c r="P167" s="11">
        <v>153</v>
      </c>
      <c r="Q167" s="11">
        <f t="shared" si="17"/>
        <v>25</v>
      </c>
      <c r="R167" s="11">
        <f t="shared" si="18"/>
        <v>3</v>
      </c>
      <c r="S167" s="12" t="str" cm="1">
        <f t="array" ref="S167">INDEX('CancerEpisode-ConceptMap-1'!$I$15:$N$152,Q167+1,R167)</f>
        <v>* group[=].element[=].target.code = #Condition.code</v>
      </c>
    </row>
    <row r="168" spans="16:19" x14ac:dyDescent="0.75">
      <c r="P168" s="11">
        <v>154</v>
      </c>
      <c r="Q168" s="11">
        <f t="shared" si="17"/>
        <v>25</v>
      </c>
      <c r="R168" s="11">
        <f t="shared" si="18"/>
        <v>4</v>
      </c>
      <c r="S168" s="12" t="str" cm="1">
        <f t="array" ref="S168">INDEX('CancerEpisode-ConceptMap-1'!$I$15:$N$152,Q168+1,R168)</f>
        <v>* group[=].element[=].target.display = ##34###34#</v>
      </c>
    </row>
    <row r="169" spans="16:19" x14ac:dyDescent="0.75">
      <c r="P169" s="11">
        <v>155</v>
      </c>
      <c r="Q169" s="11">
        <f t="shared" si="17"/>
        <v>25</v>
      </c>
      <c r="R169" s="11">
        <f t="shared" si="18"/>
        <v>5</v>
      </c>
      <c r="S169" s="12" t="str" cm="1">
        <f t="array" ref="S169">INDEX('CancerEpisode-ConceptMap-1'!$I$15:$N$152,Q169+1,R169)</f>
        <v>* group[=].element[=].target.equivalence = #relatedto</v>
      </c>
    </row>
    <row r="170" spans="16:19" x14ac:dyDescent="0.75">
      <c r="P170" s="11">
        <v>156</v>
      </c>
      <c r="Q170" s="11">
        <f t="shared" si="17"/>
        <v>25</v>
      </c>
      <c r="R170" s="11">
        <f t="shared" si="18"/>
        <v>6</v>
      </c>
      <c r="S170" s="12" t="str" cm="1">
        <f t="array" ref="S170">INDEX('CancerEpisode-ConceptMap-1'!$I$15:$N$152,Q170+1,R170)</f>
        <v/>
      </c>
    </row>
    <row r="171" spans="16:19" ht="29.5" x14ac:dyDescent="0.75">
      <c r="P171" s="11">
        <v>157</v>
      </c>
      <c r="Q171" s="11">
        <f t="shared" si="17"/>
        <v>26</v>
      </c>
      <c r="R171" s="11">
        <f t="shared" si="18"/>
        <v>1</v>
      </c>
      <c r="S171" s="12" t="str" cm="1">
        <f t="array" ref="S171">INDEX('CancerEpisode-ConceptMap-1'!$I$15:$N$152,Q171+1,R171)</f>
        <v>* group[=].element[+].code = #CancerEpisode.sarcomaClassification.estAndRelatedTumours</v>
      </c>
    </row>
    <row r="172" spans="16:19" x14ac:dyDescent="0.75">
      <c r="P172" s="11">
        <v>158</v>
      </c>
      <c r="Q172" s="11">
        <f t="shared" si="17"/>
        <v>26</v>
      </c>
      <c r="R172" s="11">
        <f t="shared" si="18"/>
        <v>2</v>
      </c>
      <c r="S172" s="12" t="str" cm="1">
        <f t="array" ref="S172">INDEX('CancerEpisode-ConceptMap-1'!$I$15:$N$152,Q172+1,R172)</f>
        <v>* group[=].element[=].display = ##34#Endometrial stromal and related tumours##34#</v>
      </c>
    </row>
    <row r="173" spans="16:19" x14ac:dyDescent="0.75">
      <c r="P173" s="11">
        <v>159</v>
      </c>
      <c r="Q173" s="11">
        <f t="shared" si="17"/>
        <v>26</v>
      </c>
      <c r="R173" s="11">
        <f t="shared" si="18"/>
        <v>3</v>
      </c>
      <c r="S173" s="12" t="str" cm="1">
        <f t="array" ref="S173">INDEX('CancerEpisode-ConceptMap-1'!$I$15:$N$152,Q173+1,R173)</f>
        <v>* group[=].element[=].target.code = #Condition.code</v>
      </c>
    </row>
    <row r="174" spans="16:19" x14ac:dyDescent="0.75">
      <c r="P174" s="11">
        <v>160</v>
      </c>
      <c r="Q174" s="11">
        <f t="shared" si="17"/>
        <v>26</v>
      </c>
      <c r="R174" s="11">
        <f t="shared" si="18"/>
        <v>4</v>
      </c>
      <c r="S174" s="12" t="str" cm="1">
        <f t="array" ref="S174">INDEX('CancerEpisode-ConceptMap-1'!$I$15:$N$152,Q174+1,R174)</f>
        <v>* group[=].element[=].target.display = ##34###34#</v>
      </c>
    </row>
    <row r="175" spans="16:19" x14ac:dyDescent="0.75">
      <c r="P175" s="11">
        <v>161</v>
      </c>
      <c r="Q175" s="11">
        <f t="shared" si="17"/>
        <v>26</v>
      </c>
      <c r="R175" s="11">
        <f t="shared" si="18"/>
        <v>5</v>
      </c>
      <c r="S175" s="12" t="str" cm="1">
        <f t="array" ref="S175">INDEX('CancerEpisode-ConceptMap-1'!$I$15:$N$152,Q175+1,R175)</f>
        <v>* group[=].element[=].target.equivalence = #relatedto</v>
      </c>
    </row>
    <row r="176" spans="16:19" x14ac:dyDescent="0.75">
      <c r="P176" s="11">
        <v>162</v>
      </c>
      <c r="Q176" s="11">
        <f t="shared" si="17"/>
        <v>26</v>
      </c>
      <c r="R176" s="11">
        <f t="shared" si="18"/>
        <v>6</v>
      </c>
      <c r="S176" s="12" t="str" cm="1">
        <f t="array" ref="S176">INDEX('CancerEpisode-ConceptMap-1'!$I$15:$N$152,Q176+1,R176)</f>
        <v/>
      </c>
    </row>
    <row r="177" spans="16:19" ht="29.5" x14ac:dyDescent="0.75">
      <c r="P177" s="11">
        <v>163</v>
      </c>
      <c r="Q177" s="11">
        <f t="shared" si="17"/>
        <v>27</v>
      </c>
      <c r="R177" s="11">
        <f t="shared" si="18"/>
        <v>1</v>
      </c>
      <c r="S177" s="12" t="str" cm="1">
        <f t="array" ref="S177">INDEX('CancerEpisode-ConceptMap-1'!$I$15:$N$152,Q177+1,R177)</f>
        <v>* group[=].element[+].code = #CancerEpisode.sarcomaClassification.miscellaniousMesenchimalTumors</v>
      </c>
    </row>
    <row r="178" spans="16:19" x14ac:dyDescent="0.75">
      <c r="P178" s="11">
        <v>164</v>
      </c>
      <c r="Q178" s="11">
        <f t="shared" si="17"/>
        <v>27</v>
      </c>
      <c r="R178" s="11">
        <f t="shared" si="18"/>
        <v>2</v>
      </c>
      <c r="S178" s="12" t="str" cm="1">
        <f t="array" ref="S178">INDEX('CancerEpisode-ConceptMap-1'!$I$15:$N$152,Q178+1,R178)</f>
        <v>* group[=].element[=].display = ##34#Miscellanious mesenchimal tumors##34#</v>
      </c>
    </row>
    <row r="179" spans="16:19" x14ac:dyDescent="0.75">
      <c r="P179" s="11">
        <v>165</v>
      </c>
      <c r="Q179" s="11">
        <f t="shared" si="17"/>
        <v>27</v>
      </c>
      <c r="R179" s="11">
        <f t="shared" si="18"/>
        <v>3</v>
      </c>
      <c r="S179" s="12" t="str" cm="1">
        <f t="array" ref="S179">INDEX('CancerEpisode-ConceptMap-1'!$I$15:$N$152,Q179+1,R179)</f>
        <v>* group[=].element[=].target.code = #Condition.code</v>
      </c>
    </row>
    <row r="180" spans="16:19" x14ac:dyDescent="0.75">
      <c r="P180" s="11">
        <v>166</v>
      </c>
      <c r="Q180" s="11">
        <f t="shared" si="17"/>
        <v>27</v>
      </c>
      <c r="R180" s="11">
        <f t="shared" si="18"/>
        <v>4</v>
      </c>
      <c r="S180" s="12" t="str" cm="1">
        <f t="array" ref="S180">INDEX('CancerEpisode-ConceptMap-1'!$I$15:$N$152,Q180+1,R180)</f>
        <v>* group[=].element[=].target.display = ##34###34#</v>
      </c>
    </row>
    <row r="181" spans="16:19" x14ac:dyDescent="0.75">
      <c r="P181" s="11">
        <v>167</v>
      </c>
      <c r="Q181" s="11">
        <f t="shared" si="17"/>
        <v>27</v>
      </c>
      <c r="R181" s="11">
        <f t="shared" si="18"/>
        <v>5</v>
      </c>
      <c r="S181" s="12" t="str" cm="1">
        <f t="array" ref="S181">INDEX('CancerEpisode-ConceptMap-1'!$I$15:$N$152,Q181+1,R181)</f>
        <v>* group[=].element[=].target.equivalence = #relatedto</v>
      </c>
    </row>
    <row r="182" spans="16:19" x14ac:dyDescent="0.75">
      <c r="P182" s="11">
        <v>168</v>
      </c>
      <c r="Q182" s="11">
        <f t="shared" si="17"/>
        <v>27</v>
      </c>
      <c r="R182" s="11">
        <f t="shared" si="18"/>
        <v>6</v>
      </c>
      <c r="S182" s="12" t="str" cm="1">
        <f t="array" ref="S182">INDEX('CancerEpisode-ConceptMap-1'!$I$15:$N$152,Q182+1,R182)</f>
        <v/>
      </c>
    </row>
    <row r="183" spans="16:19" ht="29.5" x14ac:dyDescent="0.75">
      <c r="P183" s="11">
        <v>169</v>
      </c>
      <c r="Q183" s="11">
        <f t="shared" si="17"/>
        <v>28</v>
      </c>
      <c r="R183" s="11">
        <f t="shared" si="18"/>
        <v>1</v>
      </c>
      <c r="S183" s="12" t="str" cm="1">
        <f t="array" ref="S183">INDEX('CancerEpisode-ConceptMap-1'!$I$15:$N$152,Q183+1,R183)</f>
        <v>* group[=].element[+].code = #CancerEpisode.sarcomaClassification.mixedEpithelialAndMesenchymalTumours</v>
      </c>
    </row>
    <row r="184" spans="16:19" ht="29.5" x14ac:dyDescent="0.75">
      <c r="P184" s="11">
        <v>170</v>
      </c>
      <c r="Q184" s="11">
        <f t="shared" si="17"/>
        <v>28</v>
      </c>
      <c r="R184" s="11">
        <f t="shared" si="18"/>
        <v>2</v>
      </c>
      <c r="S184" s="12" t="str" cm="1">
        <f t="array" ref="S184">INDEX('CancerEpisode-ConceptMap-1'!$I$15:$N$152,Q184+1,R184)</f>
        <v>* group[=].element[=].display = ##34#Mixed epithelial and mesenchymal tumours##34#</v>
      </c>
    </row>
    <row r="185" spans="16:19" x14ac:dyDescent="0.75">
      <c r="P185" s="11">
        <v>171</v>
      </c>
      <c r="Q185" s="11">
        <f t="shared" si="17"/>
        <v>28</v>
      </c>
      <c r="R185" s="11">
        <f t="shared" si="18"/>
        <v>3</v>
      </c>
      <c r="S185" s="12" t="str" cm="1">
        <f t="array" ref="S185">INDEX('CancerEpisode-ConceptMap-1'!$I$15:$N$152,Q185+1,R185)</f>
        <v>* group[=].element[=].target.code = #Condition.code</v>
      </c>
    </row>
    <row r="186" spans="16:19" x14ac:dyDescent="0.75">
      <c r="P186" s="11">
        <v>172</v>
      </c>
      <c r="Q186" s="11">
        <f t="shared" si="17"/>
        <v>28</v>
      </c>
      <c r="R186" s="11">
        <f t="shared" si="18"/>
        <v>4</v>
      </c>
      <c r="S186" s="12" t="str" cm="1">
        <f t="array" ref="S186">INDEX('CancerEpisode-ConceptMap-1'!$I$15:$N$152,Q186+1,R186)</f>
        <v>* group[=].element[=].target.display = ##34###34#</v>
      </c>
    </row>
    <row r="187" spans="16:19" x14ac:dyDescent="0.75">
      <c r="P187" s="11">
        <v>173</v>
      </c>
      <c r="Q187" s="11">
        <f t="shared" si="17"/>
        <v>28</v>
      </c>
      <c r="R187" s="11">
        <f t="shared" si="18"/>
        <v>5</v>
      </c>
      <c r="S187" s="12" t="str" cm="1">
        <f t="array" ref="S187">INDEX('CancerEpisode-ConceptMap-1'!$I$15:$N$152,Q187+1,R187)</f>
        <v>* group[=].element[=].target.equivalence = #relatedto</v>
      </c>
    </row>
    <row r="188" spans="16:19" x14ac:dyDescent="0.75">
      <c r="P188" s="11">
        <v>174</v>
      </c>
      <c r="Q188" s="11">
        <f t="shared" si="17"/>
        <v>28</v>
      </c>
      <c r="R188" s="11">
        <f t="shared" si="18"/>
        <v>6</v>
      </c>
      <c r="S188" s="12" t="str" cm="1">
        <f t="array" ref="S188">INDEX('CancerEpisode-ConceptMap-1'!$I$15:$N$152,Q188+1,R188)</f>
        <v/>
      </c>
    </row>
    <row r="189" spans="16:19" x14ac:dyDescent="0.75">
      <c r="P189" s="11">
        <v>175</v>
      </c>
      <c r="Q189" s="11">
        <f t="shared" si="17"/>
        <v>29</v>
      </c>
      <c r="R189" s="11">
        <f t="shared" si="18"/>
        <v>1</v>
      </c>
      <c r="S189" s="12" t="str" cm="1">
        <f t="array" ref="S189">INDEX('CancerEpisode-ConceptMap-1'!$I$15:$N$152,Q189+1,R189)</f>
        <v>* group[=].element[+].code = #CancerEpisode.subsites</v>
      </c>
    </row>
    <row r="190" spans="16:19" x14ac:dyDescent="0.75">
      <c r="P190" s="11">
        <v>176</v>
      </c>
      <c r="Q190" s="11">
        <f t="shared" si="17"/>
        <v>29</v>
      </c>
      <c r="R190" s="11">
        <f t="shared" si="18"/>
        <v>2</v>
      </c>
      <c r="S190" s="12" t="str" cm="1">
        <f t="array" ref="S190">INDEX('CancerEpisode-ConceptMap-1'!$I$15:$N$152,Q190+1,R190)</f>
        <v>* group[=].element[=].display = ##34#subsites##34#</v>
      </c>
    </row>
    <row r="191" spans="16:19" x14ac:dyDescent="0.75">
      <c r="P191" s="11">
        <v>177</v>
      </c>
      <c r="Q191" s="11">
        <f t="shared" si="17"/>
        <v>29</v>
      </c>
      <c r="R191" s="11">
        <f t="shared" si="18"/>
        <v>3</v>
      </c>
      <c r="S191" s="12" t="str" cm="1">
        <f t="array" ref="S191">INDEX('CancerEpisode-ConceptMap-1'!$I$15:$N$152,Q191+1,R191)</f>
        <v>* group[=].element[=].target.code = #Condition.bodySite</v>
      </c>
    </row>
    <row r="192" spans="16:19" x14ac:dyDescent="0.75">
      <c r="P192" s="11">
        <v>178</v>
      </c>
      <c r="Q192" s="11">
        <f t="shared" si="17"/>
        <v>29</v>
      </c>
      <c r="R192" s="11">
        <f t="shared" si="18"/>
        <v>4</v>
      </c>
      <c r="S192" s="12" t="str" cm="1">
        <f t="array" ref="S192">INDEX('CancerEpisode-ConceptMap-1'!$I$15:$N$152,Q192+1,R192)</f>
        <v>* group[=].element[=].target.display = ##34###34#</v>
      </c>
    </row>
    <row r="193" spans="16:19" x14ac:dyDescent="0.75">
      <c r="P193" s="11">
        <v>179</v>
      </c>
      <c r="Q193" s="11">
        <f t="shared" si="17"/>
        <v>29</v>
      </c>
      <c r="R193" s="11">
        <f t="shared" si="18"/>
        <v>5</v>
      </c>
      <c r="S193" s="12" t="str" cm="1">
        <f t="array" ref="S193">INDEX('CancerEpisode-ConceptMap-1'!$I$15:$N$152,Q193+1,R193)</f>
        <v>* group[=].element[=].target.equivalence = #equivalent</v>
      </c>
    </row>
    <row r="194" spans="16:19" x14ac:dyDescent="0.75">
      <c r="P194" s="11">
        <v>180</v>
      </c>
      <c r="Q194" s="11">
        <f t="shared" si="17"/>
        <v>29</v>
      </c>
      <c r="R194" s="11">
        <f t="shared" si="18"/>
        <v>6</v>
      </c>
      <c r="S194" s="12" t="str" cm="1">
        <f t="array" ref="S194">INDEX('CancerEpisode-ConceptMap-1'!$I$15:$N$152,Q194+1,R194)</f>
        <v/>
      </c>
    </row>
    <row r="195" spans="16:19" ht="29.5" x14ac:dyDescent="0.75">
      <c r="P195" s="11">
        <v>181</v>
      </c>
      <c r="Q195" s="11">
        <f t="shared" si="17"/>
        <v>30</v>
      </c>
      <c r="R195" s="11">
        <f t="shared" si="18"/>
        <v>1</v>
      </c>
      <c r="S195" s="12" t="str" cm="1">
        <f t="array" ref="S195">INDEX('CancerEpisode-ConceptMap-1'!$I$15:$N$152,Q195+1,R195)</f>
        <v>* group[=].element[+].code = #CancerEpisode.subsites.nasalCavityAndParanasalSinuses</v>
      </c>
    </row>
    <row r="196" spans="16:19" ht="29.5" x14ac:dyDescent="0.75">
      <c r="P196" s="11">
        <v>182</v>
      </c>
      <c r="Q196" s="11">
        <f t="shared" si="17"/>
        <v>30</v>
      </c>
      <c r="R196" s="11">
        <f t="shared" si="18"/>
        <v>2</v>
      </c>
      <c r="S196" s="12" t="str" cm="1">
        <f t="array" ref="S196">INDEX('CancerEpisode-ConceptMap-1'!$I$15:$N$152,Q196+1,R196)</f>
        <v>* group[=].element[=].display = ##34#Nasal cavity and paranasal sinuses subsite##34#</v>
      </c>
    </row>
    <row r="197" spans="16:19" x14ac:dyDescent="0.75">
      <c r="P197" s="11">
        <v>183</v>
      </c>
      <c r="Q197" s="11">
        <f t="shared" si="17"/>
        <v>30</v>
      </c>
      <c r="R197" s="11">
        <f t="shared" si="18"/>
        <v>3</v>
      </c>
      <c r="S197" s="12" t="str" cm="1">
        <f t="array" ref="S197">INDEX('CancerEpisode-ConceptMap-1'!$I$15:$N$152,Q197+1,R197)</f>
        <v>* group[=].element[=].target.code = #Condition.bodySite</v>
      </c>
    </row>
    <row r="198" spans="16:19" x14ac:dyDescent="0.75">
      <c r="P198" s="11">
        <v>184</v>
      </c>
      <c r="Q198" s="11">
        <f t="shared" si="17"/>
        <v>30</v>
      </c>
      <c r="R198" s="11">
        <f t="shared" si="18"/>
        <v>4</v>
      </c>
      <c r="S198" s="12" t="str" cm="1">
        <f t="array" ref="S198">INDEX('CancerEpisode-ConceptMap-1'!$I$15:$N$152,Q198+1,R198)</f>
        <v>* group[=].element[=].target.display = ##34###34#</v>
      </c>
    </row>
    <row r="199" spans="16:19" x14ac:dyDescent="0.75">
      <c r="P199" s="11">
        <v>185</v>
      </c>
      <c r="Q199" s="11">
        <f t="shared" si="17"/>
        <v>30</v>
      </c>
      <c r="R199" s="11">
        <f t="shared" si="18"/>
        <v>5</v>
      </c>
      <c r="S199" s="12" t="str" cm="1">
        <f t="array" ref="S199">INDEX('CancerEpisode-ConceptMap-1'!$I$15:$N$152,Q199+1,R199)</f>
        <v>* group[=].element[=].target.equivalence = #equivalent</v>
      </c>
    </row>
    <row r="200" spans="16:19" x14ac:dyDescent="0.75">
      <c r="P200" s="11">
        <v>186</v>
      </c>
      <c r="Q200" s="11">
        <f t="shared" si="17"/>
        <v>30</v>
      </c>
      <c r="R200" s="11">
        <f t="shared" si="18"/>
        <v>6</v>
      </c>
      <c r="S200" s="12" t="str" cm="1">
        <f t="array" ref="S200">INDEX('CancerEpisode-ConceptMap-1'!$I$15:$N$152,Q200+1,R200)</f>
        <v/>
      </c>
    </row>
    <row r="201" spans="16:19" x14ac:dyDescent="0.75">
      <c r="P201" s="11">
        <v>187</v>
      </c>
      <c r="Q201" s="11">
        <f t="shared" si="17"/>
        <v>31</v>
      </c>
      <c r="R201" s="11">
        <f t="shared" si="18"/>
        <v>1</v>
      </c>
      <c r="S201" s="12" t="str" cm="1">
        <f t="array" ref="S201">INDEX('CancerEpisode-ConceptMap-1'!$I$15:$N$152,Q201+1,R201)</f>
        <v>* group[=].element[+].code = #CancerEpisode.subsites.nasopharynx</v>
      </c>
    </row>
    <row r="202" spans="16:19" x14ac:dyDescent="0.75">
      <c r="P202" s="11">
        <v>188</v>
      </c>
      <c r="Q202" s="11">
        <f t="shared" si="17"/>
        <v>31</v>
      </c>
      <c r="R202" s="11">
        <f t="shared" si="18"/>
        <v>2</v>
      </c>
      <c r="S202" s="12" t="str" cm="1">
        <f t="array" ref="S202">INDEX('CancerEpisode-ConceptMap-1'!$I$15:$N$152,Q202+1,R202)</f>
        <v>* group[=].element[=].display = ##34#Nasopharynx  subsite##34#</v>
      </c>
    </row>
    <row r="203" spans="16:19" x14ac:dyDescent="0.75">
      <c r="P203" s="11">
        <v>189</v>
      </c>
      <c r="Q203" s="11">
        <f t="shared" si="17"/>
        <v>31</v>
      </c>
      <c r="R203" s="11">
        <f t="shared" si="18"/>
        <v>3</v>
      </c>
      <c r="S203" s="12" t="str" cm="1">
        <f t="array" ref="S203">INDEX('CancerEpisode-ConceptMap-1'!$I$15:$N$152,Q203+1,R203)</f>
        <v>* group[=].element[=].target.code = #Condition.bodySite</v>
      </c>
    </row>
    <row r="204" spans="16:19" x14ac:dyDescent="0.75">
      <c r="P204" s="11">
        <v>190</v>
      </c>
      <c r="Q204" s="11">
        <f t="shared" si="17"/>
        <v>31</v>
      </c>
      <c r="R204" s="11">
        <f t="shared" si="18"/>
        <v>4</v>
      </c>
      <c r="S204" s="12" t="str" cm="1">
        <f t="array" ref="S204">INDEX('CancerEpisode-ConceptMap-1'!$I$15:$N$152,Q204+1,R204)</f>
        <v>* group[=].element[=].target.display = ##34###34#</v>
      </c>
    </row>
    <row r="205" spans="16:19" x14ac:dyDescent="0.75">
      <c r="P205" s="11">
        <v>191</v>
      </c>
      <c r="Q205" s="11">
        <f t="shared" si="17"/>
        <v>31</v>
      </c>
      <c r="R205" s="11">
        <f t="shared" si="18"/>
        <v>5</v>
      </c>
      <c r="S205" s="12" t="str" cm="1">
        <f t="array" ref="S205">INDEX('CancerEpisode-ConceptMap-1'!$I$15:$N$152,Q205+1,R205)</f>
        <v>* group[=].element[=].target.equivalence = #equivalent</v>
      </c>
    </row>
    <row r="206" spans="16:19" x14ac:dyDescent="0.75">
      <c r="P206" s="11">
        <v>192</v>
      </c>
      <c r="Q206" s="11">
        <f t="shared" si="17"/>
        <v>31</v>
      </c>
      <c r="R206" s="11">
        <f t="shared" si="18"/>
        <v>6</v>
      </c>
      <c r="S206" s="12" t="str" cm="1">
        <f t="array" ref="S206">INDEX('CancerEpisode-ConceptMap-1'!$I$15:$N$152,Q206+1,R206)</f>
        <v/>
      </c>
    </row>
    <row r="207" spans="16:19" x14ac:dyDescent="0.75">
      <c r="P207" s="11">
        <v>193</v>
      </c>
      <c r="Q207" s="11">
        <f t="shared" si="17"/>
        <v>32</v>
      </c>
      <c r="R207" s="11">
        <f t="shared" si="18"/>
        <v>1</v>
      </c>
      <c r="S207" s="12" t="str" cm="1">
        <f t="array" ref="S207">INDEX('CancerEpisode-ConceptMap-1'!$I$15:$N$152,Q207+1,R207)</f>
        <v>* group[=].element[+].code = #CancerEpisode.subsites.hypopharynx</v>
      </c>
    </row>
    <row r="208" spans="16:19" x14ac:dyDescent="0.75">
      <c r="P208" s="11">
        <v>194</v>
      </c>
      <c r="Q208" s="11">
        <f t="shared" ref="Q208:Q271" si="19">IF(MOD(P208,$Q$8)=0,P208/$Q$8-1,INT(P208/$Q$8))</f>
        <v>32</v>
      </c>
      <c r="R208" s="11">
        <f t="shared" ref="R208:R271" si="20">IF(MOD(P208,$Q$8)=0,$Q$8,MOD(P208,$Q$8))</f>
        <v>2</v>
      </c>
      <c r="S208" s="12" t="str" cm="1">
        <f t="array" ref="S208">INDEX('CancerEpisode-ConceptMap-1'!$I$15:$N$152,Q208+1,R208)</f>
        <v>* group[=].element[=].display = ##34#Hypopharynx subsite##34#</v>
      </c>
    </row>
    <row r="209" spans="16:19" x14ac:dyDescent="0.75">
      <c r="P209" s="11">
        <v>195</v>
      </c>
      <c r="Q209" s="11">
        <f t="shared" si="19"/>
        <v>32</v>
      </c>
      <c r="R209" s="11">
        <f t="shared" si="20"/>
        <v>3</v>
      </c>
      <c r="S209" s="12" t="str" cm="1">
        <f t="array" ref="S209">INDEX('CancerEpisode-ConceptMap-1'!$I$15:$N$152,Q209+1,R209)</f>
        <v>* group[=].element[=].target.code = #Condition.bodySite</v>
      </c>
    </row>
    <row r="210" spans="16:19" x14ac:dyDescent="0.75">
      <c r="P210" s="11">
        <v>196</v>
      </c>
      <c r="Q210" s="11">
        <f t="shared" si="19"/>
        <v>32</v>
      </c>
      <c r="R210" s="11">
        <f t="shared" si="20"/>
        <v>4</v>
      </c>
      <c r="S210" s="12" t="str" cm="1">
        <f t="array" ref="S210">INDEX('CancerEpisode-ConceptMap-1'!$I$15:$N$152,Q210+1,R210)</f>
        <v>* group[=].element[=].target.display = ##34###34#</v>
      </c>
    </row>
    <row r="211" spans="16:19" x14ac:dyDescent="0.75">
      <c r="P211" s="11">
        <v>197</v>
      </c>
      <c r="Q211" s="11">
        <f t="shared" si="19"/>
        <v>32</v>
      </c>
      <c r="R211" s="11">
        <f t="shared" si="20"/>
        <v>5</v>
      </c>
      <c r="S211" s="12" t="str" cm="1">
        <f t="array" ref="S211">INDEX('CancerEpisode-ConceptMap-1'!$I$15:$N$152,Q211+1,R211)</f>
        <v>* group[=].element[=].target.equivalence = #equivalent</v>
      </c>
    </row>
    <row r="212" spans="16:19" x14ac:dyDescent="0.75">
      <c r="P212" s="11">
        <v>198</v>
      </c>
      <c r="Q212" s="11">
        <f t="shared" si="19"/>
        <v>32</v>
      </c>
      <c r="R212" s="11">
        <f t="shared" si="20"/>
        <v>6</v>
      </c>
      <c r="S212" s="12" t="str" cm="1">
        <f t="array" ref="S212">INDEX('CancerEpisode-ConceptMap-1'!$I$15:$N$152,Q212+1,R212)</f>
        <v/>
      </c>
    </row>
    <row r="213" spans="16:19" x14ac:dyDescent="0.75">
      <c r="P213" s="11">
        <v>199</v>
      </c>
      <c r="Q213" s="11">
        <f t="shared" si="19"/>
        <v>33</v>
      </c>
      <c r="R213" s="11">
        <f t="shared" si="20"/>
        <v>1</v>
      </c>
      <c r="S213" s="12" t="str" cm="1">
        <f t="array" ref="S213">INDEX('CancerEpisode-ConceptMap-1'!$I$15:$N$152,Q213+1,R213)</f>
        <v>* group[=].element[+].code = #CancerEpisode.subsites.oropharynx</v>
      </c>
    </row>
    <row r="214" spans="16:19" x14ac:dyDescent="0.75">
      <c r="P214" s="11">
        <v>200</v>
      </c>
      <c r="Q214" s="11">
        <f t="shared" si="19"/>
        <v>33</v>
      </c>
      <c r="R214" s="11">
        <f t="shared" si="20"/>
        <v>2</v>
      </c>
      <c r="S214" s="12" t="str" cm="1">
        <f t="array" ref="S214">INDEX('CancerEpisode-ConceptMap-1'!$I$15:$N$152,Q214+1,R214)</f>
        <v>* group[=].element[=].display = ##34#Oropharynx subsite##34#</v>
      </c>
    </row>
    <row r="215" spans="16:19" x14ac:dyDescent="0.75">
      <c r="P215" s="11">
        <v>201</v>
      </c>
      <c r="Q215" s="11">
        <f t="shared" si="19"/>
        <v>33</v>
      </c>
      <c r="R215" s="11">
        <f t="shared" si="20"/>
        <v>3</v>
      </c>
      <c r="S215" s="12" t="str" cm="1">
        <f t="array" ref="S215">INDEX('CancerEpisode-ConceptMap-1'!$I$15:$N$152,Q215+1,R215)</f>
        <v>* group[=].element[=].target.code = #Condition.bodySite</v>
      </c>
    </row>
    <row r="216" spans="16:19" x14ac:dyDescent="0.75">
      <c r="P216" s="11">
        <v>202</v>
      </c>
      <c r="Q216" s="11">
        <f t="shared" si="19"/>
        <v>33</v>
      </c>
      <c r="R216" s="11">
        <f t="shared" si="20"/>
        <v>4</v>
      </c>
      <c r="S216" s="12" t="str" cm="1">
        <f t="array" ref="S216">INDEX('CancerEpisode-ConceptMap-1'!$I$15:$N$152,Q216+1,R216)</f>
        <v>* group[=].element[=].target.display = ##34###34#</v>
      </c>
    </row>
    <row r="217" spans="16:19" x14ac:dyDescent="0.75">
      <c r="P217" s="11">
        <v>203</v>
      </c>
      <c r="Q217" s="11">
        <f t="shared" si="19"/>
        <v>33</v>
      </c>
      <c r="R217" s="11">
        <f t="shared" si="20"/>
        <v>5</v>
      </c>
      <c r="S217" s="12" t="str" cm="1">
        <f t="array" ref="S217">INDEX('CancerEpisode-ConceptMap-1'!$I$15:$N$152,Q217+1,R217)</f>
        <v>* group[=].element[=].target.equivalence = #equivalent</v>
      </c>
    </row>
    <row r="218" spans="16:19" x14ac:dyDescent="0.75">
      <c r="P218" s="11">
        <v>204</v>
      </c>
      <c r="Q218" s="11">
        <f t="shared" si="19"/>
        <v>33</v>
      </c>
      <c r="R218" s="11">
        <f t="shared" si="20"/>
        <v>6</v>
      </c>
      <c r="S218" s="12" t="str" cm="1">
        <f t="array" ref="S218">INDEX('CancerEpisode-ConceptMap-1'!$I$15:$N$152,Q218+1,R218)</f>
        <v/>
      </c>
    </row>
    <row r="219" spans="16:19" x14ac:dyDescent="0.75">
      <c r="P219" s="11">
        <v>205</v>
      </c>
      <c r="Q219" s="11">
        <f t="shared" si="19"/>
        <v>34</v>
      </c>
      <c r="R219" s="11">
        <f t="shared" si="20"/>
        <v>1</v>
      </c>
      <c r="S219" s="12" t="str" cm="1">
        <f t="array" ref="S219">INDEX('CancerEpisode-ConceptMap-1'!$I$15:$N$152,Q219+1,R219)</f>
        <v>* group[=].element[+].code = #CancerEpisode.subsites.larynx</v>
      </c>
    </row>
    <row r="220" spans="16:19" x14ac:dyDescent="0.75">
      <c r="P220" s="11">
        <v>206</v>
      </c>
      <c r="Q220" s="11">
        <f t="shared" si="19"/>
        <v>34</v>
      </c>
      <c r="R220" s="11">
        <f t="shared" si="20"/>
        <v>2</v>
      </c>
      <c r="S220" s="12" t="str" cm="1">
        <f t="array" ref="S220">INDEX('CancerEpisode-ConceptMap-1'!$I$15:$N$152,Q220+1,R220)</f>
        <v>* group[=].element[=].display = ##34#Larynx subsite##34#</v>
      </c>
    </row>
    <row r="221" spans="16:19" x14ac:dyDescent="0.75">
      <c r="P221" s="11">
        <v>207</v>
      </c>
      <c r="Q221" s="11">
        <f t="shared" si="19"/>
        <v>34</v>
      </c>
      <c r="R221" s="11">
        <f t="shared" si="20"/>
        <v>3</v>
      </c>
      <c r="S221" s="12" t="str" cm="1">
        <f t="array" ref="S221">INDEX('CancerEpisode-ConceptMap-1'!$I$15:$N$152,Q221+1,R221)</f>
        <v>* group[=].element[=].target.code = #Condition.bodySite</v>
      </c>
    </row>
    <row r="222" spans="16:19" x14ac:dyDescent="0.75">
      <c r="P222" s="11">
        <v>208</v>
      </c>
      <c r="Q222" s="11">
        <f t="shared" si="19"/>
        <v>34</v>
      </c>
      <c r="R222" s="11">
        <f t="shared" si="20"/>
        <v>4</v>
      </c>
      <c r="S222" s="12" t="str" cm="1">
        <f t="array" ref="S222">INDEX('CancerEpisode-ConceptMap-1'!$I$15:$N$152,Q222+1,R222)</f>
        <v>* group[=].element[=].target.display = ##34###34#</v>
      </c>
    </row>
    <row r="223" spans="16:19" x14ac:dyDescent="0.75">
      <c r="P223" s="11">
        <v>209</v>
      </c>
      <c r="Q223" s="11">
        <f t="shared" si="19"/>
        <v>34</v>
      </c>
      <c r="R223" s="11">
        <f t="shared" si="20"/>
        <v>5</v>
      </c>
      <c r="S223" s="12" t="str" cm="1">
        <f t="array" ref="S223">INDEX('CancerEpisode-ConceptMap-1'!$I$15:$N$152,Q223+1,R223)</f>
        <v>* group[=].element[=].target.equivalence = #equivalent</v>
      </c>
    </row>
    <row r="224" spans="16:19" x14ac:dyDescent="0.75">
      <c r="P224" s="11">
        <v>210</v>
      </c>
      <c r="Q224" s="11">
        <f t="shared" si="19"/>
        <v>34</v>
      </c>
      <c r="R224" s="11">
        <f t="shared" si="20"/>
        <v>6</v>
      </c>
      <c r="S224" s="12" t="str" cm="1">
        <f t="array" ref="S224">INDEX('CancerEpisode-ConceptMap-1'!$I$15:$N$152,Q224+1,R224)</f>
        <v/>
      </c>
    </row>
    <row r="225" spans="16:19" x14ac:dyDescent="0.75">
      <c r="P225" s="11">
        <v>211</v>
      </c>
      <c r="Q225" s="11">
        <f t="shared" si="19"/>
        <v>35</v>
      </c>
      <c r="R225" s="11">
        <f t="shared" si="20"/>
        <v>1</v>
      </c>
      <c r="S225" s="12" t="str" cm="1">
        <f t="array" ref="S225">INDEX('CancerEpisode-ConceptMap-1'!$I$15:$N$152,Q225+1,R225)</f>
        <v>* group[=].element[+].code = #CancerEpisode.subsites.oralCavity</v>
      </c>
    </row>
    <row r="226" spans="16:19" x14ac:dyDescent="0.75">
      <c r="P226" s="11">
        <v>212</v>
      </c>
      <c r="Q226" s="11">
        <f t="shared" si="19"/>
        <v>35</v>
      </c>
      <c r="R226" s="11">
        <f t="shared" si="20"/>
        <v>2</v>
      </c>
      <c r="S226" s="12" t="str" cm="1">
        <f t="array" ref="S226">INDEX('CancerEpisode-ConceptMap-1'!$I$15:$N$152,Q226+1,R226)</f>
        <v>* group[=].element[=].display = ##34#Oral cavity subsite##34#</v>
      </c>
    </row>
    <row r="227" spans="16:19" x14ac:dyDescent="0.75">
      <c r="P227" s="11">
        <v>213</v>
      </c>
      <c r="Q227" s="11">
        <f t="shared" si="19"/>
        <v>35</v>
      </c>
      <c r="R227" s="11">
        <f t="shared" si="20"/>
        <v>3</v>
      </c>
      <c r="S227" s="12" t="str" cm="1">
        <f t="array" ref="S227">INDEX('CancerEpisode-ConceptMap-1'!$I$15:$N$152,Q227+1,R227)</f>
        <v>* group[=].element[=].target.code = #Condition.bodySite</v>
      </c>
    </row>
    <row r="228" spans="16:19" x14ac:dyDescent="0.75">
      <c r="P228" s="11">
        <v>214</v>
      </c>
      <c r="Q228" s="11">
        <f t="shared" si="19"/>
        <v>35</v>
      </c>
      <c r="R228" s="11">
        <f t="shared" si="20"/>
        <v>4</v>
      </c>
      <c r="S228" s="12" t="str" cm="1">
        <f t="array" ref="S228">INDEX('CancerEpisode-ConceptMap-1'!$I$15:$N$152,Q228+1,R228)</f>
        <v>* group[=].element[=].target.display = ##34###34#</v>
      </c>
    </row>
    <row r="229" spans="16:19" x14ac:dyDescent="0.75">
      <c r="P229" s="11">
        <v>215</v>
      </c>
      <c r="Q229" s="11">
        <f t="shared" si="19"/>
        <v>35</v>
      </c>
      <c r="R229" s="11">
        <f t="shared" si="20"/>
        <v>5</v>
      </c>
      <c r="S229" s="12" t="str" cm="1">
        <f t="array" ref="S229">INDEX('CancerEpisode-ConceptMap-1'!$I$15:$N$152,Q229+1,R229)</f>
        <v>* group[=].element[=].target.equivalence = #equivalent</v>
      </c>
    </row>
    <row r="230" spans="16:19" x14ac:dyDescent="0.75">
      <c r="P230" s="11">
        <v>216</v>
      </c>
      <c r="Q230" s="11">
        <f t="shared" si="19"/>
        <v>35</v>
      </c>
      <c r="R230" s="11">
        <f t="shared" si="20"/>
        <v>6</v>
      </c>
      <c r="S230" s="12" t="str" cm="1">
        <f t="array" ref="S230">INDEX('CancerEpisode-ConceptMap-1'!$I$15:$N$152,Q230+1,R230)</f>
        <v/>
      </c>
    </row>
    <row r="231" spans="16:19" x14ac:dyDescent="0.75">
      <c r="P231" s="11">
        <v>217</v>
      </c>
      <c r="Q231" s="11">
        <f t="shared" si="19"/>
        <v>36</v>
      </c>
      <c r="R231" s="11">
        <f t="shared" si="20"/>
        <v>1</v>
      </c>
      <c r="S231" s="12" t="str" cm="1">
        <f t="array" ref="S231">INDEX('CancerEpisode-ConceptMap-1'!$I$15:$N$152,Q231+1,R231)</f>
        <v>* group[=].element[+].code = #CancerEpisode.subsites.lip</v>
      </c>
    </row>
    <row r="232" spans="16:19" x14ac:dyDescent="0.75">
      <c r="P232" s="11">
        <v>218</v>
      </c>
      <c r="Q232" s="11">
        <f t="shared" si="19"/>
        <v>36</v>
      </c>
      <c r="R232" s="11">
        <f t="shared" si="20"/>
        <v>2</v>
      </c>
      <c r="S232" s="12" t="str" cm="1">
        <f t="array" ref="S232">INDEX('CancerEpisode-ConceptMap-1'!$I$15:$N$152,Q232+1,R232)</f>
        <v>* group[=].element[=].display = ##34#Lip subsite##34#</v>
      </c>
    </row>
    <row r="233" spans="16:19" x14ac:dyDescent="0.75">
      <c r="P233" s="11">
        <v>219</v>
      </c>
      <c r="Q233" s="11">
        <f t="shared" si="19"/>
        <v>36</v>
      </c>
      <c r="R233" s="11">
        <f t="shared" si="20"/>
        <v>3</v>
      </c>
      <c r="S233" s="12" t="str" cm="1">
        <f t="array" ref="S233">INDEX('CancerEpisode-ConceptMap-1'!$I$15:$N$152,Q233+1,R233)</f>
        <v>* group[=].element[=].target.code = #Condition.bodySite</v>
      </c>
    </row>
    <row r="234" spans="16:19" x14ac:dyDescent="0.75">
      <c r="P234" s="11">
        <v>220</v>
      </c>
      <c r="Q234" s="11">
        <f t="shared" si="19"/>
        <v>36</v>
      </c>
      <c r="R234" s="11">
        <f t="shared" si="20"/>
        <v>4</v>
      </c>
      <c r="S234" s="12" t="str" cm="1">
        <f t="array" ref="S234">INDEX('CancerEpisode-ConceptMap-1'!$I$15:$N$152,Q234+1,R234)</f>
        <v>* group[=].element[=].target.display = ##34###34#</v>
      </c>
    </row>
    <row r="235" spans="16:19" x14ac:dyDescent="0.75">
      <c r="P235" s="11">
        <v>221</v>
      </c>
      <c r="Q235" s="11">
        <f t="shared" si="19"/>
        <v>36</v>
      </c>
      <c r="R235" s="11">
        <f t="shared" si="20"/>
        <v>5</v>
      </c>
      <c r="S235" s="12" t="str" cm="1">
        <f t="array" ref="S235">INDEX('CancerEpisode-ConceptMap-1'!$I$15:$N$152,Q235+1,R235)</f>
        <v>* group[=].element[=].target.equivalence = #equivalent</v>
      </c>
    </row>
    <row r="236" spans="16:19" x14ac:dyDescent="0.75">
      <c r="P236" s="11">
        <v>222</v>
      </c>
      <c r="Q236" s="11">
        <f t="shared" si="19"/>
        <v>36</v>
      </c>
      <c r="R236" s="11">
        <f t="shared" si="20"/>
        <v>6</v>
      </c>
      <c r="S236" s="12" t="str" cm="1">
        <f t="array" ref="S236">INDEX('CancerEpisode-ConceptMap-1'!$I$15:$N$152,Q236+1,R236)</f>
        <v/>
      </c>
    </row>
    <row r="237" spans="16:19" x14ac:dyDescent="0.75">
      <c r="P237" s="11">
        <v>223</v>
      </c>
      <c r="Q237" s="11">
        <f t="shared" si="19"/>
        <v>37</v>
      </c>
      <c r="R237" s="11">
        <f t="shared" si="20"/>
        <v>1</v>
      </c>
      <c r="S237" s="12" t="str" cm="1">
        <f t="array" ref="S237">INDEX('CancerEpisode-ConceptMap-1'!$I$15:$N$152,Q237+1,R237)</f>
        <v>* group[=].element[+].code = #CancerEpisode.subsites.upperAndLowerLimbs</v>
      </c>
    </row>
    <row r="238" spans="16:19" x14ac:dyDescent="0.75">
      <c r="P238" s="11">
        <v>224</v>
      </c>
      <c r="Q238" s="11">
        <f t="shared" si="19"/>
        <v>37</v>
      </c>
      <c r="R238" s="11">
        <f t="shared" si="20"/>
        <v>2</v>
      </c>
      <c r="S238" s="12" t="str" cm="1">
        <f t="array" ref="S238">INDEX('CancerEpisode-ConceptMap-1'!$I$15:$N$152,Q238+1,R238)</f>
        <v>* group[=].element[=].display = ##34#Upper and Lower limbs subsite##34#</v>
      </c>
    </row>
    <row r="239" spans="16:19" x14ac:dyDescent="0.75">
      <c r="P239" s="11">
        <v>225</v>
      </c>
      <c r="Q239" s="11">
        <f t="shared" si="19"/>
        <v>37</v>
      </c>
      <c r="R239" s="11">
        <f t="shared" si="20"/>
        <v>3</v>
      </c>
      <c r="S239" s="12" t="str" cm="1">
        <f t="array" ref="S239">INDEX('CancerEpisode-ConceptMap-1'!$I$15:$N$152,Q239+1,R239)</f>
        <v>* group[=].element[=].target.code = #Condition.bodySite</v>
      </c>
    </row>
    <row r="240" spans="16:19" x14ac:dyDescent="0.75">
      <c r="P240" s="11">
        <v>226</v>
      </c>
      <c r="Q240" s="11">
        <f t="shared" si="19"/>
        <v>37</v>
      </c>
      <c r="R240" s="11">
        <f t="shared" si="20"/>
        <v>4</v>
      </c>
      <c r="S240" s="12" t="str" cm="1">
        <f t="array" ref="S240">INDEX('CancerEpisode-ConceptMap-1'!$I$15:$N$152,Q240+1,R240)</f>
        <v>* group[=].element[=].target.display = ##34###34#</v>
      </c>
    </row>
    <row r="241" spans="16:19" x14ac:dyDescent="0.75">
      <c r="P241" s="11">
        <v>227</v>
      </c>
      <c r="Q241" s="11">
        <f t="shared" si="19"/>
        <v>37</v>
      </c>
      <c r="R241" s="11">
        <f t="shared" si="20"/>
        <v>5</v>
      </c>
      <c r="S241" s="12" t="str" cm="1">
        <f t="array" ref="S241">INDEX('CancerEpisode-ConceptMap-1'!$I$15:$N$152,Q241+1,R241)</f>
        <v>* group[=].element[=].target.equivalence = #equivalent</v>
      </c>
    </row>
    <row r="242" spans="16:19" x14ac:dyDescent="0.75">
      <c r="P242" s="11">
        <v>228</v>
      </c>
      <c r="Q242" s="11">
        <f t="shared" si="19"/>
        <v>37</v>
      </c>
      <c r="R242" s="11">
        <f t="shared" si="20"/>
        <v>6</v>
      </c>
      <c r="S242" s="12" t="str" cm="1">
        <f t="array" ref="S242">INDEX('CancerEpisode-ConceptMap-1'!$I$15:$N$152,Q242+1,R242)</f>
        <v/>
      </c>
    </row>
    <row r="243" spans="16:19" x14ac:dyDescent="0.75">
      <c r="P243" s="11">
        <v>229</v>
      </c>
      <c r="Q243" s="11">
        <f t="shared" si="19"/>
        <v>38</v>
      </c>
      <c r="R243" s="11">
        <f t="shared" si="20"/>
        <v>1</v>
      </c>
      <c r="S243" s="12" t="str" cm="1">
        <f t="array" ref="S243">INDEX('CancerEpisode-ConceptMap-1'!$I$15:$N$152,Q243+1,R243)</f>
        <v>* group[=].element[+].code = #CancerEpisode.subsites.trunkWallSubsite</v>
      </c>
    </row>
    <row r="244" spans="16:19" x14ac:dyDescent="0.75">
      <c r="P244" s="11">
        <v>230</v>
      </c>
      <c r="Q244" s="11">
        <f t="shared" si="19"/>
        <v>38</v>
      </c>
      <c r="R244" s="11">
        <f t="shared" si="20"/>
        <v>2</v>
      </c>
      <c r="S244" s="12" t="str" cm="1">
        <f t="array" ref="S244">INDEX('CancerEpisode-ConceptMap-1'!$I$15:$N$152,Q244+1,R244)</f>
        <v>* group[=].element[=].display = ##34#Trunk wall subsite##34#</v>
      </c>
    </row>
    <row r="245" spans="16:19" x14ac:dyDescent="0.75">
      <c r="P245" s="11">
        <v>231</v>
      </c>
      <c r="Q245" s="11">
        <f t="shared" si="19"/>
        <v>38</v>
      </c>
      <c r="R245" s="11">
        <f t="shared" si="20"/>
        <v>3</v>
      </c>
      <c r="S245" s="12" t="str" cm="1">
        <f t="array" ref="S245">INDEX('CancerEpisode-ConceptMap-1'!$I$15:$N$152,Q245+1,R245)</f>
        <v>* group[=].element[=].target.code = #Condition.bodySite</v>
      </c>
    </row>
    <row r="246" spans="16:19" x14ac:dyDescent="0.75">
      <c r="P246" s="11">
        <v>232</v>
      </c>
      <c r="Q246" s="11">
        <f t="shared" si="19"/>
        <v>38</v>
      </c>
      <c r="R246" s="11">
        <f t="shared" si="20"/>
        <v>4</v>
      </c>
      <c r="S246" s="12" t="str" cm="1">
        <f t="array" ref="S246">INDEX('CancerEpisode-ConceptMap-1'!$I$15:$N$152,Q246+1,R246)</f>
        <v>* group[=].element[=].target.display = ##34###34#</v>
      </c>
    </row>
    <row r="247" spans="16:19" x14ac:dyDescent="0.75">
      <c r="P247" s="11">
        <v>233</v>
      </c>
      <c r="Q247" s="11">
        <f t="shared" si="19"/>
        <v>38</v>
      </c>
      <c r="R247" s="11">
        <f t="shared" si="20"/>
        <v>5</v>
      </c>
      <c r="S247" s="12" t="str" cm="1">
        <f t="array" ref="S247">INDEX('CancerEpisode-ConceptMap-1'!$I$15:$N$152,Q247+1,R247)</f>
        <v>* group[=].element[=].target.equivalence = #equivalent</v>
      </c>
    </row>
    <row r="248" spans="16:19" x14ac:dyDescent="0.75">
      <c r="P248" s="11">
        <v>234</v>
      </c>
      <c r="Q248" s="11">
        <f t="shared" si="19"/>
        <v>38</v>
      </c>
      <c r="R248" s="11">
        <f t="shared" si="20"/>
        <v>6</v>
      </c>
      <c r="S248" s="12" t="str" cm="1">
        <f t="array" ref="S248">INDEX('CancerEpisode-ConceptMap-1'!$I$15:$N$152,Q248+1,R248)</f>
        <v/>
      </c>
    </row>
    <row r="249" spans="16:19" x14ac:dyDescent="0.75">
      <c r="P249" s="11">
        <v>235</v>
      </c>
      <c r="Q249" s="11">
        <f t="shared" si="19"/>
        <v>39</v>
      </c>
      <c r="R249" s="11">
        <f t="shared" si="20"/>
        <v>1</v>
      </c>
      <c r="S249" s="12" t="str" cm="1">
        <f t="array" ref="S249">INDEX('CancerEpisode-ConceptMap-1'!$I$15:$N$152,Q249+1,R249)</f>
        <v>* group[=].element[+].code = #CancerEpisode.subsites.intraAbdominalSubsite</v>
      </c>
    </row>
    <row r="250" spans="16:19" x14ac:dyDescent="0.75">
      <c r="P250" s="11">
        <v>236</v>
      </c>
      <c r="Q250" s="11">
        <f t="shared" si="19"/>
        <v>39</v>
      </c>
      <c r="R250" s="11">
        <f t="shared" si="20"/>
        <v>2</v>
      </c>
      <c r="S250" s="12" t="str" cm="1">
        <f t="array" ref="S250">INDEX('CancerEpisode-ConceptMap-1'!$I$15:$N$152,Q250+1,R250)</f>
        <v>* group[=].element[=].display = ##34#Intra abdominal subsite##34#</v>
      </c>
    </row>
    <row r="251" spans="16:19" x14ac:dyDescent="0.75">
      <c r="P251" s="11">
        <v>237</v>
      </c>
      <c r="Q251" s="11">
        <f t="shared" si="19"/>
        <v>39</v>
      </c>
      <c r="R251" s="11">
        <f t="shared" si="20"/>
        <v>3</v>
      </c>
      <c r="S251" s="12" t="str" cm="1">
        <f t="array" ref="S251">INDEX('CancerEpisode-ConceptMap-1'!$I$15:$N$152,Q251+1,R251)</f>
        <v>* group[=].element[=].target.code = #Condition.bodySite</v>
      </c>
    </row>
    <row r="252" spans="16:19" x14ac:dyDescent="0.75">
      <c r="P252" s="11">
        <v>238</v>
      </c>
      <c r="Q252" s="11">
        <f t="shared" si="19"/>
        <v>39</v>
      </c>
      <c r="R252" s="11">
        <f t="shared" si="20"/>
        <v>4</v>
      </c>
      <c r="S252" s="12" t="str" cm="1">
        <f t="array" ref="S252">INDEX('CancerEpisode-ConceptMap-1'!$I$15:$N$152,Q252+1,R252)</f>
        <v>* group[=].element[=].target.display = ##34###34#</v>
      </c>
    </row>
    <row r="253" spans="16:19" x14ac:dyDescent="0.75">
      <c r="P253" s="11">
        <v>239</v>
      </c>
      <c r="Q253" s="11">
        <f t="shared" si="19"/>
        <v>39</v>
      </c>
      <c r="R253" s="11">
        <f t="shared" si="20"/>
        <v>5</v>
      </c>
      <c r="S253" s="12" t="str" cm="1">
        <f t="array" ref="S253">INDEX('CancerEpisode-ConceptMap-1'!$I$15:$N$152,Q253+1,R253)</f>
        <v>* group[=].element[=].target.equivalence = #equivalent</v>
      </c>
    </row>
    <row r="254" spans="16:19" x14ac:dyDescent="0.75">
      <c r="P254" s="11">
        <v>240</v>
      </c>
      <c r="Q254" s="11">
        <f t="shared" si="19"/>
        <v>39</v>
      </c>
      <c r="R254" s="11">
        <f t="shared" si="20"/>
        <v>6</v>
      </c>
      <c r="S254" s="12" t="str" cm="1">
        <f t="array" ref="S254">INDEX('CancerEpisode-ConceptMap-1'!$I$15:$N$152,Q254+1,R254)</f>
        <v/>
      </c>
    </row>
    <row r="255" spans="16:19" x14ac:dyDescent="0.75">
      <c r="P255" s="11">
        <v>241</v>
      </c>
      <c r="Q255" s="11">
        <f t="shared" si="19"/>
        <v>40</v>
      </c>
      <c r="R255" s="11">
        <f t="shared" si="20"/>
        <v>1</v>
      </c>
      <c r="S255" s="12" t="str" cm="1">
        <f t="array" ref="S255">INDEX('CancerEpisode-ConceptMap-1'!$I$15:$N$152,Q255+1,R255)</f>
        <v>* group[=].element[+].code = #CancerEpisode.subsites.intraThoracicSubsite</v>
      </c>
    </row>
    <row r="256" spans="16:19" x14ac:dyDescent="0.75">
      <c r="P256" s="11">
        <v>242</v>
      </c>
      <c r="Q256" s="11">
        <f t="shared" si="19"/>
        <v>40</v>
      </c>
      <c r="R256" s="11">
        <f t="shared" si="20"/>
        <v>2</v>
      </c>
      <c r="S256" s="12" t="str" cm="1">
        <f t="array" ref="S256">INDEX('CancerEpisode-ConceptMap-1'!$I$15:$N$152,Q256+1,R256)</f>
        <v>* group[=].element[=].display = ##34#Intra thoracic subsite##34#</v>
      </c>
    </row>
    <row r="257" spans="16:19" x14ac:dyDescent="0.75">
      <c r="P257" s="11">
        <v>243</v>
      </c>
      <c r="Q257" s="11">
        <f t="shared" si="19"/>
        <v>40</v>
      </c>
      <c r="R257" s="11">
        <f t="shared" si="20"/>
        <v>3</v>
      </c>
      <c r="S257" s="12" t="str" cm="1">
        <f t="array" ref="S257">INDEX('CancerEpisode-ConceptMap-1'!$I$15:$N$152,Q257+1,R257)</f>
        <v>* group[=].element[=].target.code = #Condition.bodySite</v>
      </c>
    </row>
    <row r="258" spans="16:19" x14ac:dyDescent="0.75">
      <c r="P258" s="11">
        <v>244</v>
      </c>
      <c r="Q258" s="11">
        <f t="shared" si="19"/>
        <v>40</v>
      </c>
      <c r="R258" s="11">
        <f t="shared" si="20"/>
        <v>4</v>
      </c>
      <c r="S258" s="12" t="str" cm="1">
        <f t="array" ref="S258">INDEX('CancerEpisode-ConceptMap-1'!$I$15:$N$152,Q258+1,R258)</f>
        <v>* group[=].element[=].target.display = ##34###34#</v>
      </c>
    </row>
    <row r="259" spans="16:19" x14ac:dyDescent="0.75">
      <c r="P259" s="11">
        <v>245</v>
      </c>
      <c r="Q259" s="11">
        <f t="shared" si="19"/>
        <v>40</v>
      </c>
      <c r="R259" s="11">
        <f t="shared" si="20"/>
        <v>5</v>
      </c>
      <c r="S259" s="12" t="str" cm="1">
        <f t="array" ref="S259">INDEX('CancerEpisode-ConceptMap-1'!$I$15:$N$152,Q259+1,R259)</f>
        <v>* group[=].element[=].target.equivalence = #equivalent</v>
      </c>
    </row>
    <row r="260" spans="16:19" x14ac:dyDescent="0.75">
      <c r="P260" s="11">
        <v>246</v>
      </c>
      <c r="Q260" s="11">
        <f t="shared" si="19"/>
        <v>40</v>
      </c>
      <c r="R260" s="11">
        <f t="shared" si="20"/>
        <v>6</v>
      </c>
      <c r="S260" s="12" t="str" cm="1">
        <f t="array" ref="S260">INDEX('CancerEpisode-ConceptMap-1'!$I$15:$N$152,Q260+1,R260)</f>
        <v/>
      </c>
    </row>
    <row r="261" spans="16:19" x14ac:dyDescent="0.75">
      <c r="P261" s="11">
        <v>247</v>
      </c>
      <c r="Q261" s="11">
        <f t="shared" si="19"/>
        <v>41</v>
      </c>
      <c r="R261" s="11">
        <f t="shared" si="20"/>
        <v>1</v>
      </c>
      <c r="S261" s="12" t="str" cm="1">
        <f t="array" ref="S261">INDEX('CancerEpisode-ConceptMap-1'!$I$15:$N$152,Q261+1,R261)</f>
        <v>* group[=].element[+].code = #CancerEpisode.subsites.genitoUrinarySubsite</v>
      </c>
    </row>
    <row r="262" spans="16:19" x14ac:dyDescent="0.75">
      <c r="P262" s="11">
        <v>248</v>
      </c>
      <c r="Q262" s="11">
        <f t="shared" si="19"/>
        <v>41</v>
      </c>
      <c r="R262" s="11">
        <f t="shared" si="20"/>
        <v>2</v>
      </c>
      <c r="S262" s="12" t="str" cm="1">
        <f t="array" ref="S262">INDEX('CancerEpisode-ConceptMap-1'!$I$15:$N$152,Q262+1,R262)</f>
        <v>* group[=].element[=].display = ##34#Genito urinary subsite##34#</v>
      </c>
    </row>
    <row r="263" spans="16:19" x14ac:dyDescent="0.75">
      <c r="P263" s="11">
        <v>249</v>
      </c>
      <c r="Q263" s="11">
        <f t="shared" si="19"/>
        <v>41</v>
      </c>
      <c r="R263" s="11">
        <f t="shared" si="20"/>
        <v>3</v>
      </c>
      <c r="S263" s="12" t="str" cm="1">
        <f t="array" ref="S263">INDEX('CancerEpisode-ConceptMap-1'!$I$15:$N$152,Q263+1,R263)</f>
        <v>* group[=].element[=].target.code = #Condition.bodySite</v>
      </c>
    </row>
    <row r="264" spans="16:19" x14ac:dyDescent="0.75">
      <c r="P264" s="11">
        <v>250</v>
      </c>
      <c r="Q264" s="11">
        <f t="shared" si="19"/>
        <v>41</v>
      </c>
      <c r="R264" s="11">
        <f t="shared" si="20"/>
        <v>4</v>
      </c>
      <c r="S264" s="12" t="str" cm="1">
        <f t="array" ref="S264">INDEX('CancerEpisode-ConceptMap-1'!$I$15:$N$152,Q264+1,R264)</f>
        <v>* group[=].element[=].target.display = ##34###34#</v>
      </c>
    </row>
    <row r="265" spans="16:19" x14ac:dyDescent="0.75">
      <c r="P265" s="11">
        <v>251</v>
      </c>
      <c r="Q265" s="11">
        <f t="shared" si="19"/>
        <v>41</v>
      </c>
      <c r="R265" s="11">
        <f t="shared" si="20"/>
        <v>5</v>
      </c>
      <c r="S265" s="12" t="str" cm="1">
        <f t="array" ref="S265">INDEX('CancerEpisode-ConceptMap-1'!$I$15:$N$152,Q265+1,R265)</f>
        <v>* group[=].element[=].target.equivalence = #equivalent</v>
      </c>
    </row>
    <row r="266" spans="16:19" x14ac:dyDescent="0.75">
      <c r="P266" s="11">
        <v>252</v>
      </c>
      <c r="Q266" s="11">
        <f t="shared" si="19"/>
        <v>41</v>
      </c>
      <c r="R266" s="11">
        <f t="shared" si="20"/>
        <v>6</v>
      </c>
      <c r="S266" s="12" t="str" cm="1">
        <f t="array" ref="S266">INDEX('CancerEpisode-ConceptMap-1'!$I$15:$N$152,Q266+1,R266)</f>
        <v/>
      </c>
    </row>
    <row r="267" spans="16:19" x14ac:dyDescent="0.75">
      <c r="P267" s="11">
        <v>253</v>
      </c>
      <c r="Q267" s="11">
        <f t="shared" si="19"/>
        <v>42</v>
      </c>
      <c r="R267" s="11">
        <f t="shared" si="20"/>
        <v>1</v>
      </c>
      <c r="S267" s="12" t="str" cm="1">
        <f t="array" ref="S267">INDEX('CancerEpisode-ConceptMap-1'!$I$15:$N$152,Q267+1,R267)</f>
        <v>* group[=].element[+].code = #CancerEpisode.subsites.headAndNeckSubsite</v>
      </c>
    </row>
    <row r="268" spans="16:19" x14ac:dyDescent="0.75">
      <c r="P268" s="11">
        <v>254</v>
      </c>
      <c r="Q268" s="11">
        <f t="shared" si="19"/>
        <v>42</v>
      </c>
      <c r="R268" s="11">
        <f t="shared" si="20"/>
        <v>2</v>
      </c>
      <c r="S268" s="12" t="str" cm="1">
        <f t="array" ref="S268">INDEX('CancerEpisode-ConceptMap-1'!$I$15:$N$152,Q268+1,R268)</f>
        <v>* group[=].element[=].display = ##34#Head and Neck subsite##34#</v>
      </c>
    </row>
    <row r="269" spans="16:19" x14ac:dyDescent="0.75">
      <c r="P269" s="11">
        <v>255</v>
      </c>
      <c r="Q269" s="11">
        <f t="shared" si="19"/>
        <v>42</v>
      </c>
      <c r="R269" s="11">
        <f t="shared" si="20"/>
        <v>3</v>
      </c>
      <c r="S269" s="12" t="str" cm="1">
        <f t="array" ref="S269">INDEX('CancerEpisode-ConceptMap-1'!$I$15:$N$152,Q269+1,R269)</f>
        <v>* group[=].element[=].target.code = #Condition.bodySite</v>
      </c>
    </row>
    <row r="270" spans="16:19" x14ac:dyDescent="0.75">
      <c r="P270" s="11">
        <v>256</v>
      </c>
      <c r="Q270" s="11">
        <f t="shared" si="19"/>
        <v>42</v>
      </c>
      <c r="R270" s="11">
        <f t="shared" si="20"/>
        <v>4</v>
      </c>
      <c r="S270" s="12" t="str" cm="1">
        <f t="array" ref="S270">INDEX('CancerEpisode-ConceptMap-1'!$I$15:$N$152,Q270+1,R270)</f>
        <v>* group[=].element[=].target.display = ##34###34#</v>
      </c>
    </row>
    <row r="271" spans="16:19" x14ac:dyDescent="0.75">
      <c r="P271" s="11">
        <v>257</v>
      </c>
      <c r="Q271" s="11">
        <f t="shared" si="19"/>
        <v>42</v>
      </c>
      <c r="R271" s="11">
        <f t="shared" si="20"/>
        <v>5</v>
      </c>
      <c r="S271" s="12" t="str" cm="1">
        <f t="array" ref="S271">INDEX('CancerEpisode-ConceptMap-1'!$I$15:$N$152,Q271+1,R271)</f>
        <v>* group[=].element[=].target.equivalence = #equivalent</v>
      </c>
    </row>
    <row r="272" spans="16:19" x14ac:dyDescent="0.75">
      <c r="P272" s="11">
        <v>258</v>
      </c>
      <c r="Q272" s="11">
        <f t="shared" ref="Q272:Q330" si="21">IF(MOD(P272,$Q$8)=0,P272/$Q$8-1,INT(P272/$Q$8))</f>
        <v>42</v>
      </c>
      <c r="R272" s="11">
        <f t="shared" ref="R272:R330" si="22">IF(MOD(P272,$Q$8)=0,$Q$8,MOD(P272,$Q$8))</f>
        <v>6</v>
      </c>
      <c r="S272" s="12" t="str" cm="1">
        <f t="array" ref="S272">INDEX('CancerEpisode-ConceptMap-1'!$I$15:$N$152,Q272+1,R272)</f>
        <v/>
      </c>
    </row>
    <row r="273" spans="16:19" x14ac:dyDescent="0.75">
      <c r="P273" s="11">
        <v>259</v>
      </c>
      <c r="Q273" s="11">
        <f t="shared" si="21"/>
        <v>43</v>
      </c>
      <c r="R273" s="11">
        <f t="shared" si="22"/>
        <v>1</v>
      </c>
      <c r="S273" s="12" t="str" cm="1">
        <f t="array" ref="S273">INDEX('CancerEpisode-ConceptMap-1'!$I$15:$N$152,Q273+1,R273)</f>
        <v>* group[=].element[+].code = #CancerEpisode.subsites.breast</v>
      </c>
    </row>
    <row r="274" spans="16:19" x14ac:dyDescent="0.75">
      <c r="P274" s="11">
        <v>260</v>
      </c>
      <c r="Q274" s="11">
        <f t="shared" si="21"/>
        <v>43</v>
      </c>
      <c r="R274" s="11">
        <f t="shared" si="22"/>
        <v>2</v>
      </c>
      <c r="S274" s="12" t="str" cm="1">
        <f t="array" ref="S274">INDEX('CancerEpisode-ConceptMap-1'!$I$15:$N$152,Q274+1,R274)</f>
        <v>* group[=].element[=].display = ##34#Breast subsite##34#</v>
      </c>
    </row>
    <row r="275" spans="16:19" x14ac:dyDescent="0.75">
      <c r="P275" s="11">
        <v>261</v>
      </c>
      <c r="Q275" s="11">
        <f t="shared" si="21"/>
        <v>43</v>
      </c>
      <c r="R275" s="11">
        <f t="shared" si="22"/>
        <v>3</v>
      </c>
      <c r="S275" s="12" t="str" cm="1">
        <f t="array" ref="S275">INDEX('CancerEpisode-ConceptMap-1'!$I$15:$N$152,Q275+1,R275)</f>
        <v>* group[=].element[=].target.code = #Condition.bodySite</v>
      </c>
    </row>
    <row r="276" spans="16:19" x14ac:dyDescent="0.75">
      <c r="P276" s="11">
        <v>262</v>
      </c>
      <c r="Q276" s="11">
        <f t="shared" si="21"/>
        <v>43</v>
      </c>
      <c r="R276" s="11">
        <f t="shared" si="22"/>
        <v>4</v>
      </c>
      <c r="S276" s="12" t="str" cm="1">
        <f t="array" ref="S276">INDEX('CancerEpisode-ConceptMap-1'!$I$15:$N$152,Q276+1,R276)</f>
        <v>* group[=].element[=].target.display = ##34###34#</v>
      </c>
    </row>
    <row r="277" spans="16:19" x14ac:dyDescent="0.75">
      <c r="P277" s="11">
        <v>263</v>
      </c>
      <c r="Q277" s="11">
        <f t="shared" si="21"/>
        <v>43</v>
      </c>
      <c r="R277" s="11">
        <f t="shared" si="22"/>
        <v>5</v>
      </c>
      <c r="S277" s="12" t="str" cm="1">
        <f t="array" ref="S277">INDEX('CancerEpisode-ConceptMap-1'!$I$15:$N$152,Q277+1,R277)</f>
        <v>* group[=].element[=].target.equivalence = #equivalent</v>
      </c>
    </row>
    <row r="278" spans="16:19" x14ac:dyDescent="0.75">
      <c r="P278" s="11">
        <v>264</v>
      </c>
      <c r="Q278" s="11">
        <f t="shared" si="21"/>
        <v>43</v>
      </c>
      <c r="R278" s="11">
        <f t="shared" si="22"/>
        <v>6</v>
      </c>
      <c r="S278" s="12" t="str" cm="1">
        <f t="array" ref="S278">INDEX('CancerEpisode-ConceptMap-1'!$I$15:$N$152,Q278+1,R278)</f>
        <v/>
      </c>
    </row>
    <row r="279" spans="16:19" x14ac:dyDescent="0.75">
      <c r="P279" s="11">
        <v>265</v>
      </c>
      <c r="Q279" s="11">
        <f t="shared" si="21"/>
        <v>44</v>
      </c>
      <c r="R279" s="11">
        <f t="shared" si="22"/>
        <v>1</v>
      </c>
      <c r="S279" s="12" t="str" cm="1">
        <f t="array" ref="S279">INDEX('CancerEpisode-ConceptMap-1'!$I$15:$N$152,Q279+1,R279)</f>
        <v>* group[=].element[+].code = #CancerEpisode.subsites.others</v>
      </c>
    </row>
    <row r="280" spans="16:19" x14ac:dyDescent="0.75">
      <c r="P280" s="11">
        <v>266</v>
      </c>
      <c r="Q280" s="11">
        <f t="shared" si="21"/>
        <v>44</v>
      </c>
      <c r="R280" s="11">
        <f t="shared" si="22"/>
        <v>2</v>
      </c>
      <c r="S280" s="12" t="str" cm="1">
        <f t="array" ref="S280">INDEX('CancerEpisode-ConceptMap-1'!$I$15:$N$152,Q280+1,R280)</f>
        <v>* group[=].element[=].display = ##34#Other subsite##34#</v>
      </c>
    </row>
    <row r="281" spans="16:19" x14ac:dyDescent="0.75">
      <c r="P281" s="11">
        <v>267</v>
      </c>
      <c r="Q281" s="11">
        <f t="shared" si="21"/>
        <v>44</v>
      </c>
      <c r="R281" s="11">
        <f t="shared" si="22"/>
        <v>3</v>
      </c>
      <c r="S281" s="12" t="str" cm="1">
        <f t="array" ref="S281">INDEX('CancerEpisode-ConceptMap-1'!$I$15:$N$152,Q281+1,R281)</f>
        <v>* group[=].element[=].target.code = #Condition.bodySite</v>
      </c>
    </row>
    <row r="282" spans="16:19" x14ac:dyDescent="0.75">
      <c r="P282" s="11">
        <v>268</v>
      </c>
      <c r="Q282" s="11">
        <f t="shared" si="21"/>
        <v>44</v>
      </c>
      <c r="R282" s="11">
        <f t="shared" si="22"/>
        <v>4</v>
      </c>
      <c r="S282" s="12" t="str" cm="1">
        <f t="array" ref="S282">INDEX('CancerEpisode-ConceptMap-1'!$I$15:$N$152,Q282+1,R282)</f>
        <v>* group[=].element[=].target.display = ##34###34#</v>
      </c>
    </row>
    <row r="283" spans="16:19" x14ac:dyDescent="0.75">
      <c r="P283" s="11">
        <v>269</v>
      </c>
      <c r="Q283" s="11">
        <f t="shared" si="21"/>
        <v>44</v>
      </c>
      <c r="R283" s="11">
        <f t="shared" si="22"/>
        <v>5</v>
      </c>
      <c r="S283" s="12" t="str" cm="1">
        <f t="array" ref="S283">INDEX('CancerEpisode-ConceptMap-1'!$I$15:$N$152,Q283+1,R283)</f>
        <v>* group[=].element[=].target.equivalence = #equivalent</v>
      </c>
    </row>
    <row r="284" spans="16:19" x14ac:dyDescent="0.75">
      <c r="P284" s="11">
        <v>270</v>
      </c>
      <c r="Q284" s="11">
        <f t="shared" si="21"/>
        <v>44</v>
      </c>
      <c r="R284" s="11">
        <f t="shared" si="22"/>
        <v>6</v>
      </c>
      <c r="S284" s="12" t="str" cm="1">
        <f t="array" ref="S284">INDEX('CancerEpisode-ConceptMap-1'!$I$15:$N$152,Q284+1,R284)</f>
        <v/>
      </c>
    </row>
    <row r="285" spans="16:19" x14ac:dyDescent="0.75">
      <c r="P285" s="11">
        <v>271</v>
      </c>
      <c r="Q285" s="11">
        <f t="shared" si="21"/>
        <v>45</v>
      </c>
      <c r="R285" s="11">
        <f t="shared" si="22"/>
        <v>1</v>
      </c>
      <c r="S285" s="12" t="str" cm="1">
        <f t="array" ref="S285">INDEX('CancerEpisode-ConceptMap-1'!$I$15:$N$152,Q285+1,R285)</f>
        <v>* group[=].element[+].code = #CancerEpisode.tumorSize</v>
      </c>
    </row>
    <row r="286" spans="16:19" x14ac:dyDescent="0.75">
      <c r="P286" s="11">
        <v>272</v>
      </c>
      <c r="Q286" s="11">
        <f t="shared" si="21"/>
        <v>45</v>
      </c>
      <c r="R286" s="11">
        <f t="shared" si="22"/>
        <v>2</v>
      </c>
      <c r="S286" s="12" t="str" cm="1">
        <f t="array" ref="S286">INDEX('CancerEpisode-ConceptMap-1'!$I$15:$N$152,Q286+1,R286)</f>
        <v>* group[=].element[=].display = ##34#Tumor Size##34#</v>
      </c>
    </row>
    <row r="287" spans="16:19" ht="29.5" x14ac:dyDescent="0.75">
      <c r="P287" s="11">
        <v>273</v>
      </c>
      <c r="Q287" s="11">
        <f t="shared" si="21"/>
        <v>45</v>
      </c>
      <c r="R287" s="11">
        <f t="shared" si="22"/>
        <v>3</v>
      </c>
      <c r="S287" s="12" t="str" cm="1">
        <f t="array" ref="S287">INDEX('CancerEpisode-ConceptMap-1'!$I$15:$N$152,Q287+1,R287)</f>
        <v>* group[=].element[=].target.code = #Condition.evidence:simpleResult.detail.valueQuantity</v>
      </c>
    </row>
    <row r="288" spans="16:19" x14ac:dyDescent="0.75">
      <c r="P288" s="11">
        <v>274</v>
      </c>
      <c r="Q288" s="11">
        <f t="shared" si="21"/>
        <v>45</v>
      </c>
      <c r="R288" s="11">
        <f t="shared" si="22"/>
        <v>4</v>
      </c>
      <c r="S288" s="12" t="str" cm="1">
        <f t="array" ref="S288">INDEX('CancerEpisode-ConceptMap-1'!$I$15:$N$152,Q288+1,R288)</f>
        <v>* group[=].element[=].target.display = ##34###34#</v>
      </c>
    </row>
    <row r="289" spans="16:19" x14ac:dyDescent="0.75">
      <c r="P289" s="11">
        <v>275</v>
      </c>
      <c r="Q289" s="11">
        <f t="shared" si="21"/>
        <v>45</v>
      </c>
      <c r="R289" s="11">
        <f t="shared" si="22"/>
        <v>5</v>
      </c>
      <c r="S289" s="12" t="str" cm="1">
        <f t="array" ref="S289">INDEX('CancerEpisode-ConceptMap-1'!$I$15:$N$152,Q289+1,R289)</f>
        <v>* group[=].element[=].target.equivalence = #equivalent</v>
      </c>
    </row>
    <row r="290" spans="16:19" ht="29.5" x14ac:dyDescent="0.75">
      <c r="P290" s="11">
        <v>276</v>
      </c>
      <c r="Q290" s="11">
        <f t="shared" si="21"/>
        <v>45</v>
      </c>
      <c r="R290" s="11">
        <f t="shared" si="22"/>
        <v>6</v>
      </c>
      <c r="S290" s="12" t="str" cm="1">
        <f t="array" ref="S290">INDEX('CancerEpisode-ConceptMap-1'!$I$15:$N$152,Q290+1,R290)</f>
        <v>* group[=].element[=].target.comment = ##34#Where  detail.resolve().ofType(Observation).code='$athena#36768664'##34#</v>
      </c>
    </row>
    <row r="291" spans="16:19" x14ac:dyDescent="0.75">
      <c r="P291" s="11">
        <v>277</v>
      </c>
      <c r="Q291" s="11">
        <f t="shared" si="21"/>
        <v>46</v>
      </c>
      <c r="R291" s="11">
        <f t="shared" si="22"/>
        <v>1</v>
      </c>
      <c r="S291" s="12" t="str" cm="1">
        <f t="array" ref="S291">INDEX('CancerEpisode-ConceptMap-1'!$I$15:$N$152,Q291+1,R291)</f>
        <v>* group[=].element[+].code = #CancerEpisode.depth</v>
      </c>
    </row>
    <row r="292" spans="16:19" x14ac:dyDescent="0.75">
      <c r="P292" s="11">
        <v>278</v>
      </c>
      <c r="Q292" s="11">
        <f t="shared" si="21"/>
        <v>46</v>
      </c>
      <c r="R292" s="11">
        <f t="shared" si="22"/>
        <v>2</v>
      </c>
      <c r="S292" s="12" t="str" cm="1">
        <f t="array" ref="S292">INDEX('CancerEpisode-ConceptMap-1'!$I$15:$N$152,Q292+1,R292)</f>
        <v>* group[=].element[=].display = ##34#Depth##34#</v>
      </c>
    </row>
    <row r="293" spans="16:19" x14ac:dyDescent="0.75">
      <c r="P293" s="11">
        <v>279</v>
      </c>
      <c r="Q293" s="11">
        <f t="shared" si="21"/>
        <v>46</v>
      </c>
      <c r="R293" s="11">
        <f t="shared" si="22"/>
        <v>3</v>
      </c>
      <c r="S293" s="12" t="str" cm="1">
        <f t="array" ref="S293">INDEX('CancerEpisode-ConceptMap-1'!$I$15:$N$152,Q293+1,R293)</f>
        <v>* group[=].element[=].target.code = #Condition.bodySite.extension:qualifier.value[x]</v>
      </c>
    </row>
    <row r="294" spans="16:19" x14ac:dyDescent="0.75">
      <c r="P294" s="11">
        <v>280</v>
      </c>
      <c r="Q294" s="11">
        <f t="shared" si="21"/>
        <v>46</v>
      </c>
      <c r="R294" s="11">
        <f t="shared" si="22"/>
        <v>4</v>
      </c>
      <c r="S294" s="12" t="str" cm="1">
        <f t="array" ref="S294">INDEX('CancerEpisode-ConceptMap-1'!$I$15:$N$152,Q294+1,R294)</f>
        <v>* group[=].element[=].target.display = ##34###34#</v>
      </c>
    </row>
    <row r="295" spans="16:19" x14ac:dyDescent="0.75">
      <c r="P295" s="11">
        <v>281</v>
      </c>
      <c r="Q295" s="11">
        <f t="shared" si="21"/>
        <v>46</v>
      </c>
      <c r="R295" s="11">
        <f t="shared" si="22"/>
        <v>5</v>
      </c>
      <c r="S295" s="12" t="str" cm="1">
        <f t="array" ref="S295">INDEX('CancerEpisode-ConceptMap-1'!$I$15:$N$152,Q295+1,R295)</f>
        <v>* group[=].element[=].target.equivalence = #equivalent</v>
      </c>
    </row>
    <row r="296" spans="16:19" x14ac:dyDescent="0.75">
      <c r="P296" s="11">
        <v>282</v>
      </c>
      <c r="Q296" s="11">
        <f t="shared" si="21"/>
        <v>46</v>
      </c>
      <c r="R296" s="11">
        <f t="shared" si="22"/>
        <v>6</v>
      </c>
      <c r="S296" s="12" t="str" cm="1">
        <f t="array" ref="S296">INDEX('CancerEpisode-ConceptMap-1'!$I$15:$N$152,Q296+1,R296)</f>
        <v/>
      </c>
    </row>
    <row r="297" spans="16:19" x14ac:dyDescent="0.75">
      <c r="P297" s="11">
        <v>283</v>
      </c>
      <c r="Q297" s="11">
        <f t="shared" si="21"/>
        <v>47</v>
      </c>
      <c r="R297" s="11">
        <f t="shared" si="22"/>
        <v>1</v>
      </c>
      <c r="S297" s="12" t="str" cm="1">
        <f t="array" ref="S297">INDEX('CancerEpisode-ConceptMap-1'!$I$15:$N$152,Q297+1,R297)</f>
        <v>* group[=].element[+].code = #CancerEpisode.biopsyMitoticCount</v>
      </c>
    </row>
    <row r="298" spans="16:19" x14ac:dyDescent="0.75">
      <c r="P298" s="11">
        <v>284</v>
      </c>
      <c r="Q298" s="11">
        <f t="shared" si="21"/>
        <v>47</v>
      </c>
      <c r="R298" s="11">
        <f t="shared" si="22"/>
        <v>2</v>
      </c>
      <c r="S298" s="12" t="str" cm="1">
        <f t="array" ref="S298">INDEX('CancerEpisode-ConceptMap-1'!$I$15:$N$152,Q298+1,R298)</f>
        <v>* group[=].element[=].display = ##34#Biopsy Mitotic count##34#</v>
      </c>
    </row>
    <row r="299" spans="16:19" ht="29.5" x14ac:dyDescent="0.75">
      <c r="P299" s="11">
        <v>285</v>
      </c>
      <c r="Q299" s="11">
        <f t="shared" si="21"/>
        <v>47</v>
      </c>
      <c r="R299" s="11">
        <f t="shared" si="22"/>
        <v>3</v>
      </c>
      <c r="S299" s="12" t="str" cm="1">
        <f t="array" ref="S299">INDEX('CancerEpisode-ConceptMap-1'!$I$15:$N$152,Q299+1,R299)</f>
        <v>* group[=].element[=].target.code = #Condition.evidence:simpleResult.detail.valueCodeableConcept</v>
      </c>
    </row>
    <row r="300" spans="16:19" x14ac:dyDescent="0.75">
      <c r="P300" s="11">
        <v>286</v>
      </c>
      <c r="Q300" s="11">
        <f t="shared" si="21"/>
        <v>47</v>
      </c>
      <c r="R300" s="11">
        <f t="shared" si="22"/>
        <v>4</v>
      </c>
      <c r="S300" s="12" t="str" cm="1">
        <f t="array" ref="S300">INDEX('CancerEpisode-ConceptMap-1'!$I$15:$N$152,Q300+1,R300)</f>
        <v>* group[=].element[=].target.display = ##34###34#</v>
      </c>
    </row>
    <row r="301" spans="16:19" x14ac:dyDescent="0.75">
      <c r="P301" s="11">
        <v>287</v>
      </c>
      <c r="Q301" s="11">
        <f t="shared" si="21"/>
        <v>47</v>
      </c>
      <c r="R301" s="11">
        <f t="shared" si="22"/>
        <v>5</v>
      </c>
      <c r="S301" s="12" t="str" cm="1">
        <f t="array" ref="S301">INDEX('CancerEpisode-ConceptMap-1'!$I$15:$N$152,Q301+1,R301)</f>
        <v>* group[=].element[=].target.equivalence = #relatedto</v>
      </c>
    </row>
    <row r="302" spans="16:19" ht="29.5" x14ac:dyDescent="0.75">
      <c r="P302" s="11">
        <v>288</v>
      </c>
      <c r="Q302" s="11">
        <f t="shared" si="21"/>
        <v>47</v>
      </c>
      <c r="R302" s="11">
        <f t="shared" si="22"/>
        <v>6</v>
      </c>
      <c r="S302" s="12" t="str" cm="1">
        <f t="array" ref="S302">INDEX('CancerEpisode-ConceptMap-1'!$I$15:$N$152,Q302+1,R302)</f>
        <v>* group[=].element[=].target.comment = ##34#Where detail.resolve().ofType(Observation).code is $athena#4227243##34#</v>
      </c>
    </row>
    <row r="303" spans="16:19" x14ac:dyDescent="0.75">
      <c r="P303" s="11">
        <v>289</v>
      </c>
      <c r="Q303" s="11">
        <f t="shared" si="21"/>
        <v>48</v>
      </c>
      <c r="R303" s="11">
        <f t="shared" si="22"/>
        <v>1</v>
      </c>
      <c r="S303" s="12" t="str" cm="1">
        <f t="array" ref="S303">INDEX('CancerEpisode-ConceptMap-1'!$I$15:$N$152,Q303+1,R303)</f>
        <v>* group[=].element[+].code = #CancerEpisode.plasmaticEbvDnaAtBaseline</v>
      </c>
    </row>
    <row r="304" spans="16:19" x14ac:dyDescent="0.75">
      <c r="P304" s="11">
        <v>290</v>
      </c>
      <c r="Q304" s="11">
        <f t="shared" si="21"/>
        <v>48</v>
      </c>
      <c r="R304" s="11">
        <f t="shared" si="22"/>
        <v>2</v>
      </c>
      <c r="S304" s="12" t="str" cm="1">
        <f t="array" ref="S304">INDEX('CancerEpisode-ConceptMap-1'!$I$15:$N$152,Q304+1,R304)</f>
        <v>* group[=].element[=].display = ##34#Plasmatic EBV DNA at baseline##34#</v>
      </c>
    </row>
    <row r="305" spans="16:19" ht="29.5" x14ac:dyDescent="0.75">
      <c r="P305" s="11">
        <v>291</v>
      </c>
      <c r="Q305" s="11">
        <f t="shared" si="21"/>
        <v>48</v>
      </c>
      <c r="R305" s="11">
        <f t="shared" si="22"/>
        <v>3</v>
      </c>
      <c r="S305" s="12" t="str" cm="1">
        <f t="array" ref="S305">INDEX('CancerEpisode-ConceptMap-1'!$I$15:$N$152,Q305+1,R305)</f>
        <v>* group[=].element[=].target.code = #Condition.evidence:simpleResult.detail.valueCodeableConcept</v>
      </c>
    </row>
    <row r="306" spans="16:19" x14ac:dyDescent="0.75">
      <c r="P306" s="11">
        <v>292</v>
      </c>
      <c r="Q306" s="11">
        <f t="shared" si="21"/>
        <v>48</v>
      </c>
      <c r="R306" s="11">
        <f t="shared" si="22"/>
        <v>4</v>
      </c>
      <c r="S306" s="12" t="str" cm="1">
        <f t="array" ref="S306">INDEX('CancerEpisode-ConceptMap-1'!$I$15:$N$152,Q306+1,R306)</f>
        <v>* group[=].element[=].target.display = ##34###34#</v>
      </c>
    </row>
    <row r="307" spans="16:19" x14ac:dyDescent="0.75">
      <c r="P307" s="11">
        <v>293</v>
      </c>
      <c r="Q307" s="11">
        <f t="shared" si="21"/>
        <v>48</v>
      </c>
      <c r="R307" s="11">
        <f t="shared" si="22"/>
        <v>5</v>
      </c>
      <c r="S307" s="12" t="str" cm="1">
        <f t="array" ref="S307">INDEX('CancerEpisode-ConceptMap-1'!$I$15:$N$152,Q307+1,R307)</f>
        <v>* group[=].element[=].target.equivalence = #relatedto</v>
      </c>
    </row>
    <row r="308" spans="16:19" ht="29.5" x14ac:dyDescent="0.75">
      <c r="P308" s="11">
        <v>294</v>
      </c>
      <c r="Q308" s="11">
        <f t="shared" si="21"/>
        <v>48</v>
      </c>
      <c r="R308" s="11">
        <f t="shared" si="22"/>
        <v>6</v>
      </c>
      <c r="S308" s="12" t="str" cm="1">
        <f t="array" ref="S308">INDEX('CancerEpisode-ConceptMap-1'!$I$15:$N$152,Q308+1,R308)</f>
        <v>* group[=].element[=].target.comment = ##34#Where detail.resolve().ofType(Observation).code is $athena#4047317##34#</v>
      </c>
    </row>
    <row r="309" spans="16:19" x14ac:dyDescent="0.75">
      <c r="P309" s="11">
        <v>295</v>
      </c>
      <c r="Q309" s="11">
        <f t="shared" si="21"/>
        <v>49</v>
      </c>
      <c r="R309" s="11">
        <f t="shared" si="22"/>
        <v>1</v>
      </c>
      <c r="S309" s="12" t="str" cm="1">
        <f t="array" ref="S309">INDEX('CancerEpisode-ConceptMap-1'!$I$15:$N$152,Q309+1,R309)</f>
        <v>* group[=].element[+].code = #CancerEpisode.hpvStatus</v>
      </c>
    </row>
    <row r="310" spans="16:19" x14ac:dyDescent="0.75">
      <c r="P310" s="11">
        <v>296</v>
      </c>
      <c r="Q310" s="11">
        <f t="shared" si="21"/>
        <v>49</v>
      </c>
      <c r="R310" s="11">
        <f t="shared" si="22"/>
        <v>2</v>
      </c>
      <c r="S310" s="12" t="str" cm="1">
        <f t="array" ref="S310">INDEX('CancerEpisode-ConceptMap-1'!$I$15:$N$152,Q310+1,R310)</f>
        <v>* group[=].element[=].display = ##34#HPV status##34#</v>
      </c>
    </row>
    <row r="311" spans="16:19" ht="29.5" x14ac:dyDescent="0.75">
      <c r="P311" s="11">
        <v>297</v>
      </c>
      <c r="Q311" s="11">
        <f t="shared" si="21"/>
        <v>49</v>
      </c>
      <c r="R311" s="11">
        <f t="shared" si="22"/>
        <v>3</v>
      </c>
      <c r="S311" s="12" t="str" cm="1">
        <f t="array" ref="S311">INDEX('CancerEpisode-ConceptMap-1'!$I$15:$N$152,Q311+1,R311)</f>
        <v>* group[=].element[=].target.code = #Condition.evidence:simpleResult.detail.valueCodeableConcept</v>
      </c>
    </row>
    <row r="312" spans="16:19" x14ac:dyDescent="0.75">
      <c r="P312" s="11">
        <v>298</v>
      </c>
      <c r="Q312" s="11">
        <f t="shared" si="21"/>
        <v>49</v>
      </c>
      <c r="R312" s="11">
        <f t="shared" si="22"/>
        <v>4</v>
      </c>
      <c r="S312" s="12" t="str" cm="1">
        <f t="array" ref="S312">INDEX('CancerEpisode-ConceptMap-1'!$I$15:$N$152,Q312+1,R312)</f>
        <v>* group[=].element[=].target.display = ##34###34#</v>
      </c>
    </row>
    <row r="313" spans="16:19" x14ac:dyDescent="0.75">
      <c r="P313" s="11">
        <v>299</v>
      </c>
      <c r="Q313" s="11">
        <f t="shared" si="21"/>
        <v>49</v>
      </c>
      <c r="R313" s="11">
        <f t="shared" si="22"/>
        <v>5</v>
      </c>
      <c r="S313" s="12" t="str" cm="1">
        <f t="array" ref="S313">INDEX('CancerEpisode-ConceptMap-1'!$I$15:$N$152,Q313+1,R313)</f>
        <v>* group[=].element[=].target.equivalence = #relatedto</v>
      </c>
    </row>
    <row r="314" spans="16:19" ht="29.5" x14ac:dyDescent="0.75">
      <c r="P314" s="11">
        <v>300</v>
      </c>
      <c r="Q314" s="11">
        <f t="shared" si="21"/>
        <v>49</v>
      </c>
      <c r="R314" s="11">
        <f t="shared" si="22"/>
        <v>6</v>
      </c>
      <c r="S314" s="12" t="str" cm="1">
        <f t="array" ref="S314">INDEX('CancerEpisode-ConceptMap-1'!$I$15:$N$152,Q314+1,R314)</f>
        <v>* group[=].element[=].target.comment = ##34#Where detail.resolve().ofType(Observation).code is $athena#35952576##34#</v>
      </c>
    </row>
    <row r="315" spans="16:19" x14ac:dyDescent="0.75">
      <c r="P315" s="11">
        <v>301</v>
      </c>
      <c r="Q315" s="11">
        <f t="shared" si="21"/>
        <v>50</v>
      </c>
      <c r="R315" s="11">
        <f t="shared" si="22"/>
        <v>1</v>
      </c>
      <c r="S315" s="12" t="str" cm="1">
        <f t="array" ref="S315">INDEX('CancerEpisode-ConceptMap-1'!$I$15:$N$152,Q315+1,R315)</f>
        <v>* group[=].element[+].code = #CancerEpisode.crpCReactiveProteinTested</v>
      </c>
    </row>
    <row r="316" spans="16:19" x14ac:dyDescent="0.75">
      <c r="P316" s="11">
        <v>302</v>
      </c>
      <c r="Q316" s="11">
        <f t="shared" si="21"/>
        <v>50</v>
      </c>
      <c r="R316" s="11">
        <f t="shared" si="22"/>
        <v>2</v>
      </c>
      <c r="S316" s="12" t="str" cm="1">
        <f t="array" ref="S316">INDEX('CancerEpisode-ConceptMap-1'!$I$15:$N$152,Q316+1,R316)</f>
        <v>* group[=].element[=].display = ##34#CRP - C reactive protein tested##34#</v>
      </c>
    </row>
    <row r="317" spans="16:19" ht="29.5" x14ac:dyDescent="0.75">
      <c r="P317" s="11">
        <v>303</v>
      </c>
      <c r="Q317" s="11">
        <f t="shared" si="21"/>
        <v>50</v>
      </c>
      <c r="R317" s="11">
        <f t="shared" si="22"/>
        <v>3</v>
      </c>
      <c r="S317" s="12" t="str" cm="1">
        <f t="array" ref="S317">INDEX('CancerEpisode-ConceptMap-1'!$I$15:$N$152,Q317+1,R317)</f>
        <v>* group[=].element[=].target.code = #Condition.evidence:simpleResult.detail.valueCodeableConcept</v>
      </c>
    </row>
    <row r="318" spans="16:19" x14ac:dyDescent="0.75">
      <c r="P318" s="11">
        <v>304</v>
      </c>
      <c r="Q318" s="11">
        <f t="shared" si="21"/>
        <v>50</v>
      </c>
      <c r="R318" s="11">
        <f t="shared" si="22"/>
        <v>4</v>
      </c>
      <c r="S318" s="12" t="str" cm="1">
        <f t="array" ref="S318">INDEX('CancerEpisode-ConceptMap-1'!$I$15:$N$152,Q318+1,R318)</f>
        <v>* group[=].element[=].target.display = ##34###34#</v>
      </c>
    </row>
    <row r="319" spans="16:19" x14ac:dyDescent="0.75">
      <c r="P319" s="11">
        <v>305</v>
      </c>
      <c r="Q319" s="11">
        <f t="shared" si="21"/>
        <v>50</v>
      </c>
      <c r="R319" s="11">
        <f t="shared" si="22"/>
        <v>5</v>
      </c>
      <c r="S319" s="12" t="str" cm="1">
        <f t="array" ref="S319">INDEX('CancerEpisode-ConceptMap-1'!$I$15:$N$152,Q319+1,R319)</f>
        <v>* group[=].element[=].target.equivalence = #relatedto</v>
      </c>
    </row>
    <row r="320" spans="16:19" ht="29.5" x14ac:dyDescent="0.75">
      <c r="P320" s="11">
        <v>306</v>
      </c>
      <c r="Q320" s="11">
        <f t="shared" si="21"/>
        <v>50</v>
      </c>
      <c r="R320" s="11">
        <f t="shared" si="22"/>
        <v>6</v>
      </c>
      <c r="S320" s="12" t="str" cm="1">
        <f t="array" ref="S320">INDEX('CancerEpisode-ConceptMap-1'!$I$15:$N$152,Q320+1,R320)</f>
        <v>* group[=].element[=].target.comment = ##34#Where detail.resolve().ofType(Observation).code is $athena#44789521##34#</v>
      </c>
    </row>
    <row r="321" spans="16:19" x14ac:dyDescent="0.75">
      <c r="P321" s="11">
        <v>307</v>
      </c>
      <c r="Q321" s="11">
        <f t="shared" si="21"/>
        <v>51</v>
      </c>
      <c r="R321" s="11">
        <f t="shared" si="22"/>
        <v>1</v>
      </c>
      <c r="S321" s="12" cm="1">
        <f t="array" ref="S321">INDEX('CancerEpisode-ConceptMap-1'!$I$15:$N$152,Q321+1,R321)</f>
        <v>0</v>
      </c>
    </row>
    <row r="322" spans="16:19" x14ac:dyDescent="0.75">
      <c r="P322" s="11">
        <v>308</v>
      </c>
      <c r="Q322" s="11">
        <f t="shared" si="21"/>
        <v>51</v>
      </c>
      <c r="R322" s="11">
        <f t="shared" si="22"/>
        <v>2</v>
      </c>
      <c r="S322" s="12" cm="1">
        <f t="array" ref="S322">INDEX('CancerEpisode-ConceptMap-1'!$I$15:$N$152,Q322+1,R322)</f>
        <v>0</v>
      </c>
    </row>
    <row r="323" spans="16:19" x14ac:dyDescent="0.75">
      <c r="P323" s="11">
        <v>309</v>
      </c>
      <c r="Q323" s="11">
        <f t="shared" si="21"/>
        <v>51</v>
      </c>
      <c r="R323" s="11">
        <f t="shared" si="22"/>
        <v>3</v>
      </c>
      <c r="S323" s="12" cm="1">
        <f t="array" ref="S323">INDEX('CancerEpisode-ConceptMap-1'!$I$15:$N$152,Q323+1,R323)</f>
        <v>0</v>
      </c>
    </row>
    <row r="324" spans="16:19" x14ac:dyDescent="0.75">
      <c r="P324" s="11">
        <v>310</v>
      </c>
      <c r="Q324" s="11">
        <f t="shared" si="21"/>
        <v>51</v>
      </c>
      <c r="R324" s="11">
        <f t="shared" si="22"/>
        <v>4</v>
      </c>
      <c r="S324" s="12" cm="1">
        <f t="array" ref="S324">INDEX('CancerEpisode-ConceptMap-1'!$I$15:$N$152,Q324+1,R324)</f>
        <v>0</v>
      </c>
    </row>
    <row r="325" spans="16:19" x14ac:dyDescent="0.75">
      <c r="P325" s="11">
        <v>311</v>
      </c>
      <c r="Q325" s="11">
        <f t="shared" si="21"/>
        <v>51</v>
      </c>
      <c r="R325" s="11">
        <f t="shared" si="22"/>
        <v>5</v>
      </c>
      <c r="S325" s="12" cm="1">
        <f t="array" ref="S325">INDEX('CancerEpisode-ConceptMap-1'!$I$15:$N$152,Q325+1,R325)</f>
        <v>0</v>
      </c>
    </row>
    <row r="326" spans="16:19" x14ac:dyDescent="0.75">
      <c r="P326" s="11">
        <v>312</v>
      </c>
      <c r="Q326" s="11">
        <f t="shared" si="21"/>
        <v>51</v>
      </c>
      <c r="R326" s="11">
        <f t="shared" si="22"/>
        <v>6</v>
      </c>
      <c r="S326" s="12" cm="1">
        <f t="array" ref="S326">INDEX('CancerEpisode-ConceptMap-1'!$I$15:$N$152,Q326+1,R326)</f>
        <v>0</v>
      </c>
    </row>
    <row r="327" spans="16:19" x14ac:dyDescent="0.75">
      <c r="P327" s="11">
        <v>313</v>
      </c>
      <c r="Q327" s="11">
        <f t="shared" si="21"/>
        <v>52</v>
      </c>
      <c r="R327" s="11">
        <f t="shared" si="22"/>
        <v>1</v>
      </c>
      <c r="S327" s="12" cm="1">
        <f t="array" ref="S327">INDEX('CancerEpisode-ConceptMap-1'!$I$15:$N$152,Q327+1,R327)</f>
        <v>0</v>
      </c>
    </row>
    <row r="328" spans="16:19" x14ac:dyDescent="0.75">
      <c r="P328" s="11">
        <v>314</v>
      </c>
      <c r="Q328" s="11">
        <f t="shared" si="21"/>
        <v>52</v>
      </c>
      <c r="R328" s="11">
        <f t="shared" si="22"/>
        <v>2</v>
      </c>
      <c r="S328" s="12" cm="1">
        <f t="array" ref="S328">INDEX('CancerEpisode-ConceptMap-1'!$I$15:$N$152,Q328+1,R328)</f>
        <v>0</v>
      </c>
    </row>
    <row r="329" spans="16:19" x14ac:dyDescent="0.75">
      <c r="P329" s="11">
        <v>315</v>
      </c>
      <c r="Q329" s="11">
        <f t="shared" si="21"/>
        <v>52</v>
      </c>
      <c r="R329" s="11">
        <f t="shared" si="22"/>
        <v>3</v>
      </c>
      <c r="S329" s="12" cm="1">
        <f t="array" ref="S329">INDEX('CancerEpisode-ConceptMap-1'!$I$15:$N$152,Q329+1,R329)</f>
        <v>0</v>
      </c>
    </row>
    <row r="330" spans="16:19" x14ac:dyDescent="0.75">
      <c r="P330" s="11">
        <v>316</v>
      </c>
      <c r="Q330" s="11">
        <f t="shared" si="21"/>
        <v>52</v>
      </c>
      <c r="R330" s="11">
        <f t="shared" si="22"/>
        <v>4</v>
      </c>
      <c r="S330" s="12" cm="1">
        <f t="array" ref="S330">INDEX('CancerEpisode-ConceptMap-1'!$I$15:$N$152,Q330+1,R330)</f>
        <v>0</v>
      </c>
    </row>
  </sheetData>
  <mergeCells count="3">
    <mergeCell ref="E6:G6"/>
    <mergeCell ref="E7:G7"/>
    <mergeCell ref="E4:G4"/>
  </mergeCells>
  <phoneticPr fontId="18" type="noConversion"/>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D15" sqref="D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1517</v>
      </c>
      <c r="D3" s="47" t="s">
        <v>1466</v>
      </c>
      <c r="E3" s="71" t="str">
        <f>$C$1&amp;CancerEpisode!B5</f>
        <v>http://hl7.eu/fhir/ig/idea4rc/StructureDefinition/CancerEpisode</v>
      </c>
    </row>
    <row r="4" spans="1:19" x14ac:dyDescent="0.75">
      <c r="B4" s="47" t="s">
        <v>16</v>
      </c>
      <c r="C4" s="28" t="s">
        <v>1475</v>
      </c>
      <c r="D4" s="47" t="s">
        <v>1467</v>
      </c>
      <c r="E4" s="71" t="s">
        <v>1490</v>
      </c>
    </row>
    <row r="5" spans="1:19" x14ac:dyDescent="0.75">
      <c r="B5" s="47" t="s">
        <v>10</v>
      </c>
      <c r="C5" s="7" t="s">
        <v>1476</v>
      </c>
      <c r="D5" s="47"/>
      <c r="E5" s="7"/>
    </row>
    <row r="6" spans="1:19" x14ac:dyDescent="0.75">
      <c r="B6" s="47" t="s">
        <v>18</v>
      </c>
      <c r="C6" s="41"/>
      <c r="D6" s="47" t="s">
        <v>1468</v>
      </c>
      <c r="E6" s="158" t="str">
        <f>E3</f>
        <v>http://hl7.eu/fhir/ig/idea4rc/StructureDefinition/CancerEpisode</v>
      </c>
      <c r="F6" s="159"/>
      <c r="G6" s="159"/>
    </row>
    <row r="7" spans="1:19" x14ac:dyDescent="0.75">
      <c r="B7" s="47" t="s">
        <v>15</v>
      </c>
      <c r="C7" s="72"/>
      <c r="D7" s="47" t="s">
        <v>1469</v>
      </c>
      <c r="E7" s="158" t="s">
        <v>1534</v>
      </c>
      <c r="F7" s="159"/>
      <c r="G7" s="159"/>
    </row>
    <row r="8" spans="1:19" ht="44.25" x14ac:dyDescent="0.75">
      <c r="B8" s="47" t="s">
        <v>1470</v>
      </c>
      <c r="C8" s="73" t="s">
        <v>1476</v>
      </c>
      <c r="D8" s="47"/>
      <c r="E8" s="7"/>
      <c r="I8" s="12" t="s">
        <v>1285</v>
      </c>
      <c r="J8" s="12" t="s">
        <v>1286</v>
      </c>
      <c r="K8" s="12" t="s">
        <v>1287</v>
      </c>
      <c r="L8" s="12" t="s">
        <v>1288</v>
      </c>
      <c r="M8" s="11" t="s">
        <v>1289</v>
      </c>
      <c r="P8" s="34" t="s">
        <v>1324</v>
      </c>
      <c r="Q8" s="34">
        <v>6</v>
      </c>
    </row>
    <row r="9" spans="1:19" ht="29.5" x14ac:dyDescent="0.75">
      <c r="B9" s="47" t="s">
        <v>1471</v>
      </c>
      <c r="C9" s="12" t="s">
        <v>1477</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CancerEpisode!B5</f>
        <v>CancerEpisode</v>
      </c>
      <c r="C14" s="11"/>
      <c r="D14" s="4" t="s">
        <v>1524</v>
      </c>
      <c r="E14" s="6"/>
      <c r="F14" s="49"/>
      <c r="G14" s="49"/>
      <c r="I14" s="12"/>
      <c r="J14" s="11"/>
      <c r="K14" s="11"/>
      <c r="L14" s="11"/>
      <c r="M14" s="48"/>
      <c r="N14" s="51"/>
    </row>
    <row r="15" spans="1:19" ht="44.25" x14ac:dyDescent="0.75">
      <c r="A15" s="44"/>
      <c r="B15" s="11" t="str">
        <f>CancerEpisode!B8</f>
        <v>patient</v>
      </c>
      <c r="C15" s="11" t="str">
        <f>CancerEpisode!C8</f>
        <v>Patient</v>
      </c>
      <c r="D15" s="62" t="s">
        <v>1489</v>
      </c>
      <c r="E15" s="42"/>
      <c r="F15" s="49" t="s">
        <v>1312</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1536</v>
      </c>
      <c r="E16" s="11"/>
      <c r="F16" s="49" t="s">
        <v>1312</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#Observation.effectiveDateTime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2248</v>
      </c>
      <c r="E17" s="11"/>
      <c r="F17" s="49" t="s">
        <v>1290</v>
      </c>
      <c r="G17" s="49"/>
      <c r="H17" s="43"/>
      <c r="I17" s="12" t="str">
        <f t="shared" si="7"/>
        <v>* group[=].element[+].code = #CancerEpisode.typeOfBiopsy</v>
      </c>
      <c r="J17" s="12" t="str">
        <f t="shared" si="8"/>
        <v>* group[=].element[=].display = ##34#Type of biopsy##34#</v>
      </c>
      <c r="K17" s="12" t="str">
        <f t="shared" si="9"/>
        <v>* group[=].element[=].target.code = #Observation.method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#Observation.subject</v>
      </c>
    </row>
    <row r="18" spans="1:19" ht="44.25" x14ac:dyDescent="0.75">
      <c r="A18" s="44"/>
      <c r="B18" s="11" t="str">
        <f>CancerEpisode!B11</f>
        <v>biopsyDoneBy</v>
      </c>
      <c r="C18" s="11" t="str">
        <f>CancerEpisode!C11</f>
        <v>Biopsy done by</v>
      </c>
      <c r="D18" s="12" t="s">
        <v>1535</v>
      </c>
      <c r="E18" s="11"/>
      <c r="F18" s="49" t="s">
        <v>1290</v>
      </c>
      <c r="G18" s="77"/>
      <c r="H18" s="43"/>
      <c r="I18" s="12" t="str">
        <f t="shared" si="7"/>
        <v>* group[=].element[+].code = #CancerEpisode.biopsyDoneBy</v>
      </c>
      <c r="J18" s="12" t="str">
        <f t="shared" si="8"/>
        <v>* group[=].element[=].display = ##34#Biopsy done by##34#</v>
      </c>
      <c r="K18" s="12" t="str">
        <f t="shared" si="9"/>
        <v>* group[=].element[=].target.code = #Observation.performer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7"/>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7"/>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ht="29.5" x14ac:dyDescent="0.75">
      <c r="A22" s="44"/>
      <c r="B22" s="11"/>
      <c r="C22" s="11"/>
      <c r="D22" s="12"/>
      <c r="E22" s="11"/>
      <c r="F22" s="49"/>
      <c r="G22" s="77"/>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INDEX('CancerEpisode-ConceptMap-2'!$I$15:$N$123,Q23+1,R23)</f>
        <v>* group[=].element[=].target.code = #Observation.effectiveDateTime</v>
      </c>
    </row>
    <row r="24" spans="1:19"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7"/>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7"/>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7"/>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7"/>
      <c r="H29" s="43"/>
      <c r="I29" s="12"/>
      <c r="J29" s="12"/>
      <c r="K29" s="12"/>
      <c r="L29" s="12"/>
      <c r="M29" s="12"/>
      <c r="N29" s="12"/>
      <c r="P29" s="11">
        <v>15</v>
      </c>
      <c r="Q29" s="11">
        <f t="shared" si="13"/>
        <v>2</v>
      </c>
      <c r="R29" s="11">
        <f t="shared" si="14"/>
        <v>3</v>
      </c>
      <c r="S29" s="12" t="str" cm="1">
        <f t="array" ref="S29">INDEX('CancerEpisode-ConceptMap-2'!$I$15:$N$123,Q29+1,R29)</f>
        <v>* group[=].element[=].target.code = #Observation.method</v>
      </c>
    </row>
    <row r="30" spans="1:19" x14ac:dyDescent="0.75">
      <c r="A30" s="44"/>
      <c r="B30" s="11"/>
      <c r="C30" s="11"/>
      <c r="D30" s="12"/>
      <c r="E30" s="11"/>
      <c r="F30" s="49"/>
      <c r="G30" s="77"/>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7"/>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7"/>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7"/>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7"/>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7"/>
      <c r="H35" s="43"/>
      <c r="I35" s="12"/>
      <c r="J35" s="12"/>
      <c r="K35" s="12"/>
      <c r="L35" s="12"/>
      <c r="M35" s="12"/>
      <c r="N35" s="12"/>
      <c r="P35" s="11">
        <v>21</v>
      </c>
      <c r="Q35" s="11">
        <f t="shared" si="13"/>
        <v>3</v>
      </c>
      <c r="R35" s="11">
        <f t="shared" si="14"/>
        <v>3</v>
      </c>
      <c r="S35" s="12" t="str" cm="1">
        <f t="array" ref="S35">INDEX('CancerEpisode-ConceptMap-2'!$I$15:$N$123,Q35+1,R35)</f>
        <v>* group[=].element[=].target.code = #Observation.performer</v>
      </c>
    </row>
    <row r="36" spans="1:19" x14ac:dyDescent="0.75">
      <c r="A36" s="44"/>
      <c r="B36" s="11"/>
      <c r="C36" s="11"/>
      <c r="D36" s="12"/>
      <c r="E36" s="11"/>
      <c r="F36" s="49"/>
      <c r="G36" s="77"/>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7"/>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7"/>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7"/>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7"/>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7"/>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7"/>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7"/>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7"/>
      <c r="P44" s="11">
        <v>30</v>
      </c>
      <c r="Q44" s="11">
        <f t="shared" si="13"/>
        <v>4</v>
      </c>
      <c r="R44" s="11">
        <f t="shared" si="14"/>
        <v>6</v>
      </c>
      <c r="S44" s="12" cm="1">
        <f t="array" ref="S44">INDEX('CancerEpisode-ConceptMap-2'!$I$15:$N$123,Q44+1,R44)</f>
        <v>0</v>
      </c>
    </row>
    <row r="45" spans="1:19" x14ac:dyDescent="0.75">
      <c r="A45" s="44"/>
      <c r="B45" s="11"/>
      <c r="C45" s="11"/>
      <c r="D45" s="12"/>
      <c r="E45" s="11"/>
      <c r="F45" s="49"/>
      <c r="G45" s="77"/>
      <c r="P45" s="11">
        <v>31</v>
      </c>
      <c r="Q45" s="11">
        <f t="shared" si="13"/>
        <v>5</v>
      </c>
      <c r="R45" s="11">
        <f t="shared" si="14"/>
        <v>1</v>
      </c>
      <c r="S45" s="12" cm="1">
        <f t="array" ref="S45">INDEX('CancerEpisode-ConceptMap-2'!$I$15:$N$123,Q45+1,R45)</f>
        <v>0</v>
      </c>
    </row>
    <row r="46" spans="1:19" x14ac:dyDescent="0.75">
      <c r="A46" s="44"/>
      <c r="B46" s="11"/>
      <c r="C46" s="11"/>
      <c r="D46" s="12"/>
      <c r="E46" s="11"/>
      <c r="F46" s="49"/>
      <c r="G46" s="77"/>
      <c r="P46" s="11">
        <v>32</v>
      </c>
      <c r="Q46" s="11">
        <f t="shared" si="13"/>
        <v>5</v>
      </c>
      <c r="R46" s="11">
        <f t="shared" si="14"/>
        <v>2</v>
      </c>
      <c r="S46" s="12" cm="1">
        <f t="array" ref="S46">INDEX('CancerEpisode-ConceptMap-2'!$I$15:$N$123,Q46+1,R46)</f>
        <v>0</v>
      </c>
    </row>
    <row r="47" spans="1:19" x14ac:dyDescent="0.75">
      <c r="A47" s="44"/>
      <c r="B47" s="11"/>
      <c r="C47" s="11"/>
      <c r="D47" s="12"/>
      <c r="E47" s="11"/>
      <c r="F47" s="49"/>
      <c r="G47" s="77"/>
      <c r="P47" s="11">
        <v>33</v>
      </c>
      <c r="Q47" s="11">
        <f t="shared" si="13"/>
        <v>5</v>
      </c>
      <c r="R47" s="11">
        <f t="shared" si="14"/>
        <v>3</v>
      </c>
      <c r="S47" s="12" cm="1">
        <f t="array" ref="S47">INDEX('CancerEpisode-ConceptMap-2'!$I$15:$N$123,Q47+1,R47)</f>
        <v>0</v>
      </c>
    </row>
    <row r="48" spans="1:19" x14ac:dyDescent="0.75">
      <c r="A48" s="44"/>
      <c r="B48" s="11"/>
      <c r="C48" s="11"/>
      <c r="D48" s="12"/>
      <c r="E48" s="11"/>
      <c r="F48" s="49"/>
      <c r="G48" s="77"/>
      <c r="P48" s="11">
        <v>34</v>
      </c>
      <c r="Q48" s="11">
        <f t="shared" si="13"/>
        <v>5</v>
      </c>
      <c r="R48" s="11">
        <f t="shared" si="14"/>
        <v>4</v>
      </c>
      <c r="S48" s="12" cm="1">
        <f t="array" ref="S48">INDEX('CancerEpisode-ConceptMap-2'!$I$15:$N$123,Q48+1,R48)</f>
        <v>0</v>
      </c>
    </row>
    <row r="49" spans="1:19" x14ac:dyDescent="0.75">
      <c r="A49" s="44"/>
      <c r="B49" s="11"/>
      <c r="C49" s="11"/>
      <c r="D49" s="12"/>
      <c r="E49" s="11"/>
      <c r="F49" s="49"/>
      <c r="G49" s="77"/>
      <c r="P49" s="11">
        <v>35</v>
      </c>
      <c r="Q49" s="11">
        <f t="shared" si="13"/>
        <v>5</v>
      </c>
      <c r="R49" s="11">
        <f t="shared" si="14"/>
        <v>5</v>
      </c>
      <c r="S49" s="12" cm="1">
        <f t="array" ref="S49">INDEX('CancerEpisode-ConceptMap-2'!$I$15:$N$123,Q49+1,R49)</f>
        <v>0</v>
      </c>
    </row>
    <row r="50" spans="1:19" x14ac:dyDescent="0.75">
      <c r="A50" s="44"/>
      <c r="B50" s="11"/>
      <c r="C50" s="11"/>
      <c r="D50" s="12"/>
      <c r="E50" s="11"/>
      <c r="F50" s="49"/>
      <c r="G50" s="77"/>
      <c r="P50" s="11">
        <v>36</v>
      </c>
      <c r="Q50" s="11">
        <f t="shared" si="13"/>
        <v>5</v>
      </c>
      <c r="R50" s="11">
        <f t="shared" si="14"/>
        <v>6</v>
      </c>
      <c r="S50" s="12" cm="1">
        <f t="array" ref="S50">INDEX('CancerEpisode-ConceptMap-2'!$I$15:$N$123,Q50+1,R50)</f>
        <v>0</v>
      </c>
    </row>
    <row r="51" spans="1:19" x14ac:dyDescent="0.75">
      <c r="A51" s="44"/>
      <c r="B51" s="11"/>
      <c r="C51" s="11"/>
      <c r="D51" s="12"/>
      <c r="E51" s="11"/>
      <c r="F51" s="49"/>
      <c r="G51" s="77"/>
      <c r="P51" s="11">
        <v>37</v>
      </c>
      <c r="Q51" s="11">
        <f t="shared" si="13"/>
        <v>6</v>
      </c>
      <c r="R51" s="11">
        <f t="shared" si="14"/>
        <v>1</v>
      </c>
      <c r="S51" s="12" cm="1">
        <f t="array" ref="S51">INDEX('CancerEpisode-ConceptMap-2'!$I$15:$N$123,Q51+1,R51)</f>
        <v>0</v>
      </c>
    </row>
    <row r="52" spans="1:19" x14ac:dyDescent="0.75">
      <c r="A52" s="44"/>
      <c r="B52" s="11"/>
      <c r="C52" s="11"/>
      <c r="D52" s="12"/>
      <c r="E52" s="11"/>
      <c r="F52" s="49"/>
      <c r="G52" s="77"/>
      <c r="P52" s="11">
        <v>38</v>
      </c>
      <c r="Q52" s="11">
        <f t="shared" si="13"/>
        <v>6</v>
      </c>
      <c r="R52" s="11">
        <f t="shared" si="14"/>
        <v>2</v>
      </c>
      <c r="S52" s="12" cm="1">
        <f t="array" ref="S52">INDEX('CancerEpisode-ConceptMap-2'!$I$15:$N$123,Q52+1,R52)</f>
        <v>0</v>
      </c>
    </row>
    <row r="53" spans="1:19" x14ac:dyDescent="0.75">
      <c r="A53" s="44"/>
      <c r="B53" s="11"/>
      <c r="C53" s="11"/>
      <c r="D53" s="12"/>
      <c r="E53" s="11"/>
      <c r="F53" s="49"/>
      <c r="G53" s="77"/>
      <c r="P53" s="11">
        <v>39</v>
      </c>
      <c r="Q53" s="11">
        <f t="shared" si="13"/>
        <v>6</v>
      </c>
      <c r="R53" s="11">
        <f t="shared" si="14"/>
        <v>3</v>
      </c>
      <c r="S53" s="12" cm="1">
        <f t="array" ref="S53">INDEX('CancerEpisode-ConceptMap-2'!$I$15:$N$123,Q53+1,R53)</f>
        <v>0</v>
      </c>
    </row>
    <row r="54" spans="1:19" x14ac:dyDescent="0.75">
      <c r="A54" s="44"/>
      <c r="B54" s="11"/>
      <c r="C54" s="11"/>
      <c r="D54" s="12"/>
      <c r="E54" s="11"/>
      <c r="F54" s="49"/>
      <c r="G54" s="77"/>
      <c r="P54" s="11">
        <v>40</v>
      </c>
      <c r="Q54" s="11">
        <f t="shared" si="13"/>
        <v>6</v>
      </c>
      <c r="R54" s="11">
        <f t="shared" si="14"/>
        <v>4</v>
      </c>
      <c r="S54" s="12" cm="1">
        <f t="array" ref="S54">INDEX('CancerEpisode-ConceptMap-2'!$I$15:$N$123,Q54+1,R54)</f>
        <v>0</v>
      </c>
    </row>
    <row r="55" spans="1:19" x14ac:dyDescent="0.75">
      <c r="A55" s="44"/>
      <c r="B55" s="11"/>
      <c r="C55" s="11"/>
      <c r="D55" s="12"/>
      <c r="E55" s="11"/>
      <c r="F55" s="49"/>
      <c r="G55" s="77"/>
      <c r="P55" s="11">
        <v>41</v>
      </c>
      <c r="Q55" s="11">
        <f t="shared" si="13"/>
        <v>6</v>
      </c>
      <c r="R55" s="11">
        <f t="shared" si="14"/>
        <v>5</v>
      </c>
      <c r="S55" s="12" cm="1">
        <f t="array" ref="S55">INDEX('CancerEpisode-ConceptMap-2'!$I$15:$N$123,Q55+1,R55)</f>
        <v>0</v>
      </c>
    </row>
    <row r="56" spans="1:19" x14ac:dyDescent="0.75">
      <c r="A56" s="44"/>
      <c r="B56" s="11"/>
      <c r="C56" s="11"/>
      <c r="D56" s="12"/>
      <c r="E56" s="11"/>
      <c r="F56" s="49"/>
      <c r="G56" s="77"/>
      <c r="P56" s="11">
        <v>42</v>
      </c>
      <c r="Q56" s="11">
        <f t="shared" si="13"/>
        <v>6</v>
      </c>
      <c r="R56" s="11">
        <f t="shared" si="14"/>
        <v>6</v>
      </c>
      <c r="S56" s="12" cm="1">
        <f t="array" ref="S56">INDEX('CancerEpisode-ConceptMap-2'!$I$15:$N$123,Q56+1,R56)</f>
        <v>0</v>
      </c>
    </row>
    <row r="57" spans="1:19" x14ac:dyDescent="0.75">
      <c r="A57" s="44"/>
      <c r="B57" s="11"/>
      <c r="C57" s="11"/>
      <c r="D57" s="12"/>
      <c r="E57" s="11"/>
      <c r="F57" s="49"/>
      <c r="G57" s="77"/>
      <c r="P57" s="11">
        <v>43</v>
      </c>
      <c r="Q57" s="11">
        <f t="shared" si="13"/>
        <v>7</v>
      </c>
      <c r="R57" s="11">
        <f t="shared" si="14"/>
        <v>1</v>
      </c>
      <c r="S57" s="12" cm="1">
        <f t="array" ref="S57">INDEX('CancerEpisode-ConceptMap-2'!$I$15:$N$123,Q57+1,R57)</f>
        <v>0</v>
      </c>
    </row>
    <row r="58" spans="1:19" x14ac:dyDescent="0.75">
      <c r="A58" s="44"/>
      <c r="B58" s="11"/>
      <c r="C58" s="11"/>
      <c r="D58" s="12"/>
      <c r="E58" s="11"/>
      <c r="F58" s="49"/>
      <c r="G58" s="77"/>
      <c r="P58" s="11">
        <v>44</v>
      </c>
      <c r="Q58" s="11">
        <f t="shared" si="13"/>
        <v>7</v>
      </c>
      <c r="R58" s="11">
        <f t="shared" si="14"/>
        <v>2</v>
      </c>
      <c r="S58" s="12" cm="1">
        <f t="array" ref="S58">INDEX('CancerEpisode-ConceptMap-2'!$I$15:$N$123,Q58+1,R58)</f>
        <v>0</v>
      </c>
    </row>
    <row r="59" spans="1:19" x14ac:dyDescent="0.75">
      <c r="A59" s="44"/>
      <c r="B59" s="11"/>
      <c r="C59" s="11"/>
      <c r="D59" s="12"/>
      <c r="E59" s="11"/>
      <c r="F59" s="49"/>
      <c r="G59" s="77"/>
      <c r="P59" s="11">
        <v>45</v>
      </c>
      <c r="Q59" s="11">
        <f t="shared" si="13"/>
        <v>7</v>
      </c>
      <c r="R59" s="11">
        <f t="shared" si="14"/>
        <v>3</v>
      </c>
      <c r="S59" s="12" cm="1">
        <f t="array" ref="S59">INDEX('CancerEpisode-ConceptMap-2'!$I$15:$N$123,Q59+1,R59)</f>
        <v>0</v>
      </c>
    </row>
    <row r="60" spans="1:19" x14ac:dyDescent="0.75">
      <c r="A60" s="44"/>
      <c r="B60" s="11"/>
      <c r="C60" s="11"/>
      <c r="D60" s="12"/>
      <c r="E60" s="11"/>
      <c r="F60" s="49"/>
      <c r="G60" s="77"/>
      <c r="P60" s="11">
        <v>46</v>
      </c>
      <c r="Q60" s="11">
        <f t="shared" si="13"/>
        <v>7</v>
      </c>
      <c r="R60" s="11">
        <f t="shared" si="14"/>
        <v>4</v>
      </c>
      <c r="S60" s="12" cm="1">
        <f t="array" ref="S60">INDEX('CancerEpisode-ConceptMap-2'!$I$15:$N$123,Q60+1,R60)</f>
        <v>0</v>
      </c>
    </row>
    <row r="61" spans="1:19" x14ac:dyDescent="0.75">
      <c r="A61" s="44"/>
      <c r="B61" s="11"/>
      <c r="C61" s="11"/>
      <c r="D61" s="12"/>
      <c r="E61" s="11"/>
      <c r="F61" s="49"/>
      <c r="G61" s="77"/>
      <c r="P61" s="11">
        <v>47</v>
      </c>
      <c r="Q61" s="11">
        <f t="shared" si="13"/>
        <v>7</v>
      </c>
      <c r="R61" s="11">
        <f t="shared" si="14"/>
        <v>5</v>
      </c>
      <c r="S61" s="12" cm="1">
        <f t="array" ref="S61">INDEX('CancerEpisode-ConceptMap-2'!$I$15:$N$123,Q61+1,R61)</f>
        <v>0</v>
      </c>
    </row>
    <row r="62" spans="1:19" x14ac:dyDescent="0.75">
      <c r="A62" s="44"/>
      <c r="B62" s="11"/>
      <c r="C62" s="11"/>
      <c r="D62" s="12"/>
      <c r="E62" s="11"/>
      <c r="F62" s="49"/>
      <c r="G62" s="77"/>
      <c r="P62" s="11">
        <v>48</v>
      </c>
      <c r="Q62" s="11">
        <f t="shared" si="13"/>
        <v>7</v>
      </c>
      <c r="R62" s="11">
        <f t="shared" si="14"/>
        <v>6</v>
      </c>
      <c r="S62" s="12" cm="1">
        <f t="array" ref="S62">INDEX('CancerEpisode-ConceptMap-2'!$I$15:$N$123,Q62+1,R62)</f>
        <v>0</v>
      </c>
    </row>
    <row r="63" spans="1:19" x14ac:dyDescent="0.75">
      <c r="A63" s="44"/>
      <c r="B63" s="11"/>
      <c r="C63" s="11"/>
      <c r="D63" s="12"/>
      <c r="E63" s="11"/>
      <c r="F63" s="49"/>
      <c r="G63" s="77"/>
      <c r="P63" s="11">
        <v>49</v>
      </c>
      <c r="Q63" s="11">
        <f t="shared" si="13"/>
        <v>8</v>
      </c>
      <c r="R63" s="11">
        <f t="shared" si="14"/>
        <v>1</v>
      </c>
      <c r="S63" s="12" cm="1">
        <f t="array" ref="S63">INDEX('CancerEpisode-ConceptMap-2'!$I$15:$N$123,Q63+1,R63)</f>
        <v>0</v>
      </c>
    </row>
    <row r="64" spans="1:19" x14ac:dyDescent="0.75">
      <c r="A64" s="44"/>
      <c r="B64" s="11"/>
      <c r="C64" s="11"/>
      <c r="D64" s="12"/>
      <c r="E64" s="11"/>
      <c r="F64" s="49"/>
      <c r="G64" s="77"/>
      <c r="P64" s="11">
        <v>50</v>
      </c>
      <c r="Q64" s="11">
        <f t="shared" si="13"/>
        <v>8</v>
      </c>
      <c r="R64" s="11">
        <f t="shared" si="14"/>
        <v>2</v>
      </c>
      <c r="S64" s="12" cm="1">
        <f t="array" ref="S64">INDEX('CancerEpisode-ConceptMap-2'!$I$15:$N$123,Q64+1,R64)</f>
        <v>0</v>
      </c>
    </row>
    <row r="65" spans="1:19" x14ac:dyDescent="0.75">
      <c r="A65" s="44"/>
      <c r="B65" s="11"/>
      <c r="C65" s="11"/>
      <c r="D65" s="12"/>
      <c r="E65" s="11"/>
      <c r="F65" s="49"/>
      <c r="G65" s="77"/>
      <c r="P65" s="11">
        <v>51</v>
      </c>
      <c r="Q65" s="11">
        <f t="shared" si="13"/>
        <v>8</v>
      </c>
      <c r="R65" s="11">
        <f t="shared" si="14"/>
        <v>3</v>
      </c>
      <c r="S65" s="12" cm="1">
        <f t="array" ref="S65">INDEX('CancerEpisode-ConceptMap-2'!$I$15:$N$123,Q65+1,R65)</f>
        <v>0</v>
      </c>
    </row>
    <row r="66" spans="1:19" x14ac:dyDescent="0.75">
      <c r="A66" s="44"/>
      <c r="B66" s="11"/>
      <c r="C66" s="11"/>
      <c r="D66" s="12"/>
      <c r="E66" s="11"/>
      <c r="F66" s="49"/>
      <c r="G66" s="77"/>
      <c r="P66" s="11">
        <v>52</v>
      </c>
      <c r="Q66" s="11">
        <f t="shared" si="13"/>
        <v>8</v>
      </c>
      <c r="R66" s="11">
        <f t="shared" si="14"/>
        <v>4</v>
      </c>
      <c r="S66" s="12" cm="1">
        <f t="array" ref="S66">INDEX('CancerEpisode-ConceptMap-2'!$I$15:$N$123,Q66+1,R66)</f>
        <v>0</v>
      </c>
    </row>
    <row r="67" spans="1:19" x14ac:dyDescent="0.75">
      <c r="A67" s="44"/>
      <c r="B67" s="11"/>
      <c r="C67" s="11"/>
      <c r="D67" s="12"/>
      <c r="E67" s="11"/>
      <c r="F67" s="49"/>
      <c r="G67" s="77"/>
      <c r="P67" s="11">
        <v>53</v>
      </c>
      <c r="Q67" s="11">
        <f t="shared" si="13"/>
        <v>8</v>
      </c>
      <c r="R67" s="11">
        <f t="shared" si="14"/>
        <v>5</v>
      </c>
      <c r="S67" s="12" cm="1">
        <f t="array" ref="S67">INDEX('CancerEpisode-ConceptMap-2'!$I$15:$N$123,Q67+1,R67)</f>
        <v>0</v>
      </c>
    </row>
    <row r="68" spans="1:19" x14ac:dyDescent="0.75">
      <c r="A68" s="44"/>
      <c r="B68" s="11"/>
      <c r="C68" s="11"/>
      <c r="D68" s="12"/>
      <c r="E68" s="11"/>
      <c r="F68" s="49"/>
      <c r="G68" s="77"/>
      <c r="P68" s="11">
        <v>54</v>
      </c>
      <c r="Q68" s="11">
        <f t="shared" si="13"/>
        <v>8</v>
      </c>
      <c r="R68" s="11">
        <f t="shared" si="14"/>
        <v>6</v>
      </c>
      <c r="S68" s="12" cm="1">
        <f t="array" ref="S68">INDEX('CancerEpisode-ConceptMap-2'!$I$15:$N$123,Q68+1,R68)</f>
        <v>0</v>
      </c>
    </row>
    <row r="69" spans="1:19" x14ac:dyDescent="0.75">
      <c r="A69" s="44"/>
      <c r="B69" s="11"/>
      <c r="C69" s="11"/>
      <c r="D69" s="12"/>
      <c r="E69" s="11"/>
      <c r="F69" s="49"/>
      <c r="G69" s="77"/>
      <c r="P69" s="11">
        <v>55</v>
      </c>
      <c r="Q69" s="11">
        <f t="shared" si="13"/>
        <v>9</v>
      </c>
      <c r="R69" s="11">
        <f t="shared" si="14"/>
        <v>1</v>
      </c>
      <c r="S69" s="12" cm="1">
        <f t="array" ref="S69">INDEX('CancerEpisode-ConceptMap-2'!$I$15:$N$123,Q69+1,R69)</f>
        <v>0</v>
      </c>
    </row>
    <row r="70" spans="1:19" x14ac:dyDescent="0.75">
      <c r="A70" s="44"/>
      <c r="B70" s="11"/>
      <c r="C70" s="11"/>
      <c r="D70" s="12"/>
      <c r="E70" s="11"/>
      <c r="F70" s="49"/>
      <c r="G70" s="77"/>
      <c r="P70" s="11">
        <v>56</v>
      </c>
      <c r="Q70" s="11">
        <f t="shared" si="13"/>
        <v>9</v>
      </c>
      <c r="R70" s="11">
        <f t="shared" si="14"/>
        <v>2</v>
      </c>
      <c r="S70" s="12" cm="1">
        <f t="array" ref="S70">INDEX('CancerEpisode-ConceptMap-2'!$I$15:$N$123,Q70+1,R70)</f>
        <v>0</v>
      </c>
    </row>
    <row r="71" spans="1:19" x14ac:dyDescent="0.75">
      <c r="A71" s="44"/>
      <c r="B71" s="11"/>
      <c r="C71" s="11"/>
      <c r="D71" s="12"/>
      <c r="E71" s="11"/>
      <c r="F71" s="49"/>
      <c r="G71" s="77"/>
      <c r="P71" s="11">
        <v>57</v>
      </c>
      <c r="Q71" s="11">
        <f t="shared" si="13"/>
        <v>9</v>
      </c>
      <c r="R71" s="11">
        <f t="shared" si="14"/>
        <v>3</v>
      </c>
      <c r="S71" s="12" cm="1">
        <f t="array" ref="S71">INDEX('CancerEpisode-ConceptMap-2'!$I$15:$N$123,Q71+1,R71)</f>
        <v>0</v>
      </c>
    </row>
    <row r="72" spans="1:19" x14ac:dyDescent="0.75">
      <c r="A72" s="44"/>
      <c r="B72" s="11"/>
      <c r="C72" s="11"/>
      <c r="D72" s="12"/>
      <c r="E72" s="11"/>
      <c r="F72" s="49"/>
      <c r="G72" s="77"/>
      <c r="P72" s="11">
        <v>58</v>
      </c>
      <c r="Q72" s="11">
        <f t="shared" si="13"/>
        <v>9</v>
      </c>
      <c r="R72" s="11">
        <f t="shared" si="14"/>
        <v>4</v>
      </c>
      <c r="S72" s="12" cm="1">
        <f t="array" ref="S72">INDEX('CancerEpisode-ConceptMap-2'!$I$15:$N$123,Q72+1,R72)</f>
        <v>0</v>
      </c>
    </row>
    <row r="73" spans="1:19" x14ac:dyDescent="0.75">
      <c r="A73" s="44"/>
      <c r="B73" s="11"/>
      <c r="C73" s="11"/>
      <c r="D73" s="12"/>
      <c r="E73" s="11"/>
      <c r="F73" s="49"/>
      <c r="G73" s="77"/>
      <c r="P73" s="11">
        <v>59</v>
      </c>
      <c r="Q73" s="11">
        <f t="shared" si="13"/>
        <v>9</v>
      </c>
      <c r="R73" s="11">
        <f t="shared" si="14"/>
        <v>5</v>
      </c>
      <c r="S73" s="12" cm="1">
        <f t="array" ref="S73">INDEX('CancerEpisode-ConceptMap-2'!$I$15:$N$123,Q73+1,R73)</f>
        <v>0</v>
      </c>
    </row>
    <row r="74" spans="1:19" x14ac:dyDescent="0.75">
      <c r="A74" s="44"/>
      <c r="B74" s="11"/>
      <c r="C74" s="11"/>
      <c r="D74" s="12"/>
      <c r="E74" s="11"/>
      <c r="F74" s="49"/>
      <c r="G74" s="77"/>
      <c r="P74" s="11">
        <v>60</v>
      </c>
      <c r="Q74" s="11">
        <f t="shared" si="13"/>
        <v>9</v>
      </c>
      <c r="R74" s="11">
        <f t="shared" si="14"/>
        <v>6</v>
      </c>
      <c r="S74" s="12" cm="1">
        <f t="array" ref="S74">INDEX('CancerEpisode-ConceptMap-2'!$I$15:$N$123,Q74+1,R74)</f>
        <v>0</v>
      </c>
    </row>
    <row r="75" spans="1:19" x14ac:dyDescent="0.75">
      <c r="A75" s="44"/>
      <c r="B75" s="11"/>
      <c r="C75" s="11"/>
      <c r="D75" s="12"/>
      <c r="E75" s="11"/>
      <c r="F75" s="49"/>
      <c r="G75" s="77"/>
      <c r="P75" s="11">
        <v>61</v>
      </c>
      <c r="Q75" s="11">
        <f t="shared" si="13"/>
        <v>10</v>
      </c>
      <c r="R75" s="11">
        <f t="shared" si="14"/>
        <v>1</v>
      </c>
      <c r="S75" s="12" cm="1">
        <f t="array" ref="S75">INDEX('CancerEpisode-ConceptMap-2'!$I$15:$N$123,Q75+1,R75)</f>
        <v>0</v>
      </c>
    </row>
    <row r="76" spans="1:19" x14ac:dyDescent="0.75">
      <c r="A76" s="44"/>
      <c r="B76" s="11"/>
      <c r="C76" s="11"/>
      <c r="D76" s="12"/>
      <c r="E76" s="11"/>
      <c r="F76" s="49"/>
      <c r="G76" s="77"/>
      <c r="P76" s="11">
        <v>62</v>
      </c>
      <c r="Q76" s="11">
        <f t="shared" si="13"/>
        <v>10</v>
      </c>
      <c r="R76" s="11">
        <f t="shared" si="14"/>
        <v>2</v>
      </c>
      <c r="S76" s="12" cm="1">
        <f t="array" ref="S76">INDEX('CancerEpisode-ConceptMap-2'!$I$15:$N$123,Q76+1,R76)</f>
        <v>0</v>
      </c>
    </row>
    <row r="77" spans="1:19" x14ac:dyDescent="0.75">
      <c r="A77" s="44"/>
      <c r="B77" s="11"/>
      <c r="C77" s="11"/>
      <c r="D77" s="12"/>
      <c r="E77" s="11"/>
      <c r="F77" s="49"/>
      <c r="G77" s="77"/>
      <c r="P77" s="11">
        <v>63</v>
      </c>
      <c r="Q77" s="11">
        <f t="shared" si="13"/>
        <v>10</v>
      </c>
      <c r="R77" s="11">
        <f t="shared" si="14"/>
        <v>3</v>
      </c>
      <c r="S77" s="12" cm="1">
        <f t="array" ref="S77">INDEX('CancerEpisode-ConceptMap-2'!$I$15:$N$123,Q77+1,R77)</f>
        <v>0</v>
      </c>
    </row>
    <row r="78" spans="1:19" x14ac:dyDescent="0.75">
      <c r="A78" s="44"/>
      <c r="B78" s="11"/>
      <c r="C78" s="11"/>
      <c r="D78" s="12"/>
      <c r="E78" s="11"/>
      <c r="F78" s="49"/>
      <c r="G78" s="77"/>
      <c r="P78" s="11">
        <v>64</v>
      </c>
      <c r="Q78" s="11">
        <f t="shared" si="13"/>
        <v>10</v>
      </c>
      <c r="R78" s="11">
        <f t="shared" si="14"/>
        <v>4</v>
      </c>
      <c r="S78" s="12" cm="1">
        <f t="array" ref="S78">INDEX('CancerEpisode-ConceptMap-2'!$I$15:$N$123,Q78+1,R78)</f>
        <v>0</v>
      </c>
    </row>
    <row r="79" spans="1:19" x14ac:dyDescent="0.75">
      <c r="A79" s="44"/>
      <c r="B79" s="11"/>
      <c r="C79" s="11"/>
      <c r="D79" s="12"/>
      <c r="E79" s="11"/>
      <c r="F79" s="49"/>
      <c r="G79" s="77"/>
      <c r="P79" s="11">
        <v>65</v>
      </c>
      <c r="Q79" s="11">
        <f t="shared" si="13"/>
        <v>10</v>
      </c>
      <c r="R79" s="11">
        <f t="shared" si="14"/>
        <v>5</v>
      </c>
      <c r="S79" s="12" cm="1">
        <f t="array" ref="S79">INDEX('CancerEpisode-ConceptMap-2'!$I$15:$N$123,Q79+1,R79)</f>
        <v>0</v>
      </c>
    </row>
    <row r="80" spans="1:19" x14ac:dyDescent="0.75">
      <c r="A80" s="44"/>
      <c r="B80" s="11"/>
      <c r="C80" s="11"/>
      <c r="D80" s="12"/>
      <c r="E80" s="11"/>
      <c r="F80" s="49"/>
      <c r="G80" s="77"/>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7"/>
      <c r="P81" s="11">
        <v>67</v>
      </c>
      <c r="Q81" s="11">
        <f t="shared" si="15"/>
        <v>11</v>
      </c>
      <c r="R81" s="11">
        <f t="shared" si="16"/>
        <v>1</v>
      </c>
      <c r="S81" s="12" cm="1">
        <f t="array" ref="S81">INDEX('CancerEpisode-ConceptMap-2'!$I$15:$N$123,Q81+1,R81)</f>
        <v>0</v>
      </c>
    </row>
    <row r="82" spans="1:19" x14ac:dyDescent="0.75">
      <c r="A82" s="44"/>
      <c r="B82" s="11"/>
      <c r="C82" s="11"/>
      <c r="D82" s="12"/>
      <c r="E82" s="11"/>
      <c r="F82" s="49"/>
      <c r="G82" s="77"/>
      <c r="P82" s="11">
        <v>68</v>
      </c>
      <c r="Q82" s="11">
        <f t="shared" si="15"/>
        <v>11</v>
      </c>
      <c r="R82" s="11">
        <f t="shared" si="16"/>
        <v>2</v>
      </c>
      <c r="S82" s="12" cm="1">
        <f t="array" ref="S82">INDEX('CancerEpisode-ConceptMap-2'!$I$15:$N$123,Q82+1,R82)</f>
        <v>0</v>
      </c>
    </row>
    <row r="83" spans="1:19" x14ac:dyDescent="0.75">
      <c r="A83" s="44"/>
      <c r="B83" s="11"/>
      <c r="C83" s="11"/>
      <c r="D83" s="12"/>
      <c r="E83" s="11"/>
      <c r="F83" s="49"/>
      <c r="G83" s="77"/>
      <c r="P83" s="11">
        <v>69</v>
      </c>
      <c r="Q83" s="11">
        <f t="shared" si="15"/>
        <v>11</v>
      </c>
      <c r="R83" s="11">
        <f t="shared" si="16"/>
        <v>3</v>
      </c>
      <c r="S83" s="12" cm="1">
        <f t="array" ref="S83">INDEX('CancerEpisode-ConceptMap-2'!$I$15:$N$123,Q83+1,R83)</f>
        <v>0</v>
      </c>
    </row>
    <row r="84" spans="1:19" x14ac:dyDescent="0.75">
      <c r="A84" s="44"/>
      <c r="B84" s="11"/>
      <c r="C84" s="11"/>
      <c r="D84" s="12"/>
      <c r="E84" s="11"/>
      <c r="F84" s="49"/>
      <c r="G84" s="77"/>
      <c r="P84" s="11">
        <v>70</v>
      </c>
      <c r="Q84" s="11">
        <f t="shared" si="15"/>
        <v>11</v>
      </c>
      <c r="R84" s="11">
        <f t="shared" si="16"/>
        <v>4</v>
      </c>
      <c r="S84" s="12" cm="1">
        <f t="array" ref="S84">INDEX('CancerEpisode-ConceptMap-2'!$I$15:$N$123,Q84+1,R84)</f>
        <v>0</v>
      </c>
    </row>
    <row r="85" spans="1:19" x14ac:dyDescent="0.75">
      <c r="A85" s="44"/>
      <c r="B85" s="11"/>
      <c r="C85" s="11"/>
      <c r="D85" s="12"/>
      <c r="E85" s="11"/>
      <c r="F85" s="49"/>
      <c r="G85" s="77"/>
      <c r="P85" s="11">
        <v>71</v>
      </c>
      <c r="Q85" s="11">
        <f t="shared" si="15"/>
        <v>11</v>
      </c>
      <c r="R85" s="11">
        <f t="shared" si="16"/>
        <v>5</v>
      </c>
      <c r="S85" s="12" cm="1">
        <f t="array" ref="S85">INDEX('CancerEpisode-ConceptMap-2'!$I$15:$N$123,Q85+1,R85)</f>
        <v>0</v>
      </c>
    </row>
    <row r="86" spans="1:19" x14ac:dyDescent="0.75">
      <c r="A86" s="44"/>
      <c r="B86" s="11"/>
      <c r="C86" s="11"/>
      <c r="D86" s="12"/>
      <c r="E86" s="11"/>
      <c r="F86" s="49"/>
      <c r="G86" s="77"/>
      <c r="P86" s="11">
        <v>72</v>
      </c>
      <c r="Q86" s="11">
        <f t="shared" si="15"/>
        <v>11</v>
      </c>
      <c r="R86" s="11">
        <f t="shared" si="16"/>
        <v>6</v>
      </c>
      <c r="S86" s="12" cm="1">
        <f t="array" ref="S86">INDEX('CancerEpisode-ConceptMap-2'!$I$15:$N$123,Q86+1,R86)</f>
        <v>0</v>
      </c>
    </row>
    <row r="87" spans="1:19" x14ac:dyDescent="0.75">
      <c r="A87" s="44"/>
      <c r="B87" s="11"/>
      <c r="C87" s="11"/>
      <c r="D87" s="12"/>
      <c r="E87" s="11"/>
      <c r="F87" s="49"/>
      <c r="G87" s="77"/>
      <c r="P87" s="11">
        <v>73</v>
      </c>
      <c r="Q87" s="11">
        <f t="shared" si="15"/>
        <v>12</v>
      </c>
      <c r="R87" s="11">
        <f t="shared" si="16"/>
        <v>1</v>
      </c>
      <c r="S87" s="12" cm="1">
        <f t="array" ref="S87">INDEX('CancerEpisode-ConceptMap-2'!$I$15:$N$123,Q87+1,R87)</f>
        <v>0</v>
      </c>
    </row>
    <row r="88" spans="1:19" x14ac:dyDescent="0.75">
      <c r="A88" s="44"/>
      <c r="B88" s="11"/>
      <c r="C88" s="11"/>
      <c r="D88" s="12"/>
      <c r="E88" s="11"/>
      <c r="F88" s="49"/>
      <c r="G88" s="77"/>
      <c r="P88" s="11">
        <v>74</v>
      </c>
      <c r="Q88" s="11">
        <f t="shared" si="15"/>
        <v>12</v>
      </c>
      <c r="R88" s="11">
        <f t="shared" si="16"/>
        <v>2</v>
      </c>
      <c r="S88" s="12" cm="1">
        <f t="array" ref="S88">INDEX('CancerEpisode-ConceptMap-2'!$I$15:$N$123,Q88+1,R88)</f>
        <v>0</v>
      </c>
    </row>
    <row r="89" spans="1:19" x14ac:dyDescent="0.75">
      <c r="G89" s="77"/>
      <c r="P89" s="11">
        <v>75</v>
      </c>
      <c r="Q89" s="11">
        <f t="shared" si="15"/>
        <v>12</v>
      </c>
      <c r="R89" s="11">
        <f t="shared" si="16"/>
        <v>3</v>
      </c>
      <c r="S89" s="12" cm="1">
        <f t="array" ref="S89">INDEX('CancerEpisode-ConceptMap-2'!$I$15:$N$123,Q89+1,R89)</f>
        <v>0</v>
      </c>
    </row>
    <row r="90" spans="1:19" x14ac:dyDescent="0.75">
      <c r="G90" s="77"/>
      <c r="P90" s="11">
        <v>76</v>
      </c>
      <c r="Q90" s="11">
        <f t="shared" si="15"/>
        <v>12</v>
      </c>
      <c r="R90" s="11">
        <f t="shared" si="16"/>
        <v>4</v>
      </c>
      <c r="S90" s="12" cm="1">
        <f t="array" ref="S90">INDEX('CancerEpisode-ConceptMap-2'!$I$15:$N$123,Q90+1,R90)</f>
        <v>0</v>
      </c>
    </row>
    <row r="91" spans="1:19" x14ac:dyDescent="0.75">
      <c r="G91" s="77"/>
      <c r="P91" s="11">
        <v>77</v>
      </c>
      <c r="Q91" s="11">
        <f t="shared" si="15"/>
        <v>12</v>
      </c>
      <c r="R91" s="11">
        <f t="shared" si="16"/>
        <v>5</v>
      </c>
      <c r="S91" s="12" cm="1">
        <f t="array" ref="S91">INDEX('CancerEpisode-ConceptMap-2'!$I$15:$N$123,Q91+1,R91)</f>
        <v>0</v>
      </c>
    </row>
    <row r="92" spans="1:19" x14ac:dyDescent="0.75">
      <c r="G92" s="77"/>
      <c r="P92" s="11">
        <v>78</v>
      </c>
      <c r="Q92" s="11">
        <f t="shared" si="15"/>
        <v>12</v>
      </c>
      <c r="R92" s="11">
        <f t="shared" si="16"/>
        <v>6</v>
      </c>
      <c r="S92" s="12" cm="1">
        <f t="array" ref="S92">INDEX('CancerEpisode-ConceptMap-2'!$I$15:$N$123,Q92+1,R92)</f>
        <v>0</v>
      </c>
    </row>
    <row r="93" spans="1:19" x14ac:dyDescent="0.75">
      <c r="G93" s="77"/>
      <c r="P93" s="11">
        <v>79</v>
      </c>
      <c r="Q93" s="11">
        <f t="shared" si="15"/>
        <v>13</v>
      </c>
      <c r="R93" s="11">
        <f t="shared" si="16"/>
        <v>1</v>
      </c>
      <c r="S93" s="12" cm="1">
        <f t="array" ref="S93">INDEX('CancerEpisode-ConceptMap-2'!$I$15:$N$123,Q93+1,R93)</f>
        <v>0</v>
      </c>
    </row>
    <row r="94" spans="1:19" x14ac:dyDescent="0.75">
      <c r="G94" s="77"/>
      <c r="P94" s="11">
        <v>80</v>
      </c>
      <c r="Q94" s="11">
        <f t="shared" si="15"/>
        <v>13</v>
      </c>
      <c r="R94" s="11">
        <f t="shared" si="16"/>
        <v>2</v>
      </c>
      <c r="S94" s="12" cm="1">
        <f t="array" ref="S94">INDEX('CancerEpisode-ConceptMap-2'!$I$15:$N$123,Q94+1,R94)</f>
        <v>0</v>
      </c>
    </row>
    <row r="95" spans="1:19" x14ac:dyDescent="0.75">
      <c r="G95" s="77"/>
      <c r="P95" s="11">
        <v>81</v>
      </c>
      <c r="Q95" s="11">
        <f t="shared" si="15"/>
        <v>13</v>
      </c>
      <c r="R95" s="11">
        <f t="shared" si="16"/>
        <v>3</v>
      </c>
      <c r="S95" s="12" cm="1">
        <f t="array" ref="S95">INDEX('CancerEpisode-ConceptMap-2'!$I$15:$N$123,Q95+1,R95)</f>
        <v>0</v>
      </c>
    </row>
    <row r="96" spans="1:19" x14ac:dyDescent="0.75">
      <c r="G96" s="77"/>
      <c r="P96" s="11">
        <v>82</v>
      </c>
      <c r="Q96" s="11">
        <f t="shared" si="15"/>
        <v>13</v>
      </c>
      <c r="R96" s="11">
        <f t="shared" si="16"/>
        <v>4</v>
      </c>
      <c r="S96" s="12" cm="1">
        <f t="array" ref="S96">INDEX('CancerEpisode-ConceptMap-2'!$I$15:$N$123,Q96+1,R96)</f>
        <v>0</v>
      </c>
    </row>
    <row r="97" spans="7:19" x14ac:dyDescent="0.75">
      <c r="G97" s="77"/>
      <c r="P97" s="11">
        <v>83</v>
      </c>
      <c r="Q97" s="11">
        <f t="shared" si="15"/>
        <v>13</v>
      </c>
      <c r="R97" s="11">
        <f t="shared" si="16"/>
        <v>5</v>
      </c>
      <c r="S97" s="12" cm="1">
        <f t="array" ref="S97">INDEX('CancerEpisode-ConceptMap-2'!$I$15:$N$123,Q97+1,R97)</f>
        <v>0</v>
      </c>
    </row>
    <row r="98" spans="7:19" x14ac:dyDescent="0.75">
      <c r="G98" s="77"/>
      <c r="P98" s="11">
        <v>84</v>
      </c>
      <c r="Q98" s="11">
        <f t="shared" si="15"/>
        <v>13</v>
      </c>
      <c r="R98" s="11">
        <f t="shared" si="16"/>
        <v>6</v>
      </c>
      <c r="S98" s="12" cm="1">
        <f t="array" ref="S98">INDEX('CancerEpisode-ConceptMap-2'!$I$15:$N$123,Q98+1,R98)</f>
        <v>0</v>
      </c>
    </row>
    <row r="99" spans="7:19" x14ac:dyDescent="0.75">
      <c r="G99" s="77"/>
      <c r="P99" s="11">
        <v>85</v>
      </c>
      <c r="Q99" s="11">
        <f t="shared" si="15"/>
        <v>14</v>
      </c>
      <c r="R99" s="11">
        <f t="shared" si="16"/>
        <v>1</v>
      </c>
      <c r="S99" s="12" cm="1">
        <f t="array" ref="S99">INDEX('CancerEpisode-ConceptMap-2'!$I$15:$N$123,Q99+1,R99)</f>
        <v>0</v>
      </c>
    </row>
    <row r="100" spans="7:19" x14ac:dyDescent="0.75">
      <c r="G100" s="77"/>
      <c r="P100" s="11">
        <v>86</v>
      </c>
      <c r="Q100" s="11">
        <f t="shared" si="15"/>
        <v>14</v>
      </c>
      <c r="R100" s="11">
        <f t="shared" si="16"/>
        <v>2</v>
      </c>
      <c r="S100" s="12" cm="1">
        <f t="array" ref="S100">INDEX('CancerEpisode-ConceptMap-2'!$I$15:$N$123,Q100+1,R100)</f>
        <v>0</v>
      </c>
    </row>
    <row r="101" spans="7:19" x14ac:dyDescent="0.75">
      <c r="G101" s="77"/>
      <c r="P101" s="11">
        <v>87</v>
      </c>
      <c r="Q101" s="11">
        <f t="shared" si="15"/>
        <v>14</v>
      </c>
      <c r="R101" s="11">
        <f t="shared" si="16"/>
        <v>3</v>
      </c>
      <c r="S101" s="12" cm="1">
        <f t="array" ref="S101">INDEX('CancerEpisode-ConceptMap-2'!$I$15:$N$123,Q101+1,R101)</f>
        <v>0</v>
      </c>
    </row>
    <row r="102" spans="7:19" x14ac:dyDescent="0.75">
      <c r="G102" s="77"/>
      <c r="P102" s="11">
        <v>88</v>
      </c>
      <c r="Q102" s="11">
        <f t="shared" si="15"/>
        <v>14</v>
      </c>
      <c r="R102" s="11">
        <f t="shared" si="16"/>
        <v>4</v>
      </c>
      <c r="S102" s="12" cm="1">
        <f t="array" ref="S102">INDEX('CancerEpisode-ConceptMap-2'!$I$15:$N$123,Q102+1,R102)</f>
        <v>0</v>
      </c>
    </row>
    <row r="103" spans="7:19" x14ac:dyDescent="0.75">
      <c r="G103" s="77"/>
      <c r="P103" s="11">
        <v>89</v>
      </c>
      <c r="Q103" s="11">
        <f t="shared" si="15"/>
        <v>14</v>
      </c>
      <c r="R103" s="11">
        <f t="shared" si="16"/>
        <v>5</v>
      </c>
      <c r="S103" s="12" cm="1">
        <f t="array" ref="S103">INDEX('CancerEpisode-ConceptMap-2'!$I$15:$N$123,Q103+1,R103)</f>
        <v>0</v>
      </c>
    </row>
    <row r="104" spans="7:19" x14ac:dyDescent="0.75">
      <c r="G104" s="77"/>
      <c r="P104" s="11">
        <v>90</v>
      </c>
      <c r="Q104" s="11">
        <f t="shared" si="15"/>
        <v>14</v>
      </c>
      <c r="R104" s="11">
        <f t="shared" si="16"/>
        <v>6</v>
      </c>
      <c r="S104" s="12" cm="1">
        <f t="array" ref="S104">INDEX('CancerEpisode-ConceptMap-2'!$I$15:$N$123,Q104+1,R104)</f>
        <v>0</v>
      </c>
    </row>
    <row r="105" spans="7:19" x14ac:dyDescent="0.75">
      <c r="G105" s="77"/>
      <c r="P105" s="11">
        <v>91</v>
      </c>
      <c r="Q105" s="11">
        <f t="shared" si="15"/>
        <v>15</v>
      </c>
      <c r="R105" s="11">
        <f t="shared" si="16"/>
        <v>1</v>
      </c>
      <c r="S105" s="12" cm="1">
        <f t="array" ref="S105">INDEX('CancerEpisode-ConceptMap-2'!$I$15:$N$123,Q105+1,R105)</f>
        <v>0</v>
      </c>
    </row>
    <row r="106" spans="7:19" x14ac:dyDescent="0.75">
      <c r="G106" s="77"/>
      <c r="P106" s="11">
        <v>92</v>
      </c>
      <c r="Q106" s="11">
        <f t="shared" si="15"/>
        <v>15</v>
      </c>
      <c r="R106" s="11">
        <f t="shared" si="16"/>
        <v>2</v>
      </c>
      <c r="S106" s="12" cm="1">
        <f t="array" ref="S106">INDEX('CancerEpisode-ConceptMap-2'!$I$15:$N$123,Q106+1,R106)</f>
        <v>0</v>
      </c>
    </row>
    <row r="107" spans="7:19" x14ac:dyDescent="0.75">
      <c r="G107" s="77"/>
      <c r="P107" s="11">
        <v>93</v>
      </c>
      <c r="Q107" s="11">
        <f t="shared" si="15"/>
        <v>15</v>
      </c>
      <c r="R107" s="11">
        <f t="shared" si="16"/>
        <v>3</v>
      </c>
      <c r="S107" s="12" cm="1">
        <f t="array" ref="S107">INDEX('CancerEpisode-ConceptMap-2'!$I$15:$N$123,Q107+1,R107)</f>
        <v>0</v>
      </c>
    </row>
    <row r="108" spans="7:19" x14ac:dyDescent="0.75">
      <c r="G108" s="77"/>
      <c r="P108" s="11">
        <v>94</v>
      </c>
      <c r="Q108" s="11">
        <f t="shared" si="15"/>
        <v>15</v>
      </c>
      <c r="R108" s="11">
        <f t="shared" si="16"/>
        <v>4</v>
      </c>
      <c r="S108" s="12" cm="1">
        <f t="array" ref="S108">INDEX('CancerEpisode-ConceptMap-2'!$I$15:$N$123,Q108+1,R108)</f>
        <v>0</v>
      </c>
    </row>
    <row r="109" spans="7:19" x14ac:dyDescent="0.75">
      <c r="G109" s="77"/>
      <c r="P109" s="11">
        <v>95</v>
      </c>
      <c r="Q109" s="11">
        <f t="shared" si="15"/>
        <v>15</v>
      </c>
      <c r="R109" s="11">
        <f t="shared" si="16"/>
        <v>5</v>
      </c>
      <c r="S109" s="12" cm="1">
        <f t="array" ref="S109">INDEX('CancerEpisode-ConceptMap-2'!$I$15:$N$123,Q109+1,R109)</f>
        <v>0</v>
      </c>
    </row>
    <row r="110" spans="7:19" x14ac:dyDescent="0.75">
      <c r="G110" s="77"/>
      <c r="P110" s="11">
        <v>96</v>
      </c>
      <c r="Q110" s="11">
        <f t="shared" si="15"/>
        <v>15</v>
      </c>
      <c r="R110" s="11">
        <f t="shared" si="16"/>
        <v>6</v>
      </c>
      <c r="S110" s="12" cm="1">
        <f t="array" ref="S110">INDEX('CancerEpisode-ConceptMap-2'!$I$15:$N$123,Q110+1,R110)</f>
        <v>0</v>
      </c>
    </row>
    <row r="111" spans="7:19" x14ac:dyDescent="0.75">
      <c r="G111" s="77"/>
      <c r="P111" s="11">
        <v>97</v>
      </c>
      <c r="Q111" s="11">
        <f t="shared" si="15"/>
        <v>16</v>
      </c>
      <c r="R111" s="11">
        <f t="shared" si="16"/>
        <v>1</v>
      </c>
      <c r="S111" s="12" cm="1">
        <f t="array" ref="S111">INDEX('CancerEpisode-ConceptMap-2'!$I$15:$N$123,Q111+1,R111)</f>
        <v>0</v>
      </c>
    </row>
    <row r="112" spans="7:19" x14ac:dyDescent="0.75">
      <c r="G112" s="77"/>
      <c r="P112" s="11">
        <v>98</v>
      </c>
      <c r="Q112" s="11">
        <f t="shared" si="15"/>
        <v>16</v>
      </c>
      <c r="R112" s="11">
        <f t="shared" si="16"/>
        <v>2</v>
      </c>
      <c r="S112" s="12" cm="1">
        <f t="array" ref="S112">INDEX('CancerEpisode-ConceptMap-2'!$I$15:$N$123,Q112+1,R112)</f>
        <v>0</v>
      </c>
    </row>
    <row r="113" spans="7:19" x14ac:dyDescent="0.75">
      <c r="G113" s="77"/>
      <c r="P113" s="11">
        <v>99</v>
      </c>
      <c r="Q113" s="11">
        <f t="shared" si="15"/>
        <v>16</v>
      </c>
      <c r="R113" s="11">
        <f t="shared" si="16"/>
        <v>3</v>
      </c>
      <c r="S113" s="12" cm="1">
        <f t="array" ref="S113">INDEX('CancerEpisode-ConceptMap-2'!$I$15:$N$123,Q113+1,R113)</f>
        <v>0</v>
      </c>
    </row>
    <row r="114" spans="7:19" x14ac:dyDescent="0.75">
      <c r="G114" s="77"/>
      <c r="P114" s="11">
        <v>100</v>
      </c>
      <c r="Q114" s="11">
        <f t="shared" si="15"/>
        <v>16</v>
      </c>
      <c r="R114" s="11">
        <f t="shared" si="16"/>
        <v>4</v>
      </c>
      <c r="S114" s="12" cm="1">
        <f t="array" ref="S114">INDEX('CancerEpisode-ConceptMap-2'!$I$15:$N$123,Q114+1,R114)</f>
        <v>0</v>
      </c>
    </row>
    <row r="115" spans="7:19" x14ac:dyDescent="0.75">
      <c r="G115" s="77"/>
      <c r="P115" s="11">
        <v>101</v>
      </c>
      <c r="Q115" s="11">
        <f t="shared" si="15"/>
        <v>16</v>
      </c>
      <c r="R115" s="11">
        <f t="shared" si="16"/>
        <v>5</v>
      </c>
      <c r="S115" s="12" cm="1">
        <f t="array" ref="S115">INDEX('CancerEpisode-ConceptMap-2'!$I$15:$N$123,Q115+1,R115)</f>
        <v>0</v>
      </c>
    </row>
    <row r="116" spans="7:19" x14ac:dyDescent="0.75">
      <c r="G116" s="77"/>
      <c r="P116" s="11">
        <v>102</v>
      </c>
      <c r="Q116" s="11">
        <f t="shared" si="15"/>
        <v>16</v>
      </c>
      <c r="R116" s="11">
        <f t="shared" si="16"/>
        <v>6</v>
      </c>
      <c r="S116" s="12" cm="1">
        <f t="array" ref="S116">INDEX('CancerEpisode-ConceptMap-2'!$I$15:$N$123,Q116+1,R116)</f>
        <v>0</v>
      </c>
    </row>
    <row r="117" spans="7:19" x14ac:dyDescent="0.75">
      <c r="G117" s="77"/>
      <c r="P117" s="11">
        <v>103</v>
      </c>
      <c r="Q117" s="11">
        <f t="shared" si="15"/>
        <v>17</v>
      </c>
      <c r="R117" s="11">
        <f t="shared" si="16"/>
        <v>1</v>
      </c>
      <c r="S117" s="12" cm="1">
        <f t="array" ref="S117">INDEX('CancerEpisode-ConceptMap-2'!$I$15:$N$123,Q117+1,R117)</f>
        <v>0</v>
      </c>
    </row>
    <row r="118" spans="7:19" x14ac:dyDescent="0.75">
      <c r="G118" s="77"/>
      <c r="P118" s="11">
        <v>104</v>
      </c>
      <c r="Q118" s="11">
        <f t="shared" si="15"/>
        <v>17</v>
      </c>
      <c r="R118" s="11">
        <f t="shared" si="16"/>
        <v>2</v>
      </c>
      <c r="S118" s="12" cm="1">
        <f t="array" ref="S118">INDEX('CancerEpisode-ConceptMap-2'!$I$15:$N$123,Q118+1,R118)</f>
        <v>0</v>
      </c>
    </row>
    <row r="119" spans="7:19" x14ac:dyDescent="0.75">
      <c r="G119" s="77"/>
      <c r="P119" s="11">
        <v>105</v>
      </c>
      <c r="Q119" s="11">
        <f t="shared" si="15"/>
        <v>17</v>
      </c>
      <c r="R119" s="11">
        <f t="shared" si="16"/>
        <v>3</v>
      </c>
      <c r="S119" s="12" cm="1">
        <f t="array" ref="S119">INDEX('CancerEpisode-ConceptMap-2'!$I$15:$N$123,Q119+1,R119)</f>
        <v>0</v>
      </c>
    </row>
    <row r="120" spans="7:19" x14ac:dyDescent="0.75">
      <c r="G120" s="77"/>
      <c r="P120" s="11">
        <v>106</v>
      </c>
      <c r="Q120" s="11">
        <f t="shared" si="15"/>
        <v>17</v>
      </c>
      <c r="R120" s="11">
        <f t="shared" si="16"/>
        <v>4</v>
      </c>
      <c r="S120" s="12" cm="1">
        <f t="array" ref="S120">INDEX('CancerEpisode-ConceptMap-2'!$I$15:$N$123,Q120+1,R120)</f>
        <v>0</v>
      </c>
    </row>
    <row r="121" spans="7:19" x14ac:dyDescent="0.75">
      <c r="G121" s="77"/>
      <c r="P121" s="11">
        <v>107</v>
      </c>
      <c r="Q121" s="11">
        <f t="shared" si="15"/>
        <v>17</v>
      </c>
      <c r="R121" s="11">
        <f t="shared" si="16"/>
        <v>5</v>
      </c>
      <c r="S121" s="12" cm="1">
        <f t="array" ref="S121">INDEX('CancerEpisode-ConceptMap-2'!$I$15:$N$123,Q121+1,R121)</f>
        <v>0</v>
      </c>
    </row>
    <row r="122" spans="7:19" x14ac:dyDescent="0.75">
      <c r="G122" s="77"/>
      <c r="P122" s="11">
        <v>108</v>
      </c>
      <c r="Q122" s="11">
        <f t="shared" si="15"/>
        <v>17</v>
      </c>
      <c r="R122" s="11">
        <f t="shared" si="16"/>
        <v>6</v>
      </c>
      <c r="S122" s="12" cm="1">
        <f t="array" ref="S122">INDEX('CancerEpisode-ConceptMap-2'!$I$15:$N$123,Q122+1,R122)</f>
        <v>0</v>
      </c>
    </row>
    <row r="123" spans="7:19" x14ac:dyDescent="0.75">
      <c r="G123" s="77"/>
      <c r="P123" s="11">
        <v>109</v>
      </c>
      <c r="Q123" s="11">
        <f t="shared" si="15"/>
        <v>18</v>
      </c>
      <c r="R123" s="11">
        <f t="shared" si="16"/>
        <v>1</v>
      </c>
      <c r="S123" s="12" cm="1">
        <f t="array" ref="S123">INDEX('CancerEpisode-ConceptMap-2'!$I$15:$N$123,Q123+1,R123)</f>
        <v>0</v>
      </c>
    </row>
    <row r="124" spans="7:19" x14ac:dyDescent="0.75">
      <c r="G124" s="77"/>
      <c r="P124" s="11">
        <v>110</v>
      </c>
      <c r="Q124" s="11">
        <f t="shared" si="15"/>
        <v>18</v>
      </c>
      <c r="R124" s="11">
        <f t="shared" si="16"/>
        <v>2</v>
      </c>
      <c r="S124" s="12" cm="1">
        <f t="array" ref="S124">INDEX('CancerEpisode-ConceptMap-2'!$I$15:$N$123,Q124+1,R124)</f>
        <v>0</v>
      </c>
    </row>
    <row r="125" spans="7:19" x14ac:dyDescent="0.75">
      <c r="G125" s="77"/>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workbookViewId="0">
      <selection activeCell="B341" sqref="B341:B372"/>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1474</v>
      </c>
    </row>
    <row r="3" spans="2:7" x14ac:dyDescent="0.75">
      <c r="B3" s="24" t="s">
        <v>20</v>
      </c>
    </row>
    <row r="4" spans="2:7" x14ac:dyDescent="0.75">
      <c r="B4" s="50" t="str">
        <f>"Instance: "&amp;'CancerEpisode-ConceptMap-1'!C4</f>
        <v>Instance: cancerEpisode2FHIR</v>
      </c>
    </row>
    <row r="5" spans="2:7" x14ac:dyDescent="0.75">
      <c r="B5" s="50" t="s">
        <v>1330</v>
      </c>
    </row>
    <row r="6" spans="2:7" x14ac:dyDescent="0.75">
      <c r="B6" s="50" t="s">
        <v>1321</v>
      </c>
    </row>
    <row r="7" spans="2:7" x14ac:dyDescent="0.75">
      <c r="B7" s="50" t="s">
        <v>1473</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1322</v>
      </c>
    </row>
    <row r="11" spans="2:7" x14ac:dyDescent="0.75">
      <c r="B11" s="50" t="s">
        <v>1323</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5"/>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#Condition.onsetDateTime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group[=].element[=].target.comment = ##34#If the onsetAge is not used##34#</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#Condition.evidence:diagnosisDetails.detail</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group[=].element[=].target.comment = ##34#see details in group2##34#</v>
      </c>
    </row>
    <row r="37" spans="2:2" x14ac:dyDescent="0.75">
      <c r="B37" s="12" t="str">
        <f>IF('CancerEpisode-ConceptMap-1'!S33=0,"//---END",'CancerEpisode-ConceptMap-1'!S33)</f>
        <v>* group[=].element[+].code = #CancerEpisode.typeOfBiopsy</v>
      </c>
    </row>
    <row r="38" spans="2:2" x14ac:dyDescent="0.75">
      <c r="B38" s="12" t="str">
        <f>IF('CancerEpisode-ConceptMap-1'!S34=0,"//---END",'CancerEpisode-ConceptMap-1'!S34)</f>
        <v>* group[=].element[=].display = ##34#Type of biopsy##34#</v>
      </c>
    </row>
    <row r="39" spans="2:2" x14ac:dyDescent="0.75">
      <c r="B39" s="12" t="str">
        <f>IF('CancerEpisode-ConceptMap-1'!S35=0,"//---END",'CancerEpisode-ConceptMap-1'!S35)</f>
        <v>* group[=].element[=].target.code = #Condition.evidence:diagnosisDetails.detail</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#CancerEpisode.biopsyDoneBy</v>
      </c>
    </row>
    <row r="44" spans="2:2" x14ac:dyDescent="0.75">
      <c r="B44" s="12" t="str">
        <f>IF('CancerEpisode-ConceptMap-1'!S40=0,"//---END",'CancerEpisode-ConceptMap-1'!S40)</f>
        <v>* group[=].element[=].display = ##34#Biopsy done by##34#</v>
      </c>
    </row>
    <row r="45" spans="2:2" x14ac:dyDescent="0.75">
      <c r="B45" s="12" t="str">
        <f>IF('CancerEpisode-ConceptMap-1'!S41=0,"//---END",'CancerEpisode-ConceptMap-1'!S41)</f>
        <v>* group[=].element[=].target.code = #Condition.evidence:diagnosisDetails.detail</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#CancerEpisode.ageAtDiagnosis</v>
      </c>
    </row>
    <row r="50" spans="2:2" x14ac:dyDescent="0.75">
      <c r="B50" s="12" t="str">
        <f>IF('CancerEpisode-ConceptMap-1'!S46=0,"//---END",'CancerEpisode-ConceptMap-1'!S46)</f>
        <v>* group[=].element[=].display = ##34#Age at diagnosis##34#</v>
      </c>
    </row>
    <row r="51" spans="2:2" x14ac:dyDescent="0.75">
      <c r="B51" s="12" t="str">
        <f>IF('CancerEpisode-ConceptMap-1'!S47=0,"//---END",'CancerEpisode-ConceptMap-1'!S47)</f>
        <v>* group[=].element[=].target.code = #Condition.onsetAge</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#equal</v>
      </c>
    </row>
    <row r="54" spans="2:2" ht="29.5" x14ac:dyDescent="0.75">
      <c r="B54" s="12" t="str">
        <f>IF('CancerEpisode-ConceptMap-1'!S50=0,"//---END",'CancerEpisode-ConceptMap-1'!S50)</f>
        <v>* group[=].element[=].target.comment = ##34#Applicable only if onSetDateTime is not used otherwise is a calculated value from birthdate and onSetDateTime##34#</v>
      </c>
    </row>
    <row r="55" spans="2:2" x14ac:dyDescent="0.75">
      <c r="B55" s="12" t="str">
        <f>IF('CancerEpisode-ConceptMap-1'!S51=0,"//---END",'CancerEpisode-ConceptMap-1'!S51)</f>
        <v>* group[=].element[+].code = #CancerEpisode.radiotherapyInducedSarcoma</v>
      </c>
    </row>
    <row r="56" spans="2:2" x14ac:dyDescent="0.75">
      <c r="B56" s="12" t="str">
        <f>IF('CancerEpisode-ConceptMap-1'!S52=0,"//---END",'CancerEpisode-ConceptMap-1'!S52)</f>
        <v>* group[=].element[=].display = ##34#Radiotherapy induced sarcoma##34#</v>
      </c>
    </row>
    <row r="57" spans="2:2" x14ac:dyDescent="0.75">
      <c r="B57" s="12" t="str">
        <f>IF('CancerEpisode-ConceptMap-1'!S53=0,"//---END",'CancerEpisode-ConceptMap-1'!S53)</f>
        <v>* group[=].element[=].target.code = #Condition.extension:condition-dueTo</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#equivalent</v>
      </c>
    </row>
    <row r="60" spans="2:2" ht="29.5" x14ac:dyDescent="0.75">
      <c r="B60" s="12" t="str">
        <f>IF('CancerEpisode-ConceptMap-1'!S56=0,"//---END",'CancerEpisode-ConceptMap-1'!S56)</f>
        <v>* group[=].element[=].target.comment = ##34#true' when extension:condition-dueTo.valueCodeableConcept = $sct#108290001 'Radiation oncology AND/OR radiotherapy'##34#</v>
      </c>
    </row>
    <row r="61" spans="2:2" x14ac:dyDescent="0.75">
      <c r="B61" s="12" t="str">
        <f>IF('CancerEpisode-ConceptMap-1'!S57=0,"//---END",'CancerEpisode-ConceptMap-1'!S57)</f>
        <v>* group[=].element[+].code = #CancerEpisode.grading</v>
      </c>
    </row>
    <row r="62" spans="2:2" x14ac:dyDescent="0.75">
      <c r="B62" s="12" t="str">
        <f>IF('CancerEpisode-ConceptMap-1'!S58=0,"//---END",'CancerEpisode-ConceptMap-1'!S58)</f>
        <v>* group[=].element[=].display = ##34#Grading##34#</v>
      </c>
    </row>
    <row r="63" spans="2:2" x14ac:dyDescent="0.75">
      <c r="B63" s="12" t="str">
        <f>IF('CancerEpisode-ConceptMap-1'!S59=0,"//---END",'CancerEpisode-ConceptMap-1'!S59)</f>
        <v>* group[=].element[=].target.code = #Condition.stage.summary</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#relatedto</v>
      </c>
    </row>
    <row r="66" spans="2:2" x14ac:dyDescent="0.75">
      <c r="B66" s="12" t="str">
        <f>IF('CancerEpisode-ConceptMap-1'!S62=0,"//---END",'CancerEpisode-ConceptMap-1'!S62)</f>
        <v/>
      </c>
    </row>
    <row r="67" spans="2:2" x14ac:dyDescent="0.75">
      <c r="B67" s="12" t="str">
        <f>IF('CancerEpisode-ConceptMap-1'!S63=0,"//---END",'CancerEpisode-ConceptMap-1'!S63)</f>
        <v>* group[=].element[+].code = #CancerEpisode.hnClassification</v>
      </c>
    </row>
    <row r="68" spans="2:2" x14ac:dyDescent="0.75">
      <c r="B68" s="12" t="str">
        <f>IF('CancerEpisode-ConceptMap-1'!S64=0,"//---END",'CancerEpisode-ConceptMap-1'!S64)</f>
        <v>* group[=].element[=].display = ##34#Classification for Head and Neck tumors##34#</v>
      </c>
    </row>
    <row r="69" spans="2:2" x14ac:dyDescent="0.75">
      <c r="B69" s="12" t="str">
        <f>IF('CancerEpisode-ConceptMap-1'!S65=0,"//---END",'CancerEpisode-ConceptMap-1'!S65)</f>
        <v>* group[=].element[=].target.code = #Condition.code</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ht="44.25" x14ac:dyDescent="0.75">
      <c r="B72" s="12" t="str">
        <f>IF('CancerEpisode-ConceptMap-1'!S68=0,"//---END",'CancerEpisode-ConceptMap-1'!S68)</f>
        <v>* group[=].element[=].target.comment = ##34#At this stage represented as condition.code.
Evaluate if it represents a morphology/hystology classification.
This comment applies to all the inlcuded elements.##34#</v>
      </c>
    </row>
    <row r="73" spans="2:2" x14ac:dyDescent="0.75">
      <c r="B73" s="12" t="str">
        <f>IF('CancerEpisode-ConceptMap-1'!S69=0,"//---END",'CancerEpisode-ConceptMap-1'!S69)</f>
        <v>* group[=].element[+].code = #CancerEpisode.hnClassification.histologySquamous</v>
      </c>
    </row>
    <row r="74" spans="2:2" x14ac:dyDescent="0.75">
      <c r="B74" s="12" t="str">
        <f>IF('CancerEpisode-ConceptMap-1'!S70=0,"//---END",'CancerEpisode-ConceptMap-1'!S70)</f>
        <v>* group[=].element[=].display = ##34#Histology Squamous##34#</v>
      </c>
    </row>
    <row r="75" spans="2:2" x14ac:dyDescent="0.75">
      <c r="B75" s="12" t="str">
        <f>IF('CancerEpisode-ConceptMap-1'!S71=0,"//---END",'CancerEpisode-ConceptMap-1'!S71)</f>
        <v>* group[=].element[=].target.code = #Condition.code</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x14ac:dyDescent="0.75">
      <c r="B78" s="12" t="str">
        <f>IF('CancerEpisode-ConceptMap-1'!S74=0,"//---END",'CancerEpisode-ConceptMap-1'!S74)</f>
        <v/>
      </c>
    </row>
    <row r="79" spans="2:2" x14ac:dyDescent="0.75">
      <c r="B79" s="12" t="str">
        <f>IF('CancerEpisode-ConceptMap-1'!S75=0,"//---END",'CancerEpisode-ConceptMap-1'!S75)</f>
        <v>* group[=].element[+].code = #CancerEpisode.hnClassification.histologyAdenocarcinoma</v>
      </c>
    </row>
    <row r="80" spans="2:2" x14ac:dyDescent="0.75">
      <c r="B80" s="12" t="str">
        <f>IF('CancerEpisode-ConceptMap-1'!S76=0,"//---END",'CancerEpisode-ConceptMap-1'!S76)</f>
        <v>* group[=].element[=].display = ##34#Histology Adenocarcinoma##34#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#CancerEpisode.hnClassification.histologyNeuroendocrine</v>
      </c>
    </row>
    <row r="86" spans="2:2" x14ac:dyDescent="0.75">
      <c r="B86" s="12" t="str">
        <f>IF('CancerEpisode-ConceptMap-1'!S82=0,"//---END",'CancerEpisode-ConceptMap-1'!S82)</f>
        <v>* group[=].element[=].display = ##34#Histology Neuroendocrine##34#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#CancerEpisode.hnClassification.histologyOdontogenicCarcinoma</v>
      </c>
    </row>
    <row r="92" spans="2:2" x14ac:dyDescent="0.75">
      <c r="B92" s="12" t="str">
        <f>IF('CancerEpisode-ConceptMap-1'!S88=0,"//---END",'CancerEpisode-ConceptMap-1'!S88)</f>
        <v>* group[=].element[=].display = ##34#Histology Odontogenic Carcinoma##34#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#CancerEpisode.hnClassification.histologySNUC</v>
      </c>
    </row>
    <row r="98" spans="2:2" x14ac:dyDescent="0.75">
      <c r="B98" s="12" t="str">
        <f>IF('CancerEpisode-ConceptMap-1'!S94=0,"//---END",'CancerEpisode-ConceptMap-1'!S94)</f>
        <v>* group[=].element[=].display = ##34#Histology Sinonasal undifferentiated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#CancerEpisode.sarcomaClassification</v>
      </c>
    </row>
    <row r="104" spans="2:2" x14ac:dyDescent="0.75">
      <c r="B104" s="12" t="str">
        <f>IF('CancerEpisode-ConceptMap-1'!S100=0,"//---END",'CancerEpisode-ConceptMap-1'!S100)</f>
        <v>* group[=].element[=].display = ##34#Sarcoma classification##34#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ht="44.25" x14ac:dyDescent="0.75">
      <c r="B108" s="12" t="str">
        <f>IF('CancerEpisode-ConceptMap-1'!S104=0,"//---END",'CancerEpisode-ConceptMap-1'!S104)</f>
        <v>* group[=].element[=].target.comment = ##34#At this stage represented as condition.code.
Evaluate if it represents a morphology/hystology classification.
This comment applies to all the inlcuded elements.##34#</v>
      </c>
    </row>
    <row r="109" spans="2:2" x14ac:dyDescent="0.75">
      <c r="B109" s="12" t="str">
        <f>IF('CancerEpisode-ConceptMap-1'!S105=0,"//---END",'CancerEpisode-ConceptMap-1'!S105)</f>
        <v>* group[=].element[+].code = #CancerEpisode.sarcomaClassification.adipocyticTumours</v>
      </c>
    </row>
    <row r="110" spans="2:2" x14ac:dyDescent="0.75">
      <c r="B110" s="12" t="str">
        <f>IF('CancerEpisode-ConceptMap-1'!S106=0,"//---END",'CancerEpisode-ConceptMap-1'!S106)</f>
        <v>* group[=].element[=].display = ##34#Histology subgroup Adipocytic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#CancerEpisode.sarcomaClassification.fmtTumours</v>
      </c>
    </row>
    <row r="116" spans="2:2" x14ac:dyDescent="0.75">
      <c r="B116" s="12" t="str">
        <f>IF('CancerEpisode-ConceptMap-1'!S112=0,"//---END",'CancerEpisode-ConceptMap-1'!S112)</f>
        <v>* group[=].element[=].display = ##34#Histology subgroup Fibroblastic and myofibroblastic tumours##34#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#CancerEpisode.sarcomaClassification.socalledFibrohistiocyticTumours</v>
      </c>
    </row>
    <row r="122" spans="2:2" x14ac:dyDescent="0.75">
      <c r="B122" s="12" t="str">
        <f>IF('CancerEpisode-ConceptMap-1'!S118=0,"//---END",'CancerEpisode-ConceptMap-1'!S118)</f>
        <v>* group[=].element[=].display = ##34#Histology subgroup So-called fibrohistiocytic tumours##34#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x14ac:dyDescent="0.75">
      <c r="B126" s="12" t="str">
        <f>IF('CancerEpisode-ConceptMap-1'!S122=0,"//---END",'CancerEpisode-ConceptMap-1'!S122)</f>
        <v/>
      </c>
    </row>
    <row r="127" spans="2:2" x14ac:dyDescent="0.75">
      <c r="B127" s="12" t="str">
        <f>IF('CancerEpisode-ConceptMap-1'!S123=0,"//---END",'CancerEpisode-ConceptMap-1'!S123)</f>
        <v>* group[=].element[+].code = #CancerEpisode.sarcomaClassification.vascularTumours</v>
      </c>
    </row>
    <row r="128" spans="2:2" x14ac:dyDescent="0.75">
      <c r="B128" s="12" t="str">
        <f>IF('CancerEpisode-ConceptMap-1'!S124=0,"//---END",'CancerEpisode-ConceptMap-1'!S124)</f>
        <v>* group[=].element[=].display = ##34#Vascular tumours##34#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x14ac:dyDescent="0.75">
      <c r="B132" s="12" t="str">
        <f>IF('CancerEpisode-ConceptMap-1'!S128=0,"//---END",'CancerEpisode-ConceptMap-1'!S128)</f>
        <v/>
      </c>
    </row>
    <row r="133" spans="2:2" x14ac:dyDescent="0.75">
      <c r="B133" s="12" t="str">
        <f>IF('CancerEpisode-ConceptMap-1'!S129=0,"//---END",'CancerEpisode-ConceptMap-1'!S129)</f>
        <v>* group[=].element[+].code = #CancerEpisode.sarcomaClassification.pericyticPerivascularTumours</v>
      </c>
    </row>
    <row r="134" spans="2:2" x14ac:dyDescent="0.75">
      <c r="B134" s="12" t="str">
        <f>IF('CancerEpisode-ConceptMap-1'!S130=0,"//---END",'CancerEpisode-ConceptMap-1'!S130)</f>
        <v>* group[=].element[=].display = ##34#Pericytic (perivascular) tumours##34#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#CancerEpisode.sarcomaClassification.smoothMuscleTumours</v>
      </c>
    </row>
    <row r="140" spans="2:2" x14ac:dyDescent="0.75">
      <c r="B140" s="12" t="str">
        <f>IF('CancerEpisode-ConceptMap-1'!S136=0,"//---END",'CancerEpisode-ConceptMap-1'!S136)</f>
        <v>* group[=].element[=].display = ##34#Smooth muscle tumours##34#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#CancerEpisode.sarcomaClassification.skeletalMuscleTumours</v>
      </c>
    </row>
    <row r="146" spans="2:2" x14ac:dyDescent="0.75">
      <c r="B146" s="12" t="str">
        <f>IF('CancerEpisode-ConceptMap-1'!S142=0,"//---END",'CancerEpisode-ConceptMap-1'!S142)</f>
        <v>* group[=].element[=].display = ##34#Skeletal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#CancerEpisode.sarcomaClassification.chondroOsseousTumours</v>
      </c>
    </row>
    <row r="152" spans="2:2" x14ac:dyDescent="0.75">
      <c r="B152" s="12" t="str">
        <f>IF('CancerEpisode-ConceptMap-1'!S148=0,"//---END",'CancerEpisode-ConceptMap-1'!S148)</f>
        <v>* group[=].element[=].display = ##34#Chondro-osseous tumours##34#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#CancerEpisode.sarcomaClassification.peripheralNerveSheathTumours</v>
      </c>
    </row>
    <row r="158" spans="2:2" x14ac:dyDescent="0.75">
      <c r="B158" s="12" t="str">
        <f>IF('CancerEpisode-ConceptMap-1'!S154=0,"//---END",'CancerEpisode-ConceptMap-1'!S154)</f>
        <v>* group[=].element[=].display = ##34#Peripheral nerve sheath tumours##34#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#CancerEpisode.sarcomaClassification.tumoursOfUncertainDifferentiation</v>
      </c>
    </row>
    <row r="164" spans="2:2" x14ac:dyDescent="0.75">
      <c r="B164" s="12" t="str">
        <f>IF('CancerEpisode-ConceptMap-1'!S160=0,"//---END",'CancerEpisode-ConceptMap-1'!S160)</f>
        <v>* group[=].element[=].display = ##34#Tumours of uncertain differentiation##34#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#CancerEpisode.sarcomaClassification.undifSmallRCelSarcBonAndSofTis</v>
      </c>
    </row>
    <row r="170" spans="2:2" x14ac:dyDescent="0.75">
      <c r="B170" s="12" t="str">
        <f>IF('CancerEpisode-ConceptMap-1'!S166=0,"//---END",'CancerEpisode-ConceptMap-1'!S166)</f>
        <v>* group[=].element[=].display = ##34#Undifferentiated small round cell sarcomas of bone and soft tissue##34#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#CancerEpisode.sarcomaClassification.estAndRelatedTumours</v>
      </c>
    </row>
    <row r="176" spans="2:2" x14ac:dyDescent="0.75">
      <c r="B176" s="12" t="str">
        <f>IF('CancerEpisode-ConceptMap-1'!S172=0,"//---END",'CancerEpisode-ConceptMap-1'!S172)</f>
        <v>* group[=].element[=].display = ##34#Endometrial stromal and related tumours##34#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#CancerEpisode.sarcomaClassification.miscellaniousMesenchimalTumors</v>
      </c>
    </row>
    <row r="182" spans="2:2" x14ac:dyDescent="0.75">
      <c r="B182" s="12" t="str">
        <f>IF('CancerEpisode-ConceptMap-1'!S178=0,"//---END",'CancerEpisode-ConceptMap-1'!S178)</f>
        <v>* group[=].element[=].display = ##34#Miscellanious mesenchimal tumors##34#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#CancerEpisode.sarcomaClassification.mixedEpithelialAndMesenchymalTumours</v>
      </c>
    </row>
    <row r="188" spans="2:2" x14ac:dyDescent="0.75">
      <c r="B188" s="12" t="str">
        <f>IF('CancerEpisode-ConceptMap-1'!S184=0,"//---END",'CancerEpisode-ConceptMap-1'!S184)</f>
        <v>* group[=].element[=].display = ##34#Mixed epithelial and mesenchymal tumours##34#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#CancerEpisode.subsites</v>
      </c>
    </row>
    <row r="194" spans="2:2" x14ac:dyDescent="0.75">
      <c r="B194" s="12" t="str">
        <f>IF('CancerEpisode-ConceptMap-1'!S190=0,"//---END",'CancerEpisode-ConceptMap-1'!S190)</f>
        <v>* group[=].element[=].display = ##34#subsites##34#</v>
      </c>
    </row>
    <row r="195" spans="2:2" x14ac:dyDescent="0.75">
      <c r="B195" s="12" t="str">
        <f>IF('CancerEpisode-ConceptMap-1'!S191=0,"//---END",'CancerEpisode-ConceptMap-1'!S191)</f>
        <v>* group[=].element[=].target.code = #Condition.bodySite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#equivalent</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#CancerEpisode.subsites.nasalCavityAndParanasalSinuses</v>
      </c>
    </row>
    <row r="200" spans="2:2" x14ac:dyDescent="0.75">
      <c r="B200" s="12" t="str">
        <f>IF('CancerEpisode-ConceptMap-1'!S196=0,"//---END",'CancerEpisode-ConceptMap-1'!S196)</f>
        <v>* group[=].element[=].display = ##34#Nasal cavity and paranasal sinuses subsite##34#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#CancerEpisode.subsites.nasopharynx</v>
      </c>
    </row>
    <row r="206" spans="2:2" x14ac:dyDescent="0.75">
      <c r="B206" s="12" t="str">
        <f>IF('CancerEpisode-ConceptMap-1'!S202=0,"//---END",'CancerEpisode-ConceptMap-1'!S202)</f>
        <v>* group[=].element[=].display = ##34#Nasopharynx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#CancerEpisode.subsites.hypopharynx</v>
      </c>
    </row>
    <row r="212" spans="2:2" x14ac:dyDescent="0.75">
      <c r="B212" s="12" t="str">
        <f>IF('CancerEpisode-ConceptMap-1'!S208=0,"//---END",'CancerEpisode-ConceptMap-1'!S208)</f>
        <v>* group[=].element[=].display = ##34#Hypopharynx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#CancerEpisode.subsites.oropharynx</v>
      </c>
    </row>
    <row r="218" spans="2:2" x14ac:dyDescent="0.75">
      <c r="B218" s="12" t="str">
        <f>IF('CancerEpisode-ConceptMap-1'!S214=0,"//---END",'CancerEpisode-ConceptMap-1'!S214)</f>
        <v>* group[=].element[=].display = ##34#Oropharynx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#CancerEpisode.subsites.larynx</v>
      </c>
    </row>
    <row r="224" spans="2:2" x14ac:dyDescent="0.75">
      <c r="B224" s="12" t="str">
        <f>IF('CancerEpisode-ConceptMap-1'!S220=0,"//---END",'CancerEpisode-ConceptMap-1'!S220)</f>
        <v>* group[=].element[=].display = ##34#Larynx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#CancerEpisode.subsites.oralCavity</v>
      </c>
    </row>
    <row r="230" spans="2:2" x14ac:dyDescent="0.75">
      <c r="B230" s="12" t="str">
        <f>IF('CancerEpisode-ConceptMap-1'!S226=0,"//---END",'CancerEpisode-ConceptMap-1'!S226)</f>
        <v>* group[=].element[=].display = ##34#Oral cavity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#CancerEpisode.subsites.lip</v>
      </c>
    </row>
    <row r="236" spans="2:2" x14ac:dyDescent="0.75">
      <c r="B236" s="12" t="str">
        <f>IF('CancerEpisode-ConceptMap-1'!S232=0,"//---END",'CancerEpisode-ConceptMap-1'!S232)</f>
        <v>* group[=].element[=].display = ##34#Lip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#CancerEpisode.subsites.upperAndLowerLimbs</v>
      </c>
    </row>
    <row r="242" spans="2:2" x14ac:dyDescent="0.75">
      <c r="B242" s="12" t="str">
        <f>IF('CancerEpisode-ConceptMap-1'!S238=0,"//---END",'CancerEpisode-ConceptMap-1'!S238)</f>
        <v>* group[=].element[=].display = ##34#Upper and Lower limbs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#CancerEpisode.subsites.trunkWallSubsite</v>
      </c>
    </row>
    <row r="248" spans="2:2" x14ac:dyDescent="0.75">
      <c r="B248" s="12" t="str">
        <f>IF('CancerEpisode-ConceptMap-1'!S244=0,"//---END",'CancerEpisode-ConceptMap-1'!S244)</f>
        <v>* group[=].element[=].display = ##34#Trunk wall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#CancerEpisode.subsites.intraAbdominalSubsite</v>
      </c>
    </row>
    <row r="254" spans="2:2" x14ac:dyDescent="0.75">
      <c r="B254" s="12" t="str">
        <f>IF('CancerEpisode-ConceptMap-1'!S250=0,"//---END",'CancerEpisode-ConceptMap-1'!S250)</f>
        <v>* group[=].element[=].display = ##34#Intra abdominal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#CancerEpisode.subsites.intraThoracicSubsite</v>
      </c>
    </row>
    <row r="260" spans="2:2" x14ac:dyDescent="0.75">
      <c r="B260" s="12" t="str">
        <f>IF('CancerEpisode-ConceptMap-1'!S256=0,"//---END",'CancerEpisode-ConceptMap-1'!S256)</f>
        <v>* group[=].element[=].display = ##34#Intra thoracic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#CancerEpisode.subsites.genitoUrinarySubsite</v>
      </c>
    </row>
    <row r="266" spans="2:2" x14ac:dyDescent="0.75">
      <c r="B266" s="12" t="str">
        <f>IF('CancerEpisode-ConceptMap-1'!S262=0,"//---END",'CancerEpisode-ConceptMap-1'!S262)</f>
        <v>* group[=].element[=].display = ##34#Genito urinary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#CancerEpisode.subsites.headAndNeckSubsite</v>
      </c>
    </row>
    <row r="272" spans="2:2" x14ac:dyDescent="0.75">
      <c r="B272" s="12" t="str">
        <f>IF('CancerEpisode-ConceptMap-1'!S268=0,"//---END",'CancerEpisode-ConceptMap-1'!S268)</f>
        <v>* group[=].element[=].display = ##34#Head and Neck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#CancerEpisode.subsites.breast</v>
      </c>
    </row>
    <row r="278" spans="2:2" x14ac:dyDescent="0.75">
      <c r="B278" s="12" t="str">
        <f>IF('CancerEpisode-ConceptMap-1'!S274=0,"//---END",'CancerEpisode-ConceptMap-1'!S274)</f>
        <v>* group[=].element[=].display = ##34#Breast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#CancerEpisode.subsites.others</v>
      </c>
    </row>
    <row r="284" spans="2:2" x14ac:dyDescent="0.75">
      <c r="B284" s="12" t="str">
        <f>IF('CancerEpisode-ConceptMap-1'!S280=0,"//---END",'CancerEpisode-ConceptMap-1'!S280)</f>
        <v>* group[=].element[=].display = ##34#Other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#CancerEpisode.tumorSize</v>
      </c>
    </row>
    <row r="290" spans="2:2" x14ac:dyDescent="0.75">
      <c r="B290" s="12" t="str">
        <f>IF('CancerEpisode-ConceptMap-1'!S286=0,"//---END",'CancerEpisode-ConceptMap-1'!S286)</f>
        <v>* group[=].element[=].display = ##34#Tumor Size##34#</v>
      </c>
    </row>
    <row r="291" spans="2:2" x14ac:dyDescent="0.75">
      <c r="B291" s="12" t="str">
        <f>IF('CancerEpisode-ConceptMap-1'!S287=0,"//---END",'CancerEpisode-ConceptMap-1'!S287)</f>
        <v>* group[=].element[=].target.code = #Condition.evidence:simpleResult.detail.valueQuantity</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x14ac:dyDescent="0.75">
      <c r="B294" s="12" t="str">
        <f>IF('CancerEpisode-ConceptMap-1'!S290=0,"//---END",'CancerEpisode-ConceptMap-1'!S290)</f>
        <v>* group[=].element[=].target.comment = ##34#Where  detail.resolve().ofType(Observation).code='$athena#36768664'##34#</v>
      </c>
    </row>
    <row r="295" spans="2:2" x14ac:dyDescent="0.75">
      <c r="B295" s="12" t="str">
        <f>IF('CancerEpisode-ConceptMap-1'!S291=0,"//---END",'CancerEpisode-ConceptMap-1'!S291)</f>
        <v>* group[=].element[+].code = #CancerEpisode.depth</v>
      </c>
    </row>
    <row r="296" spans="2:2" x14ac:dyDescent="0.75">
      <c r="B296" s="12" t="str">
        <f>IF('CancerEpisode-ConceptMap-1'!S292=0,"//---END",'CancerEpisode-ConceptMap-1'!S292)</f>
        <v>* group[=].element[=].display = ##34#Depth##34#</v>
      </c>
    </row>
    <row r="297" spans="2:2" x14ac:dyDescent="0.75">
      <c r="B297" s="12" t="str">
        <f>IF('CancerEpisode-ConceptMap-1'!S293=0,"//---END",'CancerEpisode-ConceptMap-1'!S293)</f>
        <v>* group[=].element[=].target.code = #Condition.bodySite.extension:qualifier.value[x]</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c>
    </row>
    <row r="301" spans="2:2" x14ac:dyDescent="0.75">
      <c r="B301" s="12" t="str">
        <f>IF('CancerEpisode-ConceptMap-1'!S297=0,"//---END",'CancerEpisode-ConceptMap-1'!S297)</f>
        <v>* group[=].element[+].code = #CancerEpisode.biopsyMitoticCount</v>
      </c>
    </row>
    <row r="302" spans="2:2" x14ac:dyDescent="0.75">
      <c r="B302" s="12" t="str">
        <f>IF('CancerEpisode-ConceptMap-1'!S298=0,"//---END",'CancerEpisode-ConceptMap-1'!S298)</f>
        <v>* group[=].element[=].display = ##34#Biopsy Mitotic count##34#</v>
      </c>
    </row>
    <row r="303" spans="2:2" x14ac:dyDescent="0.75">
      <c r="B303" s="12" t="str">
        <f>IF('CancerEpisode-ConceptMap-1'!S299=0,"//---END",'CancerEpisode-ConceptMap-1'!S299)</f>
        <v>* group[=].element[=].target.code = #Condition.evidence:simpleResult.detail.valueCodeableConcept</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#relatedto</v>
      </c>
    </row>
    <row r="306" spans="2:2" x14ac:dyDescent="0.75">
      <c r="B306" s="12" t="str">
        <f>IF('CancerEpisode-ConceptMap-1'!S302=0,"//---END",'CancerEpisode-ConceptMap-1'!S302)</f>
        <v>* group[=].element[=].target.comment = ##34#Where detail.resolve().ofType(Observation).code is $athena#4227243##34#</v>
      </c>
    </row>
    <row r="307" spans="2:2" x14ac:dyDescent="0.75">
      <c r="B307" s="12" t="str">
        <f>IF('CancerEpisode-ConceptMap-1'!S303=0,"//---END",'CancerEpisode-ConceptMap-1'!S303)</f>
        <v>* group[=].element[+].code = #CancerEpisode.plasmaticEbvDnaAtBaseline</v>
      </c>
    </row>
    <row r="308" spans="2:2" x14ac:dyDescent="0.75">
      <c r="B308" s="12" t="str">
        <f>IF('CancerEpisode-ConceptMap-1'!S304=0,"//---END",'CancerEpisode-ConceptMap-1'!S304)</f>
        <v>* group[=].element[=].display = ##34#Plasmatic EBV DNA at baseline##34#</v>
      </c>
    </row>
    <row r="309" spans="2:2" x14ac:dyDescent="0.75">
      <c r="B309" s="12" t="str">
        <f>IF('CancerEpisode-ConceptMap-1'!S305=0,"//---END",'CancerEpisode-ConceptMap-1'!S305)</f>
        <v>* group[=].element[=].target.code = #Condition.evidence:simpleResult.detail.valueCodeableConcept</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x14ac:dyDescent="0.75">
      <c r="B312" s="12" t="str">
        <f>IF('CancerEpisode-ConceptMap-1'!S308=0,"//---END",'CancerEpisode-ConceptMap-1'!S308)</f>
        <v>* group[=].element[=].target.comment = ##34#Where detail.resolve().ofType(Observation).code is $athena#4047317##34#</v>
      </c>
    </row>
    <row r="313" spans="2:2" x14ac:dyDescent="0.75">
      <c r="B313" s="12" t="str">
        <f>IF('CancerEpisode-ConceptMap-1'!S309=0,"//---END",'CancerEpisode-ConceptMap-1'!S309)</f>
        <v>* group[=].element[+].code = #CancerEpisode.hpvStatus</v>
      </c>
    </row>
    <row r="314" spans="2:2" x14ac:dyDescent="0.75">
      <c r="B314" s="12" t="str">
        <f>IF('CancerEpisode-ConceptMap-1'!S310=0,"//---END",'CancerEpisode-ConceptMap-1'!S310)</f>
        <v>* group[=].element[=].display = ##34#HPV status##34#</v>
      </c>
    </row>
    <row r="315" spans="2:2" x14ac:dyDescent="0.75">
      <c r="B315" s="12" t="str">
        <f>IF('CancerEpisode-ConceptMap-1'!S311=0,"//---END",'CancerEpisode-ConceptMap-1'!S311)</f>
        <v>* group[=].element[=].target.code = #Condition.evidence:simpleResult.detail.valueCodeableConcept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x14ac:dyDescent="0.75">
      <c r="B318" s="12" t="str">
        <f>IF('CancerEpisode-ConceptMap-1'!S314=0,"//---END",'CancerEpisode-ConceptMap-1'!S314)</f>
        <v>* group[=].element[=].target.comment = ##34#Where detail.resolve().ofType(Observation).code is $athena#35952576##34#</v>
      </c>
    </row>
    <row r="319" spans="2:2" x14ac:dyDescent="0.75">
      <c r="B319" s="12" t="str">
        <f>IF('CancerEpisode-ConceptMap-1'!S315=0,"//---END",'CancerEpisode-ConceptMap-1'!S315)</f>
        <v>* group[=].element[+].code = #CancerEpisode.crpCReactiveProteinTested</v>
      </c>
    </row>
    <row r="320" spans="2:2" x14ac:dyDescent="0.75">
      <c r="B320" s="12" t="str">
        <f>IF('CancerEpisode-ConceptMap-1'!S316=0,"//---END",'CancerEpisode-ConceptMap-1'!S316)</f>
        <v>* group[=].element[=].display = ##34#CRP - C reactive protein tested##34#</v>
      </c>
    </row>
    <row r="321" spans="2:2" x14ac:dyDescent="0.75">
      <c r="B321" s="12" t="str">
        <f>IF('CancerEpisode-ConceptMap-1'!S317=0,"//---END",'CancerEpisode-ConceptMap-1'!S317)</f>
        <v>* group[=].element[=].target.code = #Condition.evidence:simpleResult.detail.valueCodeableConcept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x14ac:dyDescent="0.75">
      <c r="B324" s="12" t="str">
        <f>IF('CancerEpisode-ConceptMap-1'!S320=0,"//---END",'CancerEpisode-ConceptMap-1'!S320)</f>
        <v>* group[=].element[=].target.comment = ##34#Where detail.resolve().ofType(Observation).code is $athena#44789521##34#</v>
      </c>
    </row>
    <row r="325" spans="2:2" x14ac:dyDescent="0.75">
      <c r="B325" s="12" t="str">
        <f>IF('CancerEpisode-ConceptMap-1'!S321=0,"//---END",'CancerEpisode-ConceptMap-1'!S321)</f>
        <v>//---END</v>
      </c>
    </row>
    <row r="326" spans="2:2" x14ac:dyDescent="0.75">
      <c r="B326" s="12" t="str">
        <f>IF('CancerEpisode-ConceptMap-1'!S322=0,"//---END",'CancerEpisode-ConceptMap-1'!S322)</f>
        <v>//---END</v>
      </c>
    </row>
    <row r="327" spans="2:2" x14ac:dyDescent="0.75">
      <c r="B327" s="12" t="str">
        <f>IF('CancerEpisode-ConceptMap-1'!S323=0,"//---END",'CancerEpisode-ConceptMap-1'!S323)</f>
        <v>//---END</v>
      </c>
    </row>
    <row r="328" spans="2:2" x14ac:dyDescent="0.75">
      <c r="B328" s="12" t="str">
        <f>IF('CancerEpisode-ConceptMap-1'!S324=0,"//---END",'CancerEpisode-ConceptMap-1'!S324)</f>
        <v>//---END</v>
      </c>
    </row>
    <row r="329" spans="2:2" x14ac:dyDescent="0.75">
      <c r="B329" s="12" t="str">
        <f>IF('CancerEpisode-ConceptMap-1'!S325=0,"//---END",'CancerEpisode-ConceptMap-1'!S325)</f>
        <v>//---END</v>
      </c>
    </row>
    <row r="330" spans="2:2" x14ac:dyDescent="0.75">
      <c r="B330" s="12" t="str">
        <f>IF('CancerEpisode-ConceptMap-1'!S326=0,"//---END",'CancerEpisode-ConceptMap-1'!S326)</f>
        <v>//---END</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5"/>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5"/>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#Observation.subject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#Observation.effectiveDateTime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#Observation.method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#Observation.performer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zoomScale="130" zoomScaleNormal="130" workbookViewId="0">
      <selection activeCell="A11" sqref="A11"/>
    </sheetView>
  </sheetViews>
  <sheetFormatPr defaultRowHeight="14.75"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1.2695312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L2" s="24" t="s">
        <v>19</v>
      </c>
      <c r="N2" s="24" t="s">
        <v>1381</v>
      </c>
      <c r="P2" s="24" t="s">
        <v>2045</v>
      </c>
      <c r="R2" s="24" t="s">
        <v>2046</v>
      </c>
    </row>
    <row r="3" spans="1:18" ht="15.5" thickBot="1" x14ac:dyDescent="0.9">
      <c r="L3" s="24" t="str">
        <f>L1</f>
        <v>//===================================================</v>
      </c>
      <c r="N3" s="24" t="str">
        <f>N1</f>
        <v>// -------------------------------------------------------------------------------</v>
      </c>
      <c r="P3" s="24" t="str">
        <f>P1</f>
        <v>// -------------------------------------------------------------------------------</v>
      </c>
      <c r="R3" s="24" t="str">
        <f>R1</f>
        <v>// -------------------------------------------------------------------------------</v>
      </c>
    </row>
    <row r="4" spans="1:18" x14ac:dyDescent="0.75">
      <c r="A4" s="5" t="s">
        <v>11</v>
      </c>
      <c r="B4" s="30" t="s">
        <v>1892</v>
      </c>
      <c r="L4" s="16" t="str">
        <f>CONCATENATE("Logical: ",B4)</f>
        <v>Logical: EpisodeEventI4rc</v>
      </c>
    </row>
    <row r="5" spans="1:18" x14ac:dyDescent="0.75">
      <c r="A5" s="14" t="s">
        <v>16</v>
      </c>
      <c r="B5" s="31" t="s">
        <v>1585</v>
      </c>
      <c r="L5" s="16" t="str">
        <f>CONCATENATE("Id: ",B5)</f>
        <v>Id: EpisodeEvent</v>
      </c>
    </row>
    <row r="6" spans="1:18" x14ac:dyDescent="0.75">
      <c r="A6" s="14" t="s">
        <v>10</v>
      </c>
      <c r="B6" s="32" t="s">
        <v>1546</v>
      </c>
      <c r="L6" s="17" t="str">
        <f>CONCATENATE("Title: ##34#",B6,"##34#")</f>
        <v>Title: ##34#Episode Event##34#</v>
      </c>
    </row>
    <row r="7" spans="1:18" x14ac:dyDescent="0.75">
      <c r="A7" s="26" t="s">
        <v>2</v>
      </c>
      <c r="B7" s="32" t="s">
        <v>1546</v>
      </c>
      <c r="C7" s="9" t="s">
        <v>3</v>
      </c>
      <c r="D7" s="1" t="s">
        <v>4</v>
      </c>
      <c r="E7" s="3" t="s">
        <v>5</v>
      </c>
      <c r="F7" s="3" t="s">
        <v>6</v>
      </c>
      <c r="G7" s="3" t="s">
        <v>7</v>
      </c>
      <c r="H7" s="64" t="s">
        <v>1380</v>
      </c>
      <c r="I7" s="118" t="s">
        <v>2043</v>
      </c>
      <c r="J7" s="118" t="s">
        <v>2044</v>
      </c>
      <c r="L7" s="17" t="str">
        <f>CONCATENATE("Description: "," ##334#",B7,"##334#",)</f>
        <v>Description:  ##334#Episode Event##334#</v>
      </c>
    </row>
    <row r="8" spans="1:18" ht="59" x14ac:dyDescent="0.75">
      <c r="A8" s="59">
        <v>0</v>
      </c>
      <c r="B8" s="42" t="s">
        <v>1586</v>
      </c>
      <c r="C8" s="11" t="s">
        <v>1577</v>
      </c>
      <c r="D8" s="11" t="s">
        <v>1578</v>
      </c>
      <c r="E8" s="11">
        <v>1</v>
      </c>
      <c r="F8" s="11">
        <v>1</v>
      </c>
      <c r="G8" t="s">
        <v>1590</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 t="shared" ref="P8:P15" si="0">IF(I8,IF(L8="*  ..  ##34###34# ##334###334#",L8,CONCATENATE("* ",B8," insert ObligationActorAndCode($actor-headneck, #SHALL:handle)")),IF(L8="*  ..  ##34###34# ##334###334#",L8,""))</f>
        <v>* cancerEpisode insert ObligationActorAndCode($actor-headneck, #SHALL:handle)</v>
      </c>
      <c r="R8" s="12" t="str">
        <f t="shared" ref="R8:R15" si="1">IF(J8,IF(L8="*  ..  ##34###34# ##334###334#",L8,CONCATENATE("* ",B8," insert ObligationActorAndCode($actor-sarcoma-i4rc, #SHALL:handle)")),IF(L8="*  ..  ##34###34# ##334###334#",L8,""))</f>
        <v>* cancerEpisode insert ObligationActorAndCode($actor-sarcoma-i4rc, #SHALL:handle)</v>
      </c>
    </row>
    <row r="9" spans="1:18" ht="88.5" x14ac:dyDescent="0.75">
      <c r="A9" s="59">
        <v>1</v>
      </c>
      <c r="B9" s="42" t="s">
        <v>1587</v>
      </c>
      <c r="C9" s="11" t="s">
        <v>1579</v>
      </c>
      <c r="D9" s="11" t="s">
        <v>1580</v>
      </c>
      <c r="E9" s="11">
        <v>1</v>
      </c>
      <c r="F9" s="11">
        <v>1</v>
      </c>
      <c r="G9" s="42" t="s">
        <v>1461</v>
      </c>
      <c r="H9" s="4" t="s">
        <v>2041</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si="0"/>
        <v>* eventType insert ObligationActorAndCode($actor-headneck, #SHALL:handle)</v>
      </c>
      <c r="R9" s="12" t="str">
        <f t="shared" si="1"/>
        <v>* eventType insert ObligationActorAndCode($actor-sarcoma-i4rc, #SHALL:handle)</v>
      </c>
    </row>
    <row r="10" spans="1:18" ht="44.25" x14ac:dyDescent="0.75">
      <c r="A10" s="60">
        <v>2</v>
      </c>
      <c r="B10" s="42" t="s">
        <v>1588</v>
      </c>
      <c r="C10" s="11" t="s">
        <v>1581</v>
      </c>
      <c r="D10" s="12" t="s">
        <v>1582</v>
      </c>
      <c r="E10" s="11">
        <v>0</v>
      </c>
      <c r="F10" s="11">
        <v>1</v>
      </c>
      <c r="G10" s="42" t="s">
        <v>1461</v>
      </c>
      <c r="H10" s="12" t="s">
        <v>2042</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#SHALL:handle)</v>
      </c>
      <c r="R10" s="12" t="str">
        <f t="shared" si="1"/>
        <v>* definedAt insert ObligationActorAndCode($actor-sarcoma-i4rc, #SHALL:handle)</v>
      </c>
    </row>
    <row r="11" spans="1:18" ht="29.5" x14ac:dyDescent="0.75">
      <c r="A11" s="59">
        <v>3</v>
      </c>
      <c r="B11" s="42" t="s">
        <v>1589</v>
      </c>
      <c r="C11" s="11" t="s">
        <v>1583</v>
      </c>
      <c r="D11" s="11" t="s">
        <v>1584</v>
      </c>
      <c r="E11" s="11">
        <v>1</v>
      </c>
      <c r="F11" s="11">
        <v>1</v>
      </c>
      <c r="G11" s="42" t="s">
        <v>39</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#SHALL:handle)</v>
      </c>
      <c r="R11" s="12" t="str">
        <f t="shared" si="1"/>
        <v>* dateOfEpisode insert ObligationActorAndCode($actor-sarcoma-i4rc, #SHALL:handle)</v>
      </c>
    </row>
    <row r="12" spans="1:18" x14ac:dyDescent="0.75">
      <c r="A12" s="91"/>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si="0"/>
        <v>*  ..  ##34###34# ##334###334#</v>
      </c>
      <c r="R13" s="12" t="str">
        <f t="shared" si="1"/>
        <v>*  ..  ##34###34# ##334###334#</v>
      </c>
    </row>
    <row r="14" spans="1:18" x14ac:dyDescent="0.75">
      <c r="I14" s="12"/>
      <c r="J14" s="12"/>
      <c r="L14" s="12" t="str">
        <f t="shared" si="2"/>
        <v>*  ..  ##34###34# ##334###334#</v>
      </c>
      <c r="N14" s="12" t="str">
        <f t="shared" si="3"/>
        <v>*  ..  ##34###34# ##334###334#</v>
      </c>
      <c r="O14"/>
      <c r="P14" s="12" t="str">
        <f t="shared" si="0"/>
        <v>*  ..  ##34###34# ##334###334#</v>
      </c>
      <c r="R14" s="12" t="str">
        <f t="shared" si="1"/>
        <v>*  ..  ##34###34# ##334###334#</v>
      </c>
    </row>
    <row r="15" spans="1:18" x14ac:dyDescent="0.75">
      <c r="I15" s="12"/>
      <c r="J15" s="12"/>
      <c r="L15" s="12" t="str">
        <f t="shared" si="2"/>
        <v>*  ..  ##34###34# ##334###334#</v>
      </c>
      <c r="N15" s="12" t="str">
        <f t="shared" si="3"/>
        <v>*  ..  ##34###34# ##334###334#</v>
      </c>
      <c r="O15"/>
      <c r="P15" s="12" t="str">
        <f t="shared" si="0"/>
        <v>*  ..  ##34###34# ##334###334#</v>
      </c>
      <c r="R15" s="12" t="str">
        <f t="shared" si="1"/>
        <v>*  ..  ##34###34# ##334###334#</v>
      </c>
    </row>
    <row r="16" spans="1:18" x14ac:dyDescent="0.75">
      <c r="I16" s="12"/>
      <c r="J16" s="12"/>
      <c r="L16" s="12"/>
      <c r="N16" s="12"/>
      <c r="P16" s="12"/>
      <c r="R16" s="12"/>
    </row>
    <row r="17" spans="2:18" x14ac:dyDescent="0.75">
      <c r="I17" s="12"/>
      <c r="J17" s="12"/>
      <c r="P17" s="12"/>
      <c r="R17" s="12"/>
    </row>
    <row r="18" spans="2:18" x14ac:dyDescent="0.75">
      <c r="I18" s="12"/>
      <c r="J18" s="12"/>
      <c r="P18" s="12"/>
      <c r="R18" s="12"/>
    </row>
    <row r="19" spans="2:18" x14ac:dyDescent="0.75">
      <c r="B19" s="4"/>
      <c r="C19" s="148" t="s">
        <v>2345</v>
      </c>
      <c r="D19" s="148" t="s">
        <v>2362</v>
      </c>
      <c r="I19" s="12"/>
      <c r="J19" s="12"/>
      <c r="P19" s="12"/>
      <c r="R19" s="12"/>
    </row>
    <row r="20" spans="2:18" x14ac:dyDescent="0.75">
      <c r="B20" s="146" t="s">
        <v>2341</v>
      </c>
      <c r="C20" s="147" t="s">
        <v>2346</v>
      </c>
      <c r="D20" s="147" t="s">
        <v>2368</v>
      </c>
      <c r="I20" s="12"/>
      <c r="J20" s="12"/>
      <c r="P20" s="12"/>
      <c r="R20" s="12"/>
    </row>
    <row r="21" spans="2:18" x14ac:dyDescent="0.75">
      <c r="B21" s="146" t="s">
        <v>2342</v>
      </c>
      <c r="C21" s="147" t="s">
        <v>2366</v>
      </c>
      <c r="D21" s="147" t="s">
        <v>2365</v>
      </c>
      <c r="I21" s="12"/>
      <c r="J21" s="12"/>
      <c r="P21" s="12"/>
      <c r="R21" s="12"/>
    </row>
    <row r="22" spans="2:18" x14ac:dyDescent="0.75">
      <c r="B22" s="146" t="s">
        <v>2343</v>
      </c>
      <c r="C22" s="147" t="s">
        <v>2366</v>
      </c>
      <c r="D22" s="147" t="s">
        <v>2364</v>
      </c>
      <c r="I22" s="12"/>
      <c r="J22" s="12"/>
      <c r="P22" s="12"/>
      <c r="R22" s="12"/>
    </row>
    <row r="23" spans="2:18" x14ac:dyDescent="0.75">
      <c r="B23" s="146" t="s">
        <v>2344</v>
      </c>
      <c r="C23" s="147" t="s">
        <v>2363</v>
      </c>
      <c r="D23" s="147" t="s">
        <v>2355</v>
      </c>
      <c r="I23" s="12"/>
      <c r="J23" s="12"/>
      <c r="P23" s="12"/>
      <c r="R23" s="12"/>
    </row>
    <row r="24" spans="2:18" x14ac:dyDescent="0.75">
      <c r="B24" s="2"/>
      <c r="C24"/>
      <c r="I24" s="12"/>
      <c r="J24" s="12"/>
      <c r="P24" s="12"/>
      <c r="R24" s="12"/>
    </row>
    <row r="25" spans="2:18" x14ac:dyDescent="0.75">
      <c r="B25" s="2"/>
      <c r="C25"/>
      <c r="I25" s="12"/>
      <c r="J25" s="12"/>
      <c r="P25" s="12"/>
      <c r="R25" s="12"/>
    </row>
    <row r="26" spans="2:18" x14ac:dyDescent="0.75">
      <c r="B26" s="2"/>
      <c r="C26"/>
      <c r="I26" s="12"/>
      <c r="J26" s="12"/>
      <c r="P26" s="12"/>
      <c r="R26" s="12"/>
    </row>
    <row r="27" spans="2:18" x14ac:dyDescent="0.75">
      <c r="B27" s="2"/>
      <c r="C27"/>
      <c r="I27" s="12"/>
      <c r="J27" s="12"/>
      <c r="P27" s="12"/>
      <c r="R27" s="12"/>
    </row>
    <row r="28" spans="2:18" x14ac:dyDescent="0.75">
      <c r="B28" t="s">
        <v>2347</v>
      </c>
      <c r="C28" s="2" t="s">
        <v>2348</v>
      </c>
      <c r="F28" s="2"/>
      <c r="G28" s="12"/>
      <c r="H28" s="12"/>
      <c r="I28"/>
      <c r="L28"/>
      <c r="M28" s="2"/>
      <c r="N28" s="12"/>
      <c r="O28"/>
      <c r="P28" s="12"/>
    </row>
    <row r="29" spans="2:18" ht="44.25" x14ac:dyDescent="0.75">
      <c r="B29" t="s">
        <v>2349</v>
      </c>
      <c r="C29" s="2" t="s">
        <v>2350</v>
      </c>
      <c r="F29" s="2"/>
      <c r="G29" s="12"/>
      <c r="H29" s="12"/>
      <c r="I29"/>
      <c r="L29"/>
      <c r="M29" s="2"/>
      <c r="N29" s="12"/>
      <c r="O29"/>
      <c r="P29" s="12"/>
    </row>
    <row r="30" spans="2:18" ht="59" x14ac:dyDescent="0.75">
      <c r="B30" t="s">
        <v>2351</v>
      </c>
      <c r="C30" s="2" t="s">
        <v>2352</v>
      </c>
      <c r="F30" s="2"/>
      <c r="G30" s="12"/>
      <c r="H30" s="12"/>
      <c r="I30"/>
      <c r="L30"/>
      <c r="M30" s="2"/>
      <c r="N30" s="12"/>
      <c r="O30"/>
      <c r="P30" s="12"/>
    </row>
    <row r="31" spans="2:18" ht="88.5" x14ac:dyDescent="0.75">
      <c r="B31" t="s">
        <v>2353</v>
      </c>
      <c r="C31" s="2" t="s">
        <v>2354</v>
      </c>
      <c r="F31" s="2"/>
      <c r="G31" s="12"/>
      <c r="H31" s="12"/>
      <c r="I31"/>
      <c r="L31"/>
      <c r="M31" s="2"/>
      <c r="N31" s="12"/>
      <c r="O31"/>
      <c r="P31" s="12"/>
    </row>
    <row r="32" spans="2:18" ht="44.25" x14ac:dyDescent="0.75">
      <c r="B32" t="s">
        <v>2356</v>
      </c>
      <c r="C32" s="2" t="s">
        <v>2357</v>
      </c>
      <c r="F32" s="2"/>
      <c r="G32" s="12"/>
      <c r="H32" s="12"/>
      <c r="I32"/>
      <c r="L32"/>
      <c r="M32" s="2"/>
      <c r="N32" s="12"/>
      <c r="O32"/>
      <c r="P32" s="12"/>
    </row>
    <row r="33" spans="2:18" ht="44.25" x14ac:dyDescent="0.75">
      <c r="B33" t="s">
        <v>2358</v>
      </c>
      <c r="C33" s="2" t="s">
        <v>2359</v>
      </c>
      <c r="F33" s="2"/>
      <c r="G33" s="12"/>
      <c r="H33" s="12"/>
      <c r="I33"/>
      <c r="L33"/>
      <c r="M33" s="2"/>
      <c r="N33" s="12"/>
      <c r="O33"/>
      <c r="P33" s="12"/>
    </row>
    <row r="34" spans="2:18" ht="44.25" x14ac:dyDescent="0.75">
      <c r="B34" t="s">
        <v>2360</v>
      </c>
      <c r="C34" s="2" t="s">
        <v>2361</v>
      </c>
      <c r="F34" s="2"/>
      <c r="G34" s="12"/>
      <c r="H34" s="12"/>
      <c r="I34"/>
      <c r="L34"/>
      <c r="M34" s="2"/>
      <c r="N34" s="12"/>
      <c r="O34"/>
      <c r="P34" s="12"/>
    </row>
    <row r="35" spans="2:18" x14ac:dyDescent="0.75">
      <c r="I35" s="12"/>
      <c r="J35" s="12"/>
      <c r="P35" s="12"/>
      <c r="R35" s="12"/>
    </row>
    <row r="36" spans="2:18" x14ac:dyDescent="0.75">
      <c r="I36" s="12"/>
      <c r="J36" s="12"/>
      <c r="P36" s="12"/>
      <c r="R36" s="12"/>
    </row>
    <row r="37" spans="2:18" x14ac:dyDescent="0.75">
      <c r="I37" s="12"/>
      <c r="J37" s="12"/>
      <c r="P37" s="12"/>
      <c r="R37" s="12"/>
    </row>
    <row r="38" spans="2:18" x14ac:dyDescent="0.75">
      <c r="I38" s="12"/>
      <c r="J38" s="12"/>
      <c r="P38" s="12"/>
      <c r="R38" s="12"/>
    </row>
    <row r="39" spans="2:18" x14ac:dyDescent="0.75">
      <c r="I39" s="12"/>
      <c r="J39" s="12"/>
      <c r="P39" s="12"/>
      <c r="R39" s="12"/>
    </row>
    <row r="40" spans="2:18" x14ac:dyDescent="0.75">
      <c r="I40" s="12"/>
      <c r="J40" s="12"/>
      <c r="P40" s="12"/>
      <c r="R40" s="12"/>
    </row>
    <row r="41" spans="2:18" x14ac:dyDescent="0.75">
      <c r="I41" s="12"/>
      <c r="J41" s="12"/>
      <c r="P41" s="12"/>
      <c r="R41" s="12"/>
    </row>
    <row r="42" spans="2:18" x14ac:dyDescent="0.75">
      <c r="I42" s="12"/>
      <c r="J42" s="12"/>
      <c r="P42" s="12"/>
      <c r="R42" s="12"/>
    </row>
    <row r="43" spans="2:18" x14ac:dyDescent="0.75">
      <c r="I43" s="12"/>
      <c r="J43" s="12"/>
      <c r="P43" s="12"/>
      <c r="R43" s="12"/>
    </row>
    <row r="44" spans="2:18" x14ac:dyDescent="0.75">
      <c r="I44" s="12"/>
      <c r="J44" s="12"/>
      <c r="P44" s="12"/>
      <c r="R44" s="12"/>
    </row>
    <row r="45" spans="2:18" x14ac:dyDescent="0.75">
      <c r="I45" s="12"/>
      <c r="J45" s="12"/>
      <c r="P45" s="12"/>
      <c r="R45" s="12"/>
    </row>
    <row r="46" spans="2:18" x14ac:dyDescent="0.75">
      <c r="I46" s="12"/>
      <c r="J46" s="12"/>
      <c r="P46" s="12"/>
      <c r="R46" s="12"/>
    </row>
    <row r="47" spans="2:18" x14ac:dyDescent="0.75">
      <c r="I47" s="12"/>
      <c r="J47" s="12"/>
      <c r="P47" s="12"/>
      <c r="R47" s="12"/>
    </row>
    <row r="48" spans="2: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sheetData>
  <pageMargins left="0.7" right="0.7" top="0.75" bottom="0.75" header="0.3" footer="0.3"/>
  <pageSetup paperSize="9"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1591</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1383</v>
      </c>
    </row>
    <row r="25" spans="3:3" x14ac:dyDescent="0.75">
      <c r="C25" s="24" t="s">
        <v>1454</v>
      </c>
    </row>
    <row r="26" spans="3:3" x14ac:dyDescent="0.75">
      <c r="C26" s="24" t="s">
        <v>1383</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#SHALL:handle)</v>
      </c>
    </row>
    <row r="40" spans="3:3" x14ac:dyDescent="0.75">
      <c r="C40" s="12" t="str">
        <f>IF(EpisodeEvent!P9="*  ..  ##34###34# ##334###334#","//--- END",EpisodeEvent!P9)</f>
        <v>* eventType insert ObligationActorAndCode($actor-headneck, #SHALL:handle)</v>
      </c>
    </row>
    <row r="41" spans="3:3" x14ac:dyDescent="0.75">
      <c r="C41" s="12" t="str">
        <f>IF(EpisodeEvent!P10="*  ..  ##34###34# ##334###334#","//--- END",EpisodeEvent!P10)</f>
        <v>* definedAt insert ObligationActorAndCode($actor-headneck, #SHALL:handle)</v>
      </c>
    </row>
    <row r="42" spans="3:3" x14ac:dyDescent="0.75">
      <c r="C42" s="12" t="str">
        <f>IF(EpisodeEvent!P11="*  ..  ##34###34# ##334###334#","//--- END",EpisodeEvent!P11)</f>
        <v>* dateOfEpisode insert ObligationActorAndCode($actor-headneck, #SHALL:handle)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#SHALL:handle)</v>
      </c>
    </row>
    <row r="55" spans="3:3" x14ac:dyDescent="0.75">
      <c r="C55" s="12" t="str">
        <f>IF(EpisodeEvent!R9="*  ..  ##34###34# ##334###334#","//--- END",EpisodeEvent!R9)</f>
        <v>* eventType insert ObligationActorAndCode($actor-sarcoma-i4rc, #SHALL:handle)</v>
      </c>
    </row>
    <row r="56" spans="3:3" x14ac:dyDescent="0.75">
      <c r="C56" s="12" t="str">
        <f>IF(EpisodeEvent!R10="*  ..  ##34###34# ##334###334#","//--- END",EpisodeEvent!R10)</f>
        <v>* definedAt insert ObligationActorAndCode($actor-sarcoma-i4rc, #SHALL:handle)</v>
      </c>
    </row>
    <row r="57" spans="3:3" x14ac:dyDescent="0.75">
      <c r="C57" s="12" t="str">
        <f>IF(EpisodeEvent!R11="*  ..  ##34###34# ##334###334#","//--- END",EpisodeEvent!R11)</f>
        <v>* dateOfEpisode insert ObligationActorAndCode($actor-sarcoma-i4rc, #SHALL:handle)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D18" zoomScaleNormal="100" workbookViewId="0">
      <selection activeCell="D18" sqref="D1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c r="E2" s="145"/>
    </row>
    <row r="3" spans="1:19" ht="15.5" thickBot="1" x14ac:dyDescent="0.9">
      <c r="B3" s="47" t="s">
        <v>17</v>
      </c>
      <c r="C3" s="28" t="s">
        <v>1597</v>
      </c>
      <c r="D3" s="47" t="s">
        <v>1466</v>
      </c>
      <c r="E3" s="71" t="str">
        <f>$C$1&amp;EpisodeEvent!B5</f>
        <v>http://hl7.eu/fhir/ig/idea4rc/StructureDefinition/EpisodeEvent</v>
      </c>
    </row>
    <row r="4" spans="1:19" x14ac:dyDescent="0.75">
      <c r="B4" s="47" t="s">
        <v>16</v>
      </c>
      <c r="C4" s="28" t="s">
        <v>1602</v>
      </c>
      <c r="D4" s="47" t="s">
        <v>1467</v>
      </c>
      <c r="E4" s="158" t="s">
        <v>1479</v>
      </c>
      <c r="F4" s="159"/>
      <c r="G4" s="159"/>
    </row>
    <row r="5" spans="1:19" x14ac:dyDescent="0.75">
      <c r="B5" s="47" t="s">
        <v>10</v>
      </c>
      <c r="C5" s="7" t="s">
        <v>1598</v>
      </c>
      <c r="D5" s="47"/>
      <c r="E5" s="7"/>
    </row>
    <row r="6" spans="1:19" x14ac:dyDescent="0.75">
      <c r="B6" s="47" t="s">
        <v>18</v>
      </c>
      <c r="C6" s="41"/>
      <c r="D6" s="47" t="s">
        <v>1468</v>
      </c>
      <c r="E6" s="158" t="str">
        <f>E3</f>
        <v>http://hl7.eu/fhir/ig/idea4rc/StructureDefinition/EpisodeEvent</v>
      </c>
      <c r="F6" s="159"/>
      <c r="G6" s="159"/>
    </row>
    <row r="7" spans="1:19" x14ac:dyDescent="0.75">
      <c r="B7" s="47" t="s">
        <v>15</v>
      </c>
      <c r="C7" s="72"/>
      <c r="D7" s="47" t="s">
        <v>1469</v>
      </c>
      <c r="E7" s="158" t="s">
        <v>1479</v>
      </c>
      <c r="F7" s="159"/>
      <c r="G7" s="159"/>
    </row>
    <row r="8" spans="1:19" ht="45" thickBot="1" x14ac:dyDescent="0.9">
      <c r="B8" s="47" t="s">
        <v>1470</v>
      </c>
      <c r="C8" s="73" t="s">
        <v>1598</v>
      </c>
      <c r="D8" s="47"/>
      <c r="E8" s="7"/>
      <c r="I8" s="12" t="s">
        <v>1285</v>
      </c>
      <c r="J8" s="12" t="s">
        <v>1286</v>
      </c>
      <c r="K8" s="12" t="s">
        <v>1287</v>
      </c>
      <c r="L8" s="12" t="s">
        <v>1288</v>
      </c>
      <c r="M8" s="11" t="s">
        <v>1289</v>
      </c>
      <c r="P8" s="34" t="s">
        <v>1324</v>
      </c>
      <c r="Q8" s="34">
        <v>6</v>
      </c>
    </row>
    <row r="9" spans="1:19" ht="30.25" thickBot="1" x14ac:dyDescent="0.9">
      <c r="B9" s="47" t="s">
        <v>1471</v>
      </c>
      <c r="C9" s="12" t="s">
        <v>1599</v>
      </c>
      <c r="D9" s="92"/>
      <c r="E9" s="163"/>
      <c r="F9" s="164"/>
      <c r="G9" s="165"/>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EpisodeEvent!B5</f>
        <v>EpisodeEvent</v>
      </c>
      <c r="C14" s="11"/>
      <c r="D14" s="4" t="s">
        <v>1488</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1593</v>
      </c>
      <c r="E15" s="12"/>
      <c r="F15" s="49" t="s">
        <v>1312</v>
      </c>
      <c r="G15" s="77" t="s">
        <v>1606</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1312</v>
      </c>
      <c r="G16" s="77" t="s">
        <v>1607</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2541</v>
      </c>
      <c r="E17" s="12"/>
      <c r="F17" s="49" t="s">
        <v>1290</v>
      </c>
      <c r="G17" s="76" t="s">
        <v>2542</v>
      </c>
      <c r="H17" s="43"/>
      <c r="I17" s="12" t="str">
        <f t="shared" si="7"/>
        <v>* group[=].element[+].code = #EpisodeEvent.eventType</v>
      </c>
      <c r="J17" s="12" t="str">
        <f t="shared" si="8"/>
        <v>* group[=].element[=].display = ##34#Event type##34#</v>
      </c>
      <c r="K17" s="12" t="str">
        <f t="shared" si="9"/>
        <v>* group[=].element[=].target.code = #Condition.clinicalStatus.coding:athena</v>
      </c>
      <c r="L17" s="12" t="str">
        <f t="shared" si="10"/>
        <v>* group[=].element[=].target.display = ##34###34#</v>
      </c>
      <c r="M17" s="12" t="str">
        <f t="shared" si="11"/>
        <v>* group[=].element[=].target.equivalence = #relatedto</v>
      </c>
      <c r="N17" s="12" t="str">
        <f t="shared" si="12"/>
        <v>* group[=].element[=].target.comment = ##34#The eventType is recoded in the coding athena slice, however the type has to be consistent with the combination of status / previous status and existance of previous Condition resources. 
The clincalStatus has in fact a required binding with http://hl7.org/fhir/R4/valueset-condition-clinical.html. active | recurrence | relapse | inactive | remission | resolved 
for example First episode - 4113134 has a status='active' and extension:condition-occurredFollowing.empty()
Progression - 32949 may have status='relapse'; extension:condition-occurredFollowing.exists() (To be checked) 
Recurrence - 4097297 has status='recurrence'; extension:condition-occurredFollowing.exists()
Stable disease - 32948 may have status='inactive';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177" x14ac:dyDescent="0.75">
      <c r="A18" s="44"/>
      <c r="B18" s="6" t="str">
        <f>EpisodeEvent!B10</f>
        <v>definedAt</v>
      </c>
      <c r="C18" s="11" t="str">
        <f>EpisodeEvent!C10</f>
        <v>Defined At</v>
      </c>
      <c r="D18" s="4" t="s">
        <v>2301</v>
      </c>
      <c r="E18" s="12"/>
      <c r="F18" s="49" t="s">
        <v>1290</v>
      </c>
      <c r="G18" s="76" t="s">
        <v>2302</v>
      </c>
      <c r="H18" s="43"/>
      <c r="I18" s="12" t="str">
        <f t="shared" si="7"/>
        <v>* group[=].element[+].code = #EpisodeEvent.definedAt</v>
      </c>
      <c r="J18" s="12" t="str">
        <f t="shared" si="8"/>
        <v>* group[=].element[=].display = ##34#Defined At##34#</v>
      </c>
      <c r="K18" s="12" t="str">
        <f t="shared" si="9"/>
        <v>* group[=].element[=].target.code = #Condition.extension:definedAt</v>
      </c>
      <c r="L18" s="12" t="str">
        <f t="shared" si="10"/>
        <v>* group[=].element[=].target.display = ##34###34#</v>
      </c>
      <c r="M18" s="12" t="str">
        <f t="shared" si="11"/>
        <v>* group[=].element[=].target.equivalence = #relatedto</v>
      </c>
      <c r="N18" s="12" t="str">
        <f t="shared" si="12"/>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INDEX('EpisodeEvent-ConceptMap-1'!$I$15:$N$124,Q18+1,R18)</f>
        <v>* group[=].element[=].target.display = ##34###34#</v>
      </c>
    </row>
    <row r="19" spans="1:19" ht="73.75" x14ac:dyDescent="0.75">
      <c r="A19" s="44"/>
      <c r="B19" s="136" t="str">
        <f>EpisodeEvent!B11</f>
        <v>dateOfEpisode</v>
      </c>
      <c r="C19" s="11" t="str">
        <f>EpisodeEvent!C11</f>
        <v>Date of episode</v>
      </c>
      <c r="D19" s="12" t="s">
        <v>2249</v>
      </c>
      <c r="E19" s="12"/>
      <c r="F19" s="49" t="s">
        <v>1313</v>
      </c>
      <c r="G19" s="76" t="s">
        <v>2250</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#Condition.clinicalStatus.coding:athena</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177"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##34#The eventType is recoded in the coding athena slice, however the type has to be consistent with the combination of status / previous status and existance of previous Condition resources. 
The clincalStatus has in fact a required binding with http://hl7.org/fhir/R4/valueset-condition-clinical.html. active | recurrence | relapse | inactive | remission | resolved 
for example First episode - 4113134 has a status='active' and extension:condition-occurredFollowing.empty()
Progression - 32949 may have status='relapse'; extension:condition-occurredFollowing.exists() (To be checked) 
Recurrence - 4097297 has status='recurrence'; extension:condition-occurredFollowing.exists()
Stable disease - 32948 may have status='inactive';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#Condition.extension:definedAt</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ht="73.75"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J39" sqref="J39"/>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1600</v>
      </c>
    </row>
    <row r="3" spans="2:7" x14ac:dyDescent="0.75">
      <c r="B3" s="24" t="s">
        <v>20</v>
      </c>
    </row>
    <row r="4" spans="2:7" x14ac:dyDescent="0.75">
      <c r="B4" s="50" t="str">
        <f>"Instance: "&amp;'EpisodeEvent-ConceptMap-1'!C4</f>
        <v>Instance: episodeEvent2FHIR</v>
      </c>
    </row>
    <row r="5" spans="2:7" x14ac:dyDescent="0.75">
      <c r="B5" s="50" t="s">
        <v>1330</v>
      </c>
    </row>
    <row r="6" spans="2:7" x14ac:dyDescent="0.75">
      <c r="B6" s="50" t="s">
        <v>1321</v>
      </c>
    </row>
    <row r="7" spans="2:7" x14ac:dyDescent="0.75">
      <c r="B7" s="50" t="s">
        <v>1473</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1322</v>
      </c>
    </row>
    <row r="11" spans="2:7" x14ac:dyDescent="0.75">
      <c r="B11" s="50" t="s">
        <v>1323</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##34#http://hl7.eu/fhir/ig/idea4rc/StructureDefinition/EpisodeEvent##34#</v>
      </c>
    </row>
    <row r="17" spans="2:7" x14ac:dyDescent="0.75">
      <c r="B17" s="53" t="str">
        <f>"* group[=].target = ##34#"&amp;'EpisodeEvent-ConceptMap-1'!E7&amp;"##34#"</f>
        <v>* group[=].target = ##34#http://hl7.eu/fhir/ig/idea4rc/StructureDefinition/Condition-primaryCancer-eu-i4rc##34#</v>
      </c>
    </row>
    <row r="18" spans="2:7" x14ac:dyDescent="0.75">
      <c r="B18" s="75"/>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#Condition.clinicalStatus.coding:athena</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03.25" x14ac:dyDescent="0.75">
      <c r="B36" s="12" t="str">
        <f>IF('EpisodeEvent-ConceptMap-1'!S32=0,"//---END",'EpisodeEvent-ConceptMap-1'!S32)</f>
        <v>* group[=].element[=].target.comment = ##34#The eventType is recoded in the coding athena slice, however the type has to be consistent with the combination of status / previous status and existance of previous Condition resources. 
The clincalStatus has in fact a required binding with http://hl7.org/fhir/R4/valueset-condition-clinical.html. active | recurrence | relapse | inactive | remission | resolved 
for example First episode - 4113134 has a status='active' and extension:condition-occurredFollowing.empty()
Progression - 32949 may have status='relapse'; extension:condition-occurredFollowing.exists() (To be checked) 
Recurrence - 4097297 has status='recurrence'; extension:condition-occurredFollowing.exists()
Stable disease - 32948 may have status='inactive';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#Condition.extension:definedAt</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ht="44.25" x14ac:dyDescent="0.75">
      <c r="B42" s="12" t="str">
        <f>IF('EpisodeEvent-ConceptMap-1'!S38=0,"//---END",'EpisodeEvent-ConceptMap-1'!S38)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zoomScale="77" zoomScaleNormal="115" workbookViewId="0">
      <selection activeCell="B4" sqref="B4"/>
    </sheetView>
  </sheetViews>
  <sheetFormatPr defaultRowHeight="14.75" x14ac:dyDescent="0.75"/>
  <cols>
    <col min="1" max="1" width="16.54296875" customWidth="1"/>
    <col min="2" max="2" width="49" customWidth="1"/>
    <col min="3" max="3" width="32.1796875" style="2" customWidth="1"/>
    <col min="4" max="4" width="46.36328125" customWidth="1"/>
    <col min="5" max="5" width="10.81640625" customWidth="1"/>
    <col min="6" max="6" width="9" customWidth="1"/>
    <col min="7" max="7" width="18.1796875" customWidth="1"/>
    <col min="8" max="8" width="39" style="2" customWidth="1"/>
    <col min="9" max="9" width="16.54296875" style="2" customWidth="1"/>
    <col min="10" max="10" width="13.54296875" style="2" customWidth="1"/>
    <col min="11" max="11" width="35.36328125" customWidth="1"/>
    <col min="12" max="12" width="67.1796875" style="2" customWidth="1"/>
    <col min="13" max="13" width="19.26953125" customWidth="1"/>
    <col min="14" max="14" width="55.7265625" customWidth="1"/>
    <col min="15" max="15" width="14.45312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L2" s="24" t="s">
        <v>19</v>
      </c>
      <c r="N2" s="24" t="s">
        <v>1381</v>
      </c>
      <c r="P2" s="24" t="s">
        <v>2045</v>
      </c>
      <c r="R2" s="24" t="s">
        <v>2046</v>
      </c>
    </row>
    <row r="3" spans="1:18" ht="17.75" customHeight="1" thickBot="1" x14ac:dyDescent="0.9">
      <c r="L3" s="24" t="str">
        <f>L1</f>
        <v>//===================================================</v>
      </c>
      <c r="N3" s="24" t="str">
        <f>N1</f>
        <v>// -------------------------------------------------------------------------------</v>
      </c>
      <c r="P3" s="24" t="str">
        <f>P1</f>
        <v>// -------------------------------------------------------------------------------</v>
      </c>
      <c r="R3" s="24" t="str">
        <f>R1</f>
        <v>// -------------------------------------------------------------------------------</v>
      </c>
    </row>
    <row r="4" spans="1:18" ht="15.5" thickBot="1" x14ac:dyDescent="0.9">
      <c r="A4" s="5" t="s">
        <v>11</v>
      </c>
      <c r="B4" s="30" t="s">
        <v>1889</v>
      </c>
      <c r="L4" s="16" t="str">
        <f>CONCATENATE("Logical: ",B4)</f>
        <v>Logical: GeneticTestExpressionI4rc</v>
      </c>
    </row>
    <row r="5" spans="1:18" ht="15.5" thickBot="1" x14ac:dyDescent="0.9">
      <c r="A5" s="14" t="s">
        <v>16</v>
      </c>
      <c r="B5" s="30" t="s">
        <v>1859</v>
      </c>
      <c r="L5" s="16" t="str">
        <f>CONCATENATE("Id: ",B5)</f>
        <v>Id: GeneticTestExpression</v>
      </c>
    </row>
    <row r="6" spans="1:18" ht="15.5" thickBot="1" x14ac:dyDescent="0.9">
      <c r="A6" s="14" t="s">
        <v>10</v>
      </c>
      <c r="B6" s="30" t="s">
        <v>1860</v>
      </c>
      <c r="L6" s="17" t="str">
        <f>CONCATENATE("Title: ##34#",B6,"##34#")</f>
        <v>Title: ##34#Genetic Test Expression##34#</v>
      </c>
    </row>
    <row r="7" spans="1:18" x14ac:dyDescent="0.75">
      <c r="A7" s="26" t="s">
        <v>2</v>
      </c>
      <c r="B7" s="95" t="s">
        <v>1860</v>
      </c>
      <c r="C7" s="9" t="s">
        <v>3</v>
      </c>
      <c r="D7" s="1" t="s">
        <v>4</v>
      </c>
      <c r="E7" s="3" t="s">
        <v>5</v>
      </c>
      <c r="F7" s="3" t="s">
        <v>6</v>
      </c>
      <c r="G7" s="3" t="s">
        <v>7</v>
      </c>
      <c r="H7" s="64" t="s">
        <v>1380</v>
      </c>
      <c r="I7" s="118" t="s">
        <v>2043</v>
      </c>
      <c r="J7" s="118" t="s">
        <v>2044</v>
      </c>
      <c r="L7" s="17" t="str">
        <f>CONCATENATE("Description: "," ##334#",B7,"##334#",)</f>
        <v>Description:  ##334#Genetic Test Expression##334#</v>
      </c>
    </row>
    <row r="8" spans="1:18" ht="59" x14ac:dyDescent="0.75">
      <c r="A8" s="59">
        <v>0</v>
      </c>
      <c r="B8" s="11" t="s">
        <v>1571</v>
      </c>
      <c r="C8" s="11" t="s">
        <v>1577</v>
      </c>
      <c r="D8" t="s">
        <v>1540</v>
      </c>
      <c r="E8" s="11">
        <v>1</v>
      </c>
      <c r="F8" s="11">
        <v>1</v>
      </c>
      <c r="G8" s="11" t="s">
        <v>1592</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 t="shared" ref="P8:P29" si="1">IF(I8,IF(L8="*  ..  ##34###34# ##334###334#",L8,CONCATENATE("* ",B8," insert ObligationActorAndCode($actor-headneck, #SHALL:handle)")),IF(L8="*  ..  ##34###34# ##334###334#",L8,""))</f>
        <v>* episodeEventReference insert ObligationActorAndCode($actor-headneck, #SHALL:handle)</v>
      </c>
      <c r="R8" s="12" t="str">
        <f t="shared" ref="R8:R29" si="2">IF(J8,IF(L8="*  ..  ##34###34# ##334###334#",L8,CONCATENATE("* ",B8," insert ObligationActorAndCode($actor-sarcoma-i4rc, #SHALL:handle)")),IF(L8="*  ..  ##34###34# ##334###334#",L8,""))</f>
        <v/>
      </c>
    </row>
    <row r="9" spans="1:18" s="2" customFormat="1" ht="44.25" x14ac:dyDescent="0.75">
      <c r="A9" s="59">
        <v>1</v>
      </c>
      <c r="B9" t="s">
        <v>1861</v>
      </c>
      <c r="C9" s="142" t="s">
        <v>2318</v>
      </c>
      <c r="D9" t="s">
        <v>1862</v>
      </c>
      <c r="E9" s="11">
        <v>0</v>
      </c>
      <c r="F9" s="11">
        <v>1</v>
      </c>
      <c r="G9" s="11" t="s">
        <v>40</v>
      </c>
      <c r="H9" s="11"/>
      <c r="I9" s="12" t="b">
        <v>1</v>
      </c>
      <c r="J9" s="12" t="b">
        <v>0</v>
      </c>
      <c r="K9" s="25"/>
      <c r="L9" s="12" t="str">
        <f t="shared" ref="L9:L29" si="3">CONCATENATE("* ",B9, " ",E9,"..",F9," ",G9," ##34#",C9,"##34# ##334#",D9,"##334#")</f>
        <v>* geneExpressionAnalysisPerformed 0..1 boolean ##34#Is a gene expression analysis performed ?##34# ##334#Clarifies whether a gene expression analysis is performed##334#</v>
      </c>
      <c r="M9"/>
      <c r="N9" s="12" t="str">
        <f t="shared" ref="N9:N29" si="4">IF(H9="",IF(L9="*  ..  ##34###34# ##334###334#",L9,""),IF(L9="*  ..  ##34###34# ##334###334#",L9,CONCATENATE("* ",B9," ^comment = ##334#",H9,"##334#")))</f>
        <v/>
      </c>
      <c r="P9" s="12" t="str">
        <f t="shared" si="1"/>
        <v>* geneExpressionAnalysisPerformed insert ObligationActorAndCode($actor-headneck, #SHALL:handle)</v>
      </c>
      <c r="Q9"/>
      <c r="R9" s="12" t="str">
        <f t="shared" si="2"/>
        <v/>
      </c>
    </row>
    <row r="10" spans="1:18" s="2" customFormat="1" ht="29.5" x14ac:dyDescent="0.75">
      <c r="A10" s="59">
        <v>2</v>
      </c>
      <c r="B10" t="s">
        <v>1863</v>
      </c>
      <c r="C10" s="142" t="s">
        <v>1864</v>
      </c>
      <c r="D10" t="s">
        <v>1864</v>
      </c>
      <c r="E10" s="11">
        <v>0</v>
      </c>
      <c r="F10" s="11">
        <v>1</v>
      </c>
      <c r="G10" s="11" t="s">
        <v>39</v>
      </c>
      <c r="H10" s="11"/>
      <c r="I10" s="12" t="b">
        <v>1</v>
      </c>
      <c r="J10" s="12" t="b">
        <v>0</v>
      </c>
      <c r="K10" s="25"/>
      <c r="L10" s="12" t="str">
        <f t="shared" si="3"/>
        <v>* dateOfGeneExpression 0..1 date ##34#Date of the gene expression analysis##34# ##334#Date of the gene expression analysis##334#</v>
      </c>
      <c r="M10"/>
      <c r="N10" s="12" t="str">
        <f t="shared" si="4"/>
        <v/>
      </c>
      <c r="P10" s="12" t="str">
        <f t="shared" si="1"/>
        <v>* dateOfGeneExpression insert ObligationActorAndCode($actor-headneck, #SHALL:handle)</v>
      </c>
      <c r="Q10"/>
      <c r="R10" s="12" t="str">
        <f t="shared" si="2"/>
        <v/>
      </c>
    </row>
    <row r="11" spans="1:18" s="2" customFormat="1" ht="44.25" x14ac:dyDescent="0.75">
      <c r="A11" s="59">
        <v>3</v>
      </c>
      <c r="B11" t="s">
        <v>1865</v>
      </c>
      <c r="C11" s="142" t="s">
        <v>2319</v>
      </c>
      <c r="D11" t="s">
        <v>1866</v>
      </c>
      <c r="E11" s="11">
        <v>0</v>
      </c>
      <c r="F11" s="11">
        <v>1</v>
      </c>
      <c r="G11" s="11" t="s">
        <v>40</v>
      </c>
      <c r="H11" s="11"/>
      <c r="I11" s="12" t="b">
        <v>1</v>
      </c>
      <c r="J11" s="12" t="b">
        <v>0</v>
      </c>
      <c r="K11" s="25"/>
      <c r="L11" s="12" t="str">
        <f t="shared" si="3"/>
        <v>* geneMutationAnalysisPerformed 0..1 boolean ##34#Is a gene mutation analysis performed ?##34# ##334#Clarifies whether a gene mutation analysis is performed##334#</v>
      </c>
      <c r="M11"/>
      <c r="N11" s="12" t="str">
        <f t="shared" si="4"/>
        <v/>
      </c>
      <c r="P11" s="12" t="str">
        <f t="shared" si="1"/>
        <v>* geneMutationAnalysisPerformed insert ObligationActorAndCode($actor-headneck, #SHALL:handle)</v>
      </c>
      <c r="Q11"/>
      <c r="R11" s="12" t="str">
        <f t="shared" si="2"/>
        <v/>
      </c>
    </row>
    <row r="12" spans="1:18" s="2" customFormat="1" ht="29.5" x14ac:dyDescent="0.75">
      <c r="A12" s="59">
        <v>4</v>
      </c>
      <c r="B12" t="s">
        <v>1867</v>
      </c>
      <c r="C12" s="142" t="s">
        <v>1868</v>
      </c>
      <c r="D12" t="s">
        <v>1868</v>
      </c>
      <c r="E12" s="11">
        <v>0</v>
      </c>
      <c r="F12" s="11">
        <v>1</v>
      </c>
      <c r="G12" s="11" t="s">
        <v>39</v>
      </c>
      <c r="H12" s="11"/>
      <c r="I12" s="12" t="b">
        <v>1</v>
      </c>
      <c r="J12" s="12" t="b">
        <v>0</v>
      </c>
      <c r="K12" s="25"/>
      <c r="L12" s="12" t="str">
        <f t="shared" si="3"/>
        <v>* dateOfGeneMutation 0..1 date ##34#Date of the gene mutation analysis##34# ##334#Date of the gene mutation analysis##334#</v>
      </c>
      <c r="M12"/>
      <c r="N12" s="12" t="str">
        <f t="shared" si="4"/>
        <v/>
      </c>
      <c r="P12" s="12" t="str">
        <f t="shared" si="1"/>
        <v>* dateOfGeneMutation insert ObligationActorAndCode($actor-headneck, #SHALL:handle)</v>
      </c>
      <c r="Q12"/>
      <c r="R12" s="12" t="str">
        <f t="shared" si="2"/>
        <v/>
      </c>
    </row>
    <row r="13" spans="1:18" s="2" customFormat="1" ht="44.25" x14ac:dyDescent="0.75">
      <c r="A13" s="59">
        <v>5</v>
      </c>
      <c r="B13" t="s">
        <v>1869</v>
      </c>
      <c r="C13" s="142" t="s">
        <v>2320</v>
      </c>
      <c r="D13" t="s">
        <v>1870</v>
      </c>
      <c r="E13" s="11">
        <v>0</v>
      </c>
      <c r="F13" s="11">
        <v>1</v>
      </c>
      <c r="G13" s="11" t="s">
        <v>40</v>
      </c>
      <c r="H13" s="11"/>
      <c r="I13" s="2" t="b">
        <v>1</v>
      </c>
      <c r="J13" s="2" t="b">
        <v>0</v>
      </c>
      <c r="K13" s="25"/>
      <c r="L13" s="12" t="str">
        <f t="shared" si="3"/>
        <v>* testsForChromosomeTranslocationsPerformed 0..1 boolean ##34#Is a tests for chromosome translocations performed ?##34# ##334#Clarifies whether a tests for chromosome translocations is performed##334#</v>
      </c>
      <c r="M13"/>
      <c r="N13" s="12" t="str">
        <f t="shared" si="4"/>
        <v/>
      </c>
      <c r="P13" s="12" t="str">
        <f t="shared" si="1"/>
        <v>* testsForChromosomeTranslocationsPerformed insert ObligationActorAndCode($actor-headneck, #SHALL:handle)</v>
      </c>
      <c r="Q13"/>
      <c r="R13" s="12" t="str">
        <f t="shared" si="2"/>
        <v/>
      </c>
    </row>
    <row r="14" spans="1:18" s="2" customFormat="1" ht="29.5" x14ac:dyDescent="0.75">
      <c r="A14" s="59">
        <v>6</v>
      </c>
      <c r="B14" t="s">
        <v>1871</v>
      </c>
      <c r="C14" s="142" t="s">
        <v>1872</v>
      </c>
      <c r="D14" t="s">
        <v>1872</v>
      </c>
      <c r="E14" s="11">
        <v>0</v>
      </c>
      <c r="F14" s="11">
        <v>1</v>
      </c>
      <c r="G14" s="11" t="s">
        <v>39</v>
      </c>
      <c r="H14" s="11"/>
      <c r="I14" s="12" t="b">
        <v>1</v>
      </c>
      <c r="J14" s="12" t="b">
        <v>0</v>
      </c>
      <c r="K14" s="25"/>
      <c r="L14" s="12" t="str">
        <f t="shared" si="3"/>
        <v>* dateOfTraslocation 0..1 date ##34#Date of the Chromosome translocation test##34# ##334#Date of the Chromosome translocation test##334#</v>
      </c>
      <c r="M14"/>
      <c r="N14" s="12" t="str">
        <f t="shared" si="4"/>
        <v/>
      </c>
      <c r="P14" s="12" t="str">
        <f t="shared" si="1"/>
        <v>* dateOfTraslocation insert ObligationActorAndCode($actor-headneck, #SHALL:handle)</v>
      </c>
      <c r="Q14"/>
      <c r="R14" s="12" t="str">
        <f t="shared" si="2"/>
        <v/>
      </c>
    </row>
    <row r="15" spans="1:18" s="2" customFormat="1" ht="29.5" x14ac:dyDescent="0.75">
      <c r="A15" s="59">
        <v>7</v>
      </c>
      <c r="B15" t="s">
        <v>2089</v>
      </c>
      <c r="C15" s="142" t="s">
        <v>2321</v>
      </c>
      <c r="D15" t="s">
        <v>1873</v>
      </c>
      <c r="E15" s="11">
        <v>0</v>
      </c>
      <c r="F15" s="11">
        <v>1</v>
      </c>
      <c r="G15" s="11" t="s">
        <v>40</v>
      </c>
      <c r="H15" s="11"/>
      <c r="I15" s="12" t="b">
        <v>1</v>
      </c>
      <c r="J15" s="12" t="b">
        <v>0</v>
      </c>
      <c r="K15" s="25"/>
      <c r="L15" s="12" t="str">
        <f t="shared" si="3"/>
        <v>* ngsPerformed 0..1 boolean ##34#Is a NGS analysis performed ?##34# ##334#Clarifies whether a NGS analysis is performed##334#</v>
      </c>
      <c r="M15"/>
      <c r="N15" s="12" t="str">
        <f t="shared" si="4"/>
        <v/>
      </c>
      <c r="P15" s="12" t="str">
        <f t="shared" si="1"/>
        <v>* ngsPerformed insert ObligationActorAndCode($actor-headneck, #SHALL:handle)</v>
      </c>
      <c r="Q15"/>
      <c r="R15" s="12" t="str">
        <f t="shared" si="2"/>
        <v/>
      </c>
    </row>
    <row r="16" spans="1:18" s="2" customFormat="1" ht="29.5" x14ac:dyDescent="0.75">
      <c r="A16" s="59">
        <v>8</v>
      </c>
      <c r="B16" t="s">
        <v>1874</v>
      </c>
      <c r="C16" s="142" t="s">
        <v>1875</v>
      </c>
      <c r="D16" t="s">
        <v>1875</v>
      </c>
      <c r="E16" s="11">
        <v>0</v>
      </c>
      <c r="F16" s="11">
        <v>1</v>
      </c>
      <c r="G16" s="11" t="s">
        <v>39</v>
      </c>
      <c r="H16" s="11"/>
      <c r="I16" s="12" t="b">
        <v>1</v>
      </c>
      <c r="J16" s="12" t="b">
        <v>0</v>
      </c>
      <c r="K16" s="25"/>
      <c r="L16" s="12" t="str">
        <f t="shared" si="3"/>
        <v>* dateOfNgs 0..1 date ##34#Date of the NGS analysis##34# ##334#Date of the NGS analysis##334#</v>
      </c>
      <c r="M16"/>
      <c r="N16" s="12" t="str">
        <f t="shared" si="4"/>
        <v/>
      </c>
      <c r="P16" s="12" t="str">
        <f t="shared" si="1"/>
        <v>* dateOfNgs insert ObligationActorAndCode($actor-headneck, #SHALL:handle)</v>
      </c>
      <c r="Q16"/>
      <c r="R16" s="12" t="str">
        <f t="shared" si="2"/>
        <v/>
      </c>
    </row>
    <row r="17" spans="1:18" s="2" customFormat="1" ht="29.5" x14ac:dyDescent="0.75">
      <c r="A17" s="59">
        <v>9</v>
      </c>
      <c r="B17" t="s">
        <v>2090</v>
      </c>
      <c r="C17" s="142" t="s">
        <v>2322</v>
      </c>
      <c r="D17" t="s">
        <v>1876</v>
      </c>
      <c r="E17" s="11">
        <v>0</v>
      </c>
      <c r="F17" s="11">
        <v>1</v>
      </c>
      <c r="G17" s="11" t="s">
        <v>40</v>
      </c>
      <c r="H17" s="11"/>
      <c r="I17" s="12" t="b">
        <v>1</v>
      </c>
      <c r="J17" s="12" t="b">
        <v>0</v>
      </c>
      <c r="K17" s="25"/>
      <c r="L17" s="12" t="str">
        <f t="shared" si="3"/>
        <v>* pcrTestPerformed 0..1 boolean ##34#Is a PCR analysis performed ?##34# ##334#Clarifies whether a PCR analysis is performed##334#</v>
      </c>
      <c r="M17"/>
      <c r="N17" s="12" t="str">
        <f t="shared" si="4"/>
        <v/>
      </c>
      <c r="P17" s="12" t="str">
        <f t="shared" si="1"/>
        <v>* pcrTestPerformed insert ObligationActorAndCode($actor-headneck, #SHALL:handle)</v>
      </c>
      <c r="Q17"/>
      <c r="R17" s="12" t="str">
        <f t="shared" si="2"/>
        <v/>
      </c>
    </row>
    <row r="18" spans="1:18" ht="29.5" x14ac:dyDescent="0.75">
      <c r="A18" s="59">
        <v>10</v>
      </c>
      <c r="B18" t="s">
        <v>1877</v>
      </c>
      <c r="C18" s="142" t="s">
        <v>1878</v>
      </c>
      <c r="D18" t="s">
        <v>1878</v>
      </c>
      <c r="E18" s="11">
        <v>0</v>
      </c>
      <c r="F18" s="11">
        <v>1</v>
      </c>
      <c r="G18" s="11" t="s">
        <v>39</v>
      </c>
      <c r="H18" s="11"/>
      <c r="I18" s="12" t="b">
        <v>1</v>
      </c>
      <c r="J18" s="12" t="b">
        <v>0</v>
      </c>
      <c r="K18" s="25"/>
      <c r="L18" s="12" t="str">
        <f t="shared" si="3"/>
        <v>* dateOfPcr 0..1 date ##34#Date of the PCR analysis##34# ##334#Date of the PCR analysis##334#</v>
      </c>
      <c r="N18" s="12" t="str">
        <f t="shared" si="4"/>
        <v/>
      </c>
      <c r="P18" s="12" t="str">
        <f t="shared" si="1"/>
        <v>* dateOfPcr insert ObligationActorAndCode($actor-headneck, #SHALL:handle)</v>
      </c>
      <c r="R18" s="12" t="str">
        <f t="shared" si="2"/>
        <v/>
      </c>
    </row>
    <row r="19" spans="1:18" ht="44.25" x14ac:dyDescent="0.75">
      <c r="A19" s="59">
        <v>11</v>
      </c>
      <c r="B19" t="s">
        <v>1879</v>
      </c>
      <c r="C19" s="142" t="s">
        <v>2323</v>
      </c>
      <c r="D19" t="s">
        <v>1880</v>
      </c>
      <c r="E19" s="11">
        <v>0</v>
      </c>
      <c r="F19" s="11">
        <v>1</v>
      </c>
      <c r="G19" s="11" t="s">
        <v>40</v>
      </c>
      <c r="H19" s="11"/>
      <c r="I19" s="12" t="b">
        <v>1</v>
      </c>
      <c r="J19" s="12" t="b">
        <v>0</v>
      </c>
      <c r="L19" s="12" t="str">
        <f t="shared" si="3"/>
        <v>* immunohistochemistryPerformed 0..1 boolean ##34#Is a immunohiostochemestry analysis performed ?##34# ##334#Clarifies whether a immunohiostochemestry analysis is performed##334#</v>
      </c>
      <c r="N19" s="12" t="str">
        <f t="shared" si="4"/>
        <v/>
      </c>
      <c r="P19" s="12" t="str">
        <f t="shared" si="1"/>
        <v>* immunohistochemistryPerformed insert ObligationActorAndCode($actor-headneck, #SHALL:handle)</v>
      </c>
      <c r="R19" s="12" t="str">
        <f t="shared" si="2"/>
        <v/>
      </c>
    </row>
    <row r="20" spans="1:18" ht="44.25" x14ac:dyDescent="0.75">
      <c r="A20" s="59">
        <v>12</v>
      </c>
      <c r="B20" t="s">
        <v>1881</v>
      </c>
      <c r="C20" s="142" t="s">
        <v>1882</v>
      </c>
      <c r="D20" t="s">
        <v>1882</v>
      </c>
      <c r="E20" s="11">
        <v>0</v>
      </c>
      <c r="F20" s="11">
        <v>1</v>
      </c>
      <c r="G20" s="11" t="s">
        <v>39</v>
      </c>
      <c r="H20" s="11"/>
      <c r="I20" s="12" t="b">
        <v>1</v>
      </c>
      <c r="J20" s="12" t="b">
        <v>0</v>
      </c>
      <c r="L20" s="12" t="str">
        <f t="shared" si="3"/>
        <v>* dateOfImmunohistochemistry 0..1 date ##34#Date of the immunohiostochemestry analysis##34# ##334#Date of the immunohiostochemestry analysis##334#</v>
      </c>
      <c r="N20" s="12" t="str">
        <f t="shared" si="4"/>
        <v/>
      </c>
      <c r="P20" s="12" t="str">
        <f t="shared" si="1"/>
        <v>* dateOfImmunohistochemistry insert ObligationActorAndCode($actor-headneck, #SHALL:handle)</v>
      </c>
      <c r="R20" s="12" t="str">
        <f t="shared" si="2"/>
        <v/>
      </c>
    </row>
    <row r="21" spans="1:18" ht="29.5" x14ac:dyDescent="0.75">
      <c r="A21" s="59">
        <v>13</v>
      </c>
      <c r="B21" t="s">
        <v>2091</v>
      </c>
      <c r="C21" s="142" t="s">
        <v>2324</v>
      </c>
      <c r="D21" t="s">
        <v>1883</v>
      </c>
      <c r="E21" s="11">
        <v>0</v>
      </c>
      <c r="F21" s="11">
        <v>1</v>
      </c>
      <c r="G21" s="11" t="s">
        <v>40</v>
      </c>
      <c r="H21" s="11"/>
      <c r="I21" s="12" t="b">
        <v>1</v>
      </c>
      <c r="J21" s="12" t="b">
        <v>0</v>
      </c>
      <c r="L21" s="12" t="str">
        <f t="shared" si="3"/>
        <v>* ctDnaPerformed 0..1 boolean ##34#Is a ctDNA analysis performed ?##34# ##334#Clarifies whether a ctDNA analysis is performed##334#</v>
      </c>
      <c r="N21" s="12" t="str">
        <f t="shared" si="4"/>
        <v/>
      </c>
      <c r="P21" s="12" t="str">
        <f t="shared" si="1"/>
        <v>* ctDnaPerformed insert ObligationActorAndCode($actor-headneck, #SHALL:handle)</v>
      </c>
      <c r="R21" s="12" t="str">
        <f t="shared" si="2"/>
        <v/>
      </c>
    </row>
    <row r="22" spans="1:18" ht="29.5" x14ac:dyDescent="0.75">
      <c r="A22" s="59">
        <v>14</v>
      </c>
      <c r="B22" t="s">
        <v>1884</v>
      </c>
      <c r="C22" s="142" t="s">
        <v>1885</v>
      </c>
      <c r="D22" t="s">
        <v>1885</v>
      </c>
      <c r="E22" s="11">
        <v>0</v>
      </c>
      <c r="F22" s="11">
        <v>1</v>
      </c>
      <c r="G22" s="11" t="s">
        <v>39</v>
      </c>
      <c r="H22" s="11"/>
      <c r="I22" s="12" t="b">
        <v>1</v>
      </c>
      <c r="J22" s="12" t="b">
        <v>0</v>
      </c>
      <c r="L22" s="12" t="str">
        <f t="shared" si="3"/>
        <v>* dateOfCtdna 0..1 date ##34#Date of the ctDNA analysis##34# ##334#Date of the ctDNA analysis##334#</v>
      </c>
      <c r="N22" s="12" t="str">
        <f t="shared" si="4"/>
        <v/>
      </c>
      <c r="P22" s="12" t="str">
        <f t="shared" si="1"/>
        <v>* dateOfCtdna insert ObligationActorAndCode($actor-headneck, #SHALL:handle)</v>
      </c>
      <c r="R22" s="12" t="str">
        <f t="shared" si="2"/>
        <v/>
      </c>
    </row>
    <row r="23" spans="1:18" x14ac:dyDescent="0.75">
      <c r="A23" s="59">
        <v>14</v>
      </c>
      <c r="B23" s="11"/>
      <c r="C23" s="11"/>
      <c r="D23" s="11"/>
      <c r="E23" s="11"/>
      <c r="F23" s="11"/>
      <c r="G23" s="11"/>
      <c r="H23" s="12"/>
      <c r="I23" s="12"/>
      <c r="J23" s="12"/>
      <c r="L23" s="12" t="str">
        <f t="shared" si="3"/>
        <v>*  ..  ##34###34# ##334###334#</v>
      </c>
      <c r="N23" s="12" t="str">
        <f t="shared" si="4"/>
        <v>*  ..  ##34###34# ##334###334#</v>
      </c>
      <c r="P23" s="12" t="str">
        <f t="shared" si="1"/>
        <v>*  ..  ##34###34# ##334###334#</v>
      </c>
      <c r="R23" s="12" t="str">
        <f t="shared" si="2"/>
        <v>*  ..  ##34###34# ##334###334#</v>
      </c>
    </row>
    <row r="24" spans="1:18" x14ac:dyDescent="0.75">
      <c r="A24" s="59">
        <v>15</v>
      </c>
      <c r="B24" s="11"/>
      <c r="C24" s="11"/>
      <c r="D24" s="11"/>
      <c r="E24" s="11"/>
      <c r="F24" s="11"/>
      <c r="G24" s="11"/>
      <c r="H24" s="12"/>
      <c r="I24" s="12"/>
      <c r="J24" s="12"/>
      <c r="L24" s="12" t="str">
        <f t="shared" si="3"/>
        <v>*  ..  ##34###34# ##334###334#</v>
      </c>
      <c r="N24" s="12" t="str">
        <f t="shared" si="4"/>
        <v>*  ..  ##34###34# ##334###334#</v>
      </c>
      <c r="P24" s="12" t="str">
        <f t="shared" si="1"/>
        <v>*  ..  ##34###34# ##334###334#</v>
      </c>
      <c r="R24" s="12" t="str">
        <f t="shared" si="2"/>
        <v>*  ..  ##34###34# ##334###334#</v>
      </c>
    </row>
    <row r="25" spans="1:18" x14ac:dyDescent="0.75">
      <c r="A25" s="59">
        <v>16</v>
      </c>
      <c r="B25" s="11"/>
      <c r="C25" s="11"/>
      <c r="D25" s="11"/>
      <c r="E25" s="11"/>
      <c r="F25" s="11"/>
      <c r="G25" s="11"/>
      <c r="H25" s="12"/>
      <c r="I25" s="12"/>
      <c r="J25" s="12"/>
      <c r="L25" s="12" t="str">
        <f t="shared" si="3"/>
        <v>*  ..  ##34###34# ##334###334#</v>
      </c>
      <c r="N25" s="12" t="str">
        <f t="shared" si="4"/>
        <v>*  ..  ##34###34# ##334###334#</v>
      </c>
      <c r="P25" s="12" t="str">
        <f t="shared" si="1"/>
        <v>*  ..  ##34###34# ##334###334#</v>
      </c>
      <c r="R25" s="12" t="str">
        <f t="shared" si="2"/>
        <v>*  ..  ##34###34# ##334###334#</v>
      </c>
    </row>
    <row r="26" spans="1:18" x14ac:dyDescent="0.75">
      <c r="A26" s="59">
        <v>17</v>
      </c>
      <c r="B26" s="11"/>
      <c r="C26" s="11"/>
      <c r="D26" s="11"/>
      <c r="E26" s="11"/>
      <c r="F26" s="11"/>
      <c r="G26" s="11"/>
      <c r="H26" s="12"/>
      <c r="I26" s="12"/>
      <c r="J26" s="12"/>
      <c r="L26" s="12" t="str">
        <f t="shared" si="3"/>
        <v>*  ..  ##34###34# ##334###334#</v>
      </c>
      <c r="N26" s="12" t="str">
        <f t="shared" si="4"/>
        <v>*  ..  ##34###34# ##334###334#</v>
      </c>
      <c r="P26" s="12" t="str">
        <f t="shared" si="1"/>
        <v>*  ..  ##34###34# ##334###334#</v>
      </c>
      <c r="R26" s="12" t="str">
        <f t="shared" si="2"/>
        <v>*  ..  ##34###34# ##334###334#</v>
      </c>
    </row>
    <row r="27" spans="1:18" x14ac:dyDescent="0.75">
      <c r="A27" s="59">
        <v>18</v>
      </c>
      <c r="B27" s="11"/>
      <c r="C27" s="11"/>
      <c r="D27" s="11"/>
      <c r="E27" s="11"/>
      <c r="F27" s="11"/>
      <c r="G27" s="11"/>
      <c r="H27" s="12"/>
      <c r="I27" s="12"/>
      <c r="J27" s="12"/>
      <c r="L27" s="12" t="str">
        <f t="shared" si="3"/>
        <v>*  ..  ##34###34# ##334###334#</v>
      </c>
      <c r="N27" s="12" t="str">
        <f t="shared" si="4"/>
        <v>*  ..  ##34###34# ##334###334#</v>
      </c>
      <c r="P27" s="12" t="str">
        <f t="shared" si="1"/>
        <v>*  ..  ##34###34# ##334###334#</v>
      </c>
      <c r="R27" s="12" t="str">
        <f t="shared" si="2"/>
        <v>*  ..  ##34###34# ##334###334#</v>
      </c>
    </row>
    <row r="28" spans="1:18" x14ac:dyDescent="0.75">
      <c r="A28" s="59">
        <v>19</v>
      </c>
      <c r="B28" s="11"/>
      <c r="C28" s="11"/>
      <c r="D28" s="11"/>
      <c r="E28" s="11"/>
      <c r="F28" s="11"/>
      <c r="G28" s="11"/>
      <c r="H28" s="12"/>
      <c r="I28" s="12"/>
      <c r="J28" s="12"/>
      <c r="L28" s="12" t="str">
        <f t="shared" si="3"/>
        <v>*  ..  ##34###34# ##334###334#</v>
      </c>
      <c r="N28" s="12" t="str">
        <f t="shared" si="4"/>
        <v>*  ..  ##34###34# ##334###334#</v>
      </c>
      <c r="P28" s="12" t="str">
        <f t="shared" si="1"/>
        <v>*  ..  ##34###34# ##334###334#</v>
      </c>
      <c r="R28" s="12" t="str">
        <f t="shared" si="2"/>
        <v>*  ..  ##34###34# ##334###334#</v>
      </c>
    </row>
    <row r="29" spans="1:18" x14ac:dyDescent="0.75">
      <c r="A29" s="59">
        <v>20</v>
      </c>
      <c r="B29" s="11"/>
      <c r="C29" s="11"/>
      <c r="D29" s="11"/>
      <c r="E29" s="11"/>
      <c r="F29" s="11"/>
      <c r="G29" s="11"/>
      <c r="H29" s="12"/>
      <c r="I29" s="12"/>
      <c r="J29" s="12"/>
      <c r="L29" s="12" t="str">
        <f t="shared" si="3"/>
        <v>*  ..  ##34###34# ##334###334#</v>
      </c>
      <c r="N29" s="12" t="str">
        <f t="shared" si="4"/>
        <v>*  ..  ##34###34# ##334###334#</v>
      </c>
      <c r="P29" s="12" t="str">
        <f t="shared" si="1"/>
        <v>*  ..  ##34###34# ##334###334#</v>
      </c>
      <c r="R29" s="12" t="str">
        <f t="shared" si="2"/>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75"/>
  <sheetViews>
    <sheetView workbookViewId="0">
      <selection activeCell="D41" sqref="D41"/>
    </sheetView>
  </sheetViews>
  <sheetFormatPr defaultRowHeight="14.75" x14ac:dyDescent="0.75"/>
  <cols>
    <col min="3" max="3" width="108.1796875" style="100" customWidth="1"/>
    <col min="7" max="7" width="29.54296875" customWidth="1"/>
    <col min="8" max="8" width="54.90625" customWidth="1"/>
  </cols>
  <sheetData>
    <row r="1" spans="3:7" ht="15.5" thickBot="1" x14ac:dyDescent="0.9">
      <c r="C1" s="98" t="str">
        <f>GeneticTestExpression!L1</f>
        <v>//===================================================</v>
      </c>
    </row>
    <row r="2" spans="3:7" ht="16.75" thickBot="1" x14ac:dyDescent="0.9">
      <c r="C2" s="24" t="str">
        <f>GeneticTestExpression!L2</f>
        <v>//  Logical Model</v>
      </c>
      <c r="G2" s="29" t="s">
        <v>1886</v>
      </c>
    </row>
    <row r="3" spans="3:7" x14ac:dyDescent="0.75">
      <c r="C3" s="24" t="str">
        <f>GeneticTestExpression!L3</f>
        <v>//===================================================</v>
      </c>
    </row>
    <row r="4" spans="3:7" x14ac:dyDescent="0.75">
      <c r="C4" s="99" t="str">
        <f>GeneticTestExpression!L4</f>
        <v>Logical: GeneticTestExpressionI4rc</v>
      </c>
    </row>
    <row r="5" spans="3:7" x14ac:dyDescent="0.75">
      <c r="C5" s="99" t="str">
        <f>GeneticTestExpression!L5</f>
        <v>Id: GeneticTestExpression</v>
      </c>
    </row>
    <row r="6" spans="3:7" x14ac:dyDescent="0.75">
      <c r="C6" s="99" t="str">
        <f>GeneticTestExpression!L6</f>
        <v>Title: ##34#Genetic Test Expression##34#</v>
      </c>
    </row>
    <row r="7" spans="3:7" x14ac:dyDescent="0.75">
      <c r="C7" s="99" t="str">
        <f>GeneticTestExpression!L7</f>
        <v>Description:  ##334#Genetic Test Expression##334#</v>
      </c>
    </row>
    <row r="8" spans="3:7" ht="29.5" x14ac:dyDescent="0.75">
      <c r="C8" s="100"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0" t="str">
        <f>IF(GeneticTestExpression!L9="*  ..  ##34###34# ##334###334#","//--- END",GeneticTestExpression!L9)</f>
        <v>* geneExpressionAnalysisPerformed 0..1 boolean ##34#Is a gene expression analysis performed ?##34# ##334#Clarifies whether a gene expression analysis is performed##334#</v>
      </c>
    </row>
    <row r="10" spans="3:7" ht="29.5" x14ac:dyDescent="0.75">
      <c r="C10" s="100" t="str">
        <f>IF(GeneticTestExpression!L10="*  ..  ##34###34# ##334###334#","//--- END",GeneticTestExpression!L10)</f>
        <v>* dateOfGeneExpression 0..1 date ##34#Date of the gene expression analysis##34# ##334#Date of the gene expression analysis##334#</v>
      </c>
    </row>
    <row r="11" spans="3:7" ht="29.5" x14ac:dyDescent="0.75">
      <c r="C11" s="100" t="str">
        <f>IF(GeneticTestExpression!L11="*  ..  ##34###34# ##334###334#","//--- END",GeneticTestExpression!L11)</f>
        <v>* geneMutationAnalysisPerformed 0..1 boolean ##34#Is a gene mutation analysis performed ?##34# ##334#Clarifies whether a gene mutation analysis is performed##334#</v>
      </c>
    </row>
    <row r="12" spans="3:7" ht="29.5" x14ac:dyDescent="0.75">
      <c r="C12" s="100" t="str">
        <f>IF(GeneticTestExpression!L12="*  ..  ##34###34# ##334###334#","//--- END",GeneticTestExpression!L12)</f>
        <v>* dateOfGeneMutation 0..1 date ##34#Date of the gene mutation analysis##34# ##334#Date of the gene mutation analysis##334#</v>
      </c>
    </row>
    <row r="13" spans="3:7" ht="29.5" x14ac:dyDescent="0.75">
      <c r="C13" s="100" t="str">
        <f>IF(GeneticTestExpression!L13="*  ..  ##34###34# ##334###334#","//--- END",GeneticTestExpression!L13)</f>
        <v>* testsForChromosomeTranslocationsPerformed 0..1 boolean ##34#Is a tests for chromosome translocations performed ?##34# ##334#Clarifies whether a tests for chromosome translocations is performed##334#</v>
      </c>
    </row>
    <row r="14" spans="3:7" ht="29.5" x14ac:dyDescent="0.75">
      <c r="C14" s="100" t="str">
        <f>IF(GeneticTestExpression!L14="*  ..  ##34###34# ##334###334#","//--- END",GeneticTestExpression!L14)</f>
        <v>* dateOfTraslocation 0..1 date ##34#Date of the Chromosome translocation test##34# ##334#Date of the Chromosome translocation test##334#</v>
      </c>
    </row>
    <row r="15" spans="3:7" ht="29.5" x14ac:dyDescent="0.75">
      <c r="C15" s="100" t="str">
        <f>IF(GeneticTestExpression!L15="*  ..  ##34###34# ##334###334#","//--- END",GeneticTestExpression!L15)</f>
        <v>* ngsPerformed 0..1 boolean ##34#Is a NGS analysis performed ?##34# ##334#Clarifies whether a NGS analysis is performed##334#</v>
      </c>
    </row>
    <row r="16" spans="3:7" x14ac:dyDescent="0.75">
      <c r="C16" s="100" t="str">
        <f>IF(GeneticTestExpression!L16="*  ..  ##34###34# ##334###334#","//--- END",GeneticTestExpression!L16)</f>
        <v>* dateOfNgs 0..1 date ##34#Date of the NGS analysis##34# ##334#Date of the NGS analysis##334#</v>
      </c>
    </row>
    <row r="17" spans="3:3" ht="29.5" x14ac:dyDescent="0.75">
      <c r="C17" s="100" t="str">
        <f>IF(GeneticTestExpression!L17="*  ..  ##34###34# ##334###334#","//--- END",GeneticTestExpression!L17)</f>
        <v>* pcrTestPerformed 0..1 boolean ##34#Is a PCR analysis performed ?##34# ##334#Clarifies whether a PCR analysis is performed##334#</v>
      </c>
    </row>
    <row r="18" spans="3:3" x14ac:dyDescent="0.75">
      <c r="C18" s="100" t="str">
        <f>IF(GeneticTestExpression!L18="*  ..  ##34###34# ##334###334#","//--- END",GeneticTestExpression!L18)</f>
        <v>* dateOfPcr 0..1 date ##34#Date of the PCR analysis##34# ##334#Date of the PCR analysis##334#</v>
      </c>
    </row>
    <row r="19" spans="3:3" ht="29.5" x14ac:dyDescent="0.75">
      <c r="C19" s="100" t="str">
        <f>IF(GeneticTestExpression!L19="*  ..  ##34###34# ##334###334#","//--- END",GeneticTestExpression!L19)</f>
        <v>* immunohistochemistryPerformed 0..1 boolean ##34#Is a immunohiostochemestry analysis performed ?##34# ##334#Clarifies whether a immunohiostochemestry analysis is performed##334#</v>
      </c>
    </row>
    <row r="20" spans="3:3" ht="29.5" x14ac:dyDescent="0.75">
      <c r="C20" s="100" t="str">
        <f>IF(GeneticTestExpression!L20="*  ..  ##34###34# ##334###334#","//--- END",GeneticTestExpression!L20)</f>
        <v>* dateOfImmunohistochemistry 0..1 date ##34#Date of the immunohiostochemestry analysis##34# ##334#Date of the immunohiostochemestry analysis##334#</v>
      </c>
    </row>
    <row r="21" spans="3:3" ht="29.5" x14ac:dyDescent="0.75">
      <c r="C21" s="100" t="str">
        <f>IF(GeneticTestExpression!L21="*  ..  ##34###34# ##334###334#","//--- END",GeneticTestExpression!L21)</f>
        <v>* ctDnaPerformed 0..1 boolean ##34#Is a ctDNA analysis performed ?##34# ##334#Clarifies whether a ctDNA analysis is performed##334#</v>
      </c>
    </row>
    <row r="22" spans="3:3" x14ac:dyDescent="0.75">
      <c r="C22" s="100" t="str">
        <f>IF(GeneticTestExpression!L22="*  ..  ##34###34# ##334###334#","//--- END",GeneticTestExpression!L22)</f>
        <v>* dateOfCtdna 0..1 date ##34#Date of the ctDNA analysis##34# ##334#Date of the ctDNA analysis##334#</v>
      </c>
    </row>
    <row r="23" spans="3:3" x14ac:dyDescent="0.75">
      <c r="C23" s="100" t="str">
        <f>IF(GeneticTestExpression!L23="*  ..  ##34###34# ##334###334#","//--- END",GeneticTestExpression!L23)</f>
        <v>//--- END</v>
      </c>
    </row>
    <row r="24" spans="3:3" x14ac:dyDescent="0.75">
      <c r="C24" s="100" t="str">
        <f>IF(GeneticTestExpression!L24="*  ..  ##34###34# ##334###334#","//--- END",GeneticTestExpression!L24)</f>
        <v>//--- END</v>
      </c>
    </row>
    <row r="25" spans="3:3" x14ac:dyDescent="0.75">
      <c r="C25" s="100" t="str">
        <f>IF(GeneticTestExpression!L25="*  ..  ##34###34# ##334###334#","//--- END",GeneticTestExpression!L25)</f>
        <v>//--- END</v>
      </c>
    </row>
    <row r="26" spans="3:3" x14ac:dyDescent="0.75">
      <c r="C26" s="100" t="str">
        <f>IF(GeneticTestExpression!L26="*  ..  ##34###34# ##334###334#","//--- END",GeneticTestExpression!L26)</f>
        <v>//--- END</v>
      </c>
    </row>
    <row r="27" spans="3:3" x14ac:dyDescent="0.75">
      <c r="C27" s="100" t="str">
        <f>IF(GeneticTestExpression!L27="*  ..  ##34###34# ##334###334#","//--- END",GeneticTestExpression!L27)</f>
        <v>//--- END</v>
      </c>
    </row>
    <row r="30" spans="3:3" x14ac:dyDescent="0.75">
      <c r="C30" s="23" t="str">
        <f>GeneticTestExpression!P1</f>
        <v>// -------------------------------------------------------------------------------</v>
      </c>
    </row>
    <row r="31" spans="3:3" x14ac:dyDescent="0.75">
      <c r="C31" s="23" t="str">
        <f>GeneticTestExpression!P2</f>
        <v>// Obligations H&amp;N</v>
      </c>
    </row>
    <row r="32" spans="3:3" x14ac:dyDescent="0.75">
      <c r="C32" s="23" t="str">
        <f>GeneticTestExpression!P3</f>
        <v>// -------------------------------------------------------------------------------</v>
      </c>
    </row>
    <row r="33" spans="3:3" x14ac:dyDescent="0.75">
      <c r="C33" s="12" t="str">
        <f>IF(GeneticTestExpression!P8="*  ..  ##34###34# ##334###334#","//--- END",GeneticTestExpression!P8)</f>
        <v>* episodeEventReference insert ObligationActorAndCode($actor-headneck, #SHALL:handle)</v>
      </c>
    </row>
    <row r="34" spans="3:3" x14ac:dyDescent="0.75">
      <c r="C34" s="12" t="str">
        <f>IF(GeneticTestExpression!P9="*  ..  ##34###34# ##334###334#","//--- END",GeneticTestExpression!P9)</f>
        <v>* geneExpressionAnalysisPerformed insert ObligationActorAndCode($actor-headneck, #SHALL:handle)</v>
      </c>
    </row>
    <row r="35" spans="3:3" x14ac:dyDescent="0.75">
      <c r="C35" s="12" t="str">
        <f>IF(GeneticTestExpression!P10="*  ..  ##34###34# ##334###334#","//--- END",GeneticTestExpression!P10)</f>
        <v>* dateOfGeneExpression insert ObligationActorAndCode($actor-headneck, #SHALL:handle)</v>
      </c>
    </row>
    <row r="36" spans="3:3" x14ac:dyDescent="0.75">
      <c r="C36" s="12" t="str">
        <f>IF(GeneticTestExpression!P11="*  ..  ##34###34# ##334###334#","//--- END",GeneticTestExpression!P11)</f>
        <v>* geneMutationAnalysisPerformed insert ObligationActorAndCode($actor-headneck, #SHALL:handle)</v>
      </c>
    </row>
    <row r="37" spans="3:3" x14ac:dyDescent="0.75">
      <c r="C37" s="12" t="str">
        <f>IF(GeneticTestExpression!P12="*  ..  ##34###34# ##334###334#","//--- END",GeneticTestExpression!P12)</f>
        <v>* dateOfGeneMutation insert ObligationActorAndCode($actor-headneck, #SHALL:handle)</v>
      </c>
    </row>
    <row r="38" spans="3:3" x14ac:dyDescent="0.75">
      <c r="C38" s="12" t="str">
        <f>IF(GeneticTestExpression!P13="*  ..  ##34###34# ##334###334#","//--- END",GeneticTestExpression!P13)</f>
        <v>* testsForChromosomeTranslocationsPerformed insert ObligationActorAndCode($actor-headneck, #SHALL:handle)</v>
      </c>
    </row>
    <row r="39" spans="3:3" x14ac:dyDescent="0.75">
      <c r="C39" s="12" t="str">
        <f>IF(GeneticTestExpression!P14="*  ..  ##34###34# ##334###334#","//--- END",GeneticTestExpression!P14)</f>
        <v>* dateOfTraslocation insert ObligationActorAndCode($actor-headneck, #SHALL:handle)</v>
      </c>
    </row>
    <row r="40" spans="3:3" x14ac:dyDescent="0.75">
      <c r="C40" s="12" t="str">
        <f>IF(GeneticTestExpression!P15="*  ..  ##34###34# ##334###334#","//--- END",GeneticTestExpression!P15)</f>
        <v>* ngsPerformed insert ObligationActorAndCode($actor-headneck, #SHALL:handle)</v>
      </c>
    </row>
    <row r="41" spans="3:3" x14ac:dyDescent="0.75">
      <c r="C41" s="12" t="str">
        <f>IF(GeneticTestExpression!P16="*  ..  ##34###34# ##334###334#","//--- END",GeneticTestExpression!P16)</f>
        <v>* dateOfNgs insert ObligationActorAndCode($actor-headneck, #SHALL:handle)</v>
      </c>
    </row>
    <row r="42" spans="3:3" x14ac:dyDescent="0.75">
      <c r="C42" s="12" t="str">
        <f>IF(GeneticTestExpression!P17="*  ..  ##34###34# ##334###334#","//--- END",GeneticTestExpression!P17)</f>
        <v>* pcrTestPerformed insert ObligationActorAndCode($actor-headneck, #SHALL:handle)</v>
      </c>
    </row>
    <row r="43" spans="3:3" x14ac:dyDescent="0.75">
      <c r="C43" s="12" t="str">
        <f>IF(GeneticTestExpression!P18="*  ..  ##34###34# ##334###334#","//--- END",GeneticTestExpression!P18)</f>
        <v>* dateOfPcr insert ObligationActorAndCode($actor-headneck, #SHALL:handle)</v>
      </c>
    </row>
    <row r="44" spans="3:3" x14ac:dyDescent="0.75">
      <c r="C44" s="12" t="str">
        <f>IF(GeneticTestExpression!P19="*  ..  ##34###34# ##334###334#","//--- END",GeneticTestExpression!P19)</f>
        <v>* immunohistochemistryPerformed insert ObligationActorAndCode($actor-headneck, #SHALL:handle)</v>
      </c>
    </row>
    <row r="45" spans="3:3" x14ac:dyDescent="0.75">
      <c r="C45" s="12" t="str">
        <f>IF(GeneticTestExpression!P20="*  ..  ##34###34# ##334###334#","//--- END",GeneticTestExpression!P20)</f>
        <v>* dateOfImmunohistochemistry insert ObligationActorAndCode($actor-headneck, #SHALL:handle)</v>
      </c>
    </row>
    <row r="46" spans="3:3" x14ac:dyDescent="0.75">
      <c r="C46" s="12" t="str">
        <f>IF(GeneticTestExpression!P21="*  ..  ##34###34# ##334###334#","//--- END",GeneticTestExpression!P21)</f>
        <v>* ctDnaPerformed insert ObligationActorAndCode($actor-headneck, #SHALL:handle)</v>
      </c>
    </row>
    <row r="47" spans="3:3" x14ac:dyDescent="0.75">
      <c r="C47" s="12" t="str">
        <f>IF(GeneticTestExpression!P22="*  ..  ##34###34# ##334###334#","//--- END",GeneticTestExpression!P22)</f>
        <v>* dateOfCtdna insert ObligationActorAndCode($actor-headneck, #SHALL:handle)</v>
      </c>
    </row>
    <row r="48" spans="3:3" x14ac:dyDescent="0.75">
      <c r="C48" s="12" t="str">
        <f>IF(GeneticTestExpression!P23="*  ..  ##34###34# ##334###334#","//--- END",GeneticTestExpression!P23)</f>
        <v>//--- END</v>
      </c>
    </row>
    <row r="49" spans="3:3" x14ac:dyDescent="0.75">
      <c r="C49" s="12" t="str">
        <f>IF(GeneticTestExpression!P24="*  ..  ##34###34# ##334###334#","//--- END",GeneticTestExpression!P24)</f>
        <v>//--- END</v>
      </c>
    </row>
    <row r="50" spans="3:3" x14ac:dyDescent="0.75">
      <c r="C50" s="12" t="str">
        <f>IF(GeneticTestExpression!P25="*  ..  ##34###34# ##334###334#","//--- END",GeneticTestExpression!P25)</f>
        <v>//--- END</v>
      </c>
    </row>
    <row r="51" spans="3:3" x14ac:dyDescent="0.75">
      <c r="C51" s="12"/>
    </row>
    <row r="52" spans="3:3" x14ac:dyDescent="0.75">
      <c r="C52" s="23" t="str">
        <f>GeneticTestExpression!R1</f>
        <v>// -------------------------------------------------------------------------------</v>
      </c>
    </row>
    <row r="53" spans="3:3" x14ac:dyDescent="0.75">
      <c r="C53" s="23" t="str">
        <f>GeneticTestExpression!R2</f>
        <v>// Obligations Sarcoma</v>
      </c>
    </row>
    <row r="54" spans="3:3" x14ac:dyDescent="0.75">
      <c r="C54" s="23" t="str">
        <f>GeneticTestExpression!R3</f>
        <v>// -------------------------------------------------------------------------------</v>
      </c>
    </row>
    <row r="55" spans="3:3" x14ac:dyDescent="0.75">
      <c r="C55" s="12" t="str">
        <f>IF(GeneticTestExpression!R8="*  ..  ##34###34# ##334###334#","//--- END",GeneticTestExpression!R8)</f>
        <v/>
      </c>
    </row>
    <row r="56" spans="3:3" x14ac:dyDescent="0.75">
      <c r="C56" s="12" t="str">
        <f>IF(GeneticTestExpression!R9="*  ..  ##34###34# ##334###334#","//--- END",GeneticTestExpression!R9)</f>
        <v/>
      </c>
    </row>
    <row r="57" spans="3:3" x14ac:dyDescent="0.75">
      <c r="C57" s="12" t="str">
        <f>IF(GeneticTestExpression!R10="*  ..  ##34###34# ##334###334#","//--- END",GeneticTestExpression!R10)</f>
        <v/>
      </c>
    </row>
    <row r="58" spans="3:3" x14ac:dyDescent="0.75">
      <c r="C58" s="12" t="str">
        <f>IF(GeneticTestExpression!R11="*  ..  ##34###34# ##334###334#","//--- END",GeneticTestExpression!R11)</f>
        <v/>
      </c>
    </row>
    <row r="59" spans="3:3" x14ac:dyDescent="0.75">
      <c r="C59" s="12" t="str">
        <f>IF(GeneticTestExpression!R12="*  ..  ##34###34# ##334###334#","//--- END",GeneticTestExpression!R12)</f>
        <v/>
      </c>
    </row>
    <row r="60" spans="3:3" x14ac:dyDescent="0.75">
      <c r="C60" s="12" t="str">
        <f>IF(GeneticTestExpression!R13="*  ..  ##34###34# ##334###334#","//--- END",GeneticTestExpression!R13)</f>
        <v/>
      </c>
    </row>
    <row r="61" spans="3:3" x14ac:dyDescent="0.75">
      <c r="C61" s="12" t="str">
        <f>IF(GeneticTestExpression!R14="*  ..  ##34###34# ##334###334#","//--- END",GeneticTestExpression!R14)</f>
        <v/>
      </c>
    </row>
    <row r="62" spans="3:3" x14ac:dyDescent="0.75">
      <c r="C62" s="12" t="str">
        <f>IF(GeneticTestExpression!R15="*  ..  ##34###34# ##334###334#","//--- END",GeneticTestExpression!R15)</f>
        <v/>
      </c>
    </row>
    <row r="63" spans="3:3" x14ac:dyDescent="0.75">
      <c r="C63" s="12" t="str">
        <f>IF(GeneticTestExpression!R16="*  ..  ##34###34# ##334###334#","//--- END",GeneticTestExpression!R16)</f>
        <v/>
      </c>
    </row>
    <row r="64" spans="3:3" x14ac:dyDescent="0.75">
      <c r="C64" s="12" t="str">
        <f>IF(GeneticTestExpression!R17="*  ..  ##34###34# ##334###334#","//--- END",GeneticTestExpression!R17)</f>
        <v/>
      </c>
    </row>
    <row r="65" spans="3:3" x14ac:dyDescent="0.75">
      <c r="C65" s="12" t="str">
        <f>IF(GeneticTestExpression!R18="*  ..  ##34###34# ##334###334#","//--- END",GeneticTestExpression!R18)</f>
        <v/>
      </c>
    </row>
    <row r="66" spans="3:3" x14ac:dyDescent="0.75">
      <c r="C66" s="12" t="str">
        <f>IF(GeneticTestExpression!R19="*  ..  ##34###34# ##334###334#","//--- END",GeneticTestExpression!R19)</f>
        <v/>
      </c>
    </row>
    <row r="67" spans="3:3" x14ac:dyDescent="0.75">
      <c r="C67" s="12" t="str">
        <f>IF(GeneticTestExpression!R20="*  ..  ##34###34# ##334###334#","//--- END",GeneticTestExpression!R20)</f>
        <v/>
      </c>
    </row>
    <row r="68" spans="3:3" x14ac:dyDescent="0.75">
      <c r="C68" s="12" t="str">
        <f>IF(GeneticTestExpression!R21="*  ..  ##34###34# ##334###334#","//--- END",GeneticTestExpression!R21)</f>
        <v/>
      </c>
    </row>
    <row r="69" spans="3:3" x14ac:dyDescent="0.75">
      <c r="C69" s="12" t="str">
        <f>IF(GeneticTestExpression!R22="*  ..  ##34###34# ##334###334#","//--- END",GeneticTestExpression!R22)</f>
        <v/>
      </c>
    </row>
    <row r="70" spans="3:3" x14ac:dyDescent="0.75">
      <c r="C70" s="12" t="str">
        <f>IF(GeneticTestExpression!R23="*  ..  ##34###34# ##334###334#","//--- END",GeneticTestExpression!R23)</f>
        <v>//--- END</v>
      </c>
    </row>
    <row r="71" spans="3:3" x14ac:dyDescent="0.75">
      <c r="C71" s="12" t="str">
        <f>IF(GeneticTestExpression!R24="*  ..  ##34###34# ##334###334#","//--- END",GeneticTestExpression!R24)</f>
        <v>//--- END</v>
      </c>
    </row>
    <row r="72" spans="3:3" x14ac:dyDescent="0.75">
      <c r="C72" s="12" t="str">
        <f>IF(GeneticTestExpression!R25="*  ..  ##34###34# ##334###334#","//--- END",GeneticTestExpression!R25)</f>
        <v>//--- END</v>
      </c>
    </row>
    <row r="73" spans="3:3" x14ac:dyDescent="0.75">
      <c r="C73" s="12" t="str">
        <f>IF(GeneticTestExpression!R26="*  ..  ##34###34# ##334###334#","//--- END",GeneticTestExpression!R26)</f>
        <v>//--- END</v>
      </c>
    </row>
    <row r="74" spans="3:3" x14ac:dyDescent="0.75">
      <c r="C74" s="12" t="str">
        <f>IF(GeneticTestExpression!R27="*  ..  ##34###34# ##334###334#","//--- END",GeneticTestExpression!R27)</f>
        <v>//--- END</v>
      </c>
    </row>
    <row r="75" spans="3:3" x14ac:dyDescent="0.75">
      <c r="C75"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workbookViewId="0">
      <selection activeCell="B15" sqref="B15"/>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2315</v>
      </c>
      <c r="D3" s="47" t="s">
        <v>1466</v>
      </c>
      <c r="E3" s="71" t="str">
        <f>$C$1&amp;B14</f>
        <v>http://hl7.eu/fhir/ig/idea4rc/StructureDefinition/GeneticTestExpression</v>
      </c>
    </row>
    <row r="4" spans="1:19" x14ac:dyDescent="0.75">
      <c r="B4" s="47" t="s">
        <v>16</v>
      </c>
      <c r="C4" s="28" t="s">
        <v>2314</v>
      </c>
      <c r="D4" s="47" t="s">
        <v>1467</v>
      </c>
      <c r="E4" s="158" t="s">
        <v>1479</v>
      </c>
      <c r="F4" s="159"/>
      <c r="G4" s="159"/>
    </row>
    <row r="5" spans="1:19" x14ac:dyDescent="0.75">
      <c r="B5" s="47" t="s">
        <v>10</v>
      </c>
      <c r="C5" s="7" t="s">
        <v>2316</v>
      </c>
      <c r="D5" s="47"/>
      <c r="E5" s="7"/>
    </row>
    <row r="6" spans="1:19" x14ac:dyDescent="0.75">
      <c r="B6" s="47" t="s">
        <v>18</v>
      </c>
      <c r="C6" s="41"/>
      <c r="D6" s="47" t="s">
        <v>1468</v>
      </c>
      <c r="E6" s="158" t="str">
        <f>E3</f>
        <v>http://hl7.eu/fhir/ig/idea4rc/StructureDefinition/GeneticTestExpression</v>
      </c>
      <c r="F6" s="159"/>
      <c r="G6" s="159"/>
    </row>
    <row r="7" spans="1:19" x14ac:dyDescent="0.75">
      <c r="B7" s="47" t="s">
        <v>15</v>
      </c>
      <c r="C7" s="72"/>
      <c r="D7" s="47" t="s">
        <v>1469</v>
      </c>
      <c r="E7" s="158" t="s">
        <v>1479</v>
      </c>
      <c r="F7" s="159"/>
      <c r="G7" s="159"/>
    </row>
    <row r="8" spans="1:19" ht="45" thickBot="1" x14ac:dyDescent="0.9">
      <c r="B8" s="47" t="s">
        <v>1470</v>
      </c>
      <c r="C8" s="7" t="s">
        <v>2316</v>
      </c>
      <c r="D8" s="47"/>
      <c r="E8" s="7"/>
      <c r="I8" s="12" t="s">
        <v>1285</v>
      </c>
      <c r="J8" s="12" t="s">
        <v>1286</v>
      </c>
      <c r="K8" s="12" t="s">
        <v>1287</v>
      </c>
      <c r="L8" s="12" t="s">
        <v>1288</v>
      </c>
      <c r="M8" s="11" t="s">
        <v>1289</v>
      </c>
      <c r="P8" s="34" t="s">
        <v>1324</v>
      </c>
      <c r="Q8" s="34">
        <v>6</v>
      </c>
    </row>
    <row r="9" spans="1:19" ht="15.5" thickBot="1" x14ac:dyDescent="0.9">
      <c r="B9" s="47" t="s">
        <v>1471</v>
      </c>
      <c r="C9" s="12" t="s">
        <v>2317</v>
      </c>
      <c r="D9" s="92"/>
      <c r="E9" s="160"/>
      <c r="F9" s="161"/>
      <c r="G9" s="162"/>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GeneticTestExpression!B5</f>
        <v>GeneticTestExpression</v>
      </c>
      <c r="C14" s="11"/>
      <c r="D14" s="4" t="s">
        <v>1488</v>
      </c>
      <c r="E14" s="6"/>
      <c r="F14" s="49"/>
      <c r="G14" s="49"/>
      <c r="I14" s="12"/>
      <c r="J14" s="11"/>
      <c r="K14" s="11"/>
      <c r="L14" s="11"/>
      <c r="M14" s="48"/>
      <c r="N14" s="51"/>
    </row>
    <row r="15" spans="1:19" ht="44.25" x14ac:dyDescent="0.75">
      <c r="A15" s="44"/>
      <c r="B15" s="11" t="str">
        <f>GeneticTestExpression!B8</f>
        <v>episodeEventReference</v>
      </c>
      <c r="C15" s="11" t="str">
        <f>GeneticTestExpression!C8</f>
        <v>Cancer Episode Reference</v>
      </c>
      <c r="D15" s="12"/>
      <c r="E15" s="12"/>
      <c r="F15" s="49" t="s">
        <v>1313</v>
      </c>
      <c r="G15" s="77"/>
      <c r="I15" s="12" t="str">
        <f>"* group[=].element[+].code = #"&amp;$B$14&amp;"."&amp;B15</f>
        <v>* group[=].element[+].code = #GeneticTestExpression.episodeEventReference</v>
      </c>
      <c r="J15" s="12" t="str">
        <f t="shared" ref="J15" si="0">"* group[=].element[=].display = ##34#"&amp;C15&amp;"##34#"</f>
        <v>* group[=].element[=].display = ##34#Cancer Episode Reference##34#</v>
      </c>
      <c r="K15" s="12" t="str">
        <f t="shared" ref="K15" si="1">IF(F15="unmatched","//-- unmatched","* group[=].element[=].target.code = #"&amp;$D$14&amp;"."&amp;D15)</f>
        <v>* group[=].element[=].target.code = #Condition.</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INDEX('GeneticTestExp-ConceptMap-1'!$I$15:$N$124,Q15+1,R15)</f>
        <v>* group[=].element[+].code = #GeneticTestExpression.episodeEventReference</v>
      </c>
    </row>
    <row r="16" spans="1:19" ht="132.75" x14ac:dyDescent="0.75">
      <c r="A16" s="44"/>
      <c r="B16" s="11" t="str">
        <f>GeneticTestExpression!B9</f>
        <v>geneExpressionAnalysisPerformed</v>
      </c>
      <c r="C16" s="11" t="str">
        <f>GeneticTestExpression!C9</f>
        <v>Is a gene expression analysis performed ?</v>
      </c>
      <c r="D16" s="12" t="s">
        <v>2325</v>
      </c>
      <c r="E16" s="12"/>
      <c r="F16" s="49" t="s">
        <v>1312</v>
      </c>
      <c r="G16" s="77" t="s">
        <v>2327</v>
      </c>
      <c r="I16" s="12" t="str">
        <f t="shared" ref="I16:I29" si="7">"* group[=].element[+].code = #"&amp;$B$14&amp;"."&amp;B16</f>
        <v>* group[=].element[+].code = #GeneticTestExpression.geneExpressionAnalysisPerformed</v>
      </c>
      <c r="J16" s="12" t="str">
        <f t="shared" ref="J16:J29" si="8">"* group[=].element[=].display = ##34#"&amp;C16&amp;"##34#"</f>
        <v>* group[=].element[=].display = ##34#Is a gene expression analysis performed ?##34#</v>
      </c>
      <c r="K16" s="12" t="str">
        <f t="shared" ref="K16:K29" si="9">IF(F16="unmatched","//-- unmatched","* group[=].element[=].target.code = #"&amp;$D$14&amp;"."&amp;D16)</f>
        <v>* group[=].element[=].target.code = #Condition.evidence:genetic-test.detail.valueCodeableConcept</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##34#evidence.detail.ofType(Observation) and evidence.detail.resolve().code=CsGenericI4rc#geneExpressionAnalysisPerformed	'A gene expression analysis is performed'##34#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x14ac:dyDescent="0.75">
      <c r="A17" s="44"/>
      <c r="B17" s="11" t="str">
        <f>GeneticTestExpression!B10</f>
        <v>dateOfGeneExpression</v>
      </c>
      <c r="C17" s="11" t="str">
        <f>GeneticTestExpression!C10</f>
        <v>Date of the gene expression analysis</v>
      </c>
      <c r="D17" s="12" t="s">
        <v>2326</v>
      </c>
      <c r="E17" s="12"/>
      <c r="F17" s="49" t="s">
        <v>1312</v>
      </c>
      <c r="G17" s="77" t="s">
        <v>2328</v>
      </c>
      <c r="H17" s="43"/>
      <c r="I17" s="12" t="str">
        <f t="shared" si="7"/>
        <v>* group[=].element[+].code = #GeneticTestExpression.dateOfGeneExpression</v>
      </c>
      <c r="J17" s="12" t="str">
        <f t="shared" si="8"/>
        <v>* group[=].element[=].display = ##34#Date of the gene expression analysis##34#</v>
      </c>
      <c r="K17" s="12" t="str">
        <f t="shared" si="9"/>
        <v>* group[=].element[=].target.code = #Condition.evidence:genetic-test.detail.effectiveDate</v>
      </c>
      <c r="L17" s="12" t="str">
        <f t="shared" si="10"/>
        <v>* group[=].element[=].target.display = ##34###34#</v>
      </c>
      <c r="M17" s="12" t="str">
        <f t="shared" si="11"/>
        <v>* group[=].element[=].target.equivalence = #equivalent</v>
      </c>
      <c r="N17" s="12" t="str">
        <f t="shared" si="12"/>
        <v>* group[=].element[=].target.comment = ##34#evidence.detail.ofType(Observation) and evidence.detail.resolve().code=CsGenericI4rc#geneExpressionAnalysisPerformed 'A gene expression analysis is performed'##34#</v>
      </c>
      <c r="P17" s="11">
        <v>3</v>
      </c>
      <c r="Q17" s="11">
        <f t="shared" si="13"/>
        <v>0</v>
      </c>
      <c r="R17" s="11">
        <f t="shared" si="14"/>
        <v>3</v>
      </c>
      <c r="S17" s="12" t="str" cm="1">
        <f t="array" ref="S17">INDEX('GeneticTestExp-ConceptMap-1'!$I$15:$N$124,Q17+1,R17)</f>
        <v>* group[=].element[=].target.code = #Condition.</v>
      </c>
    </row>
    <row r="18" spans="1:19" ht="132.75" x14ac:dyDescent="0.75">
      <c r="A18" s="44"/>
      <c r="B18" s="11" t="str">
        <f>GeneticTestExpression!B11</f>
        <v>geneMutationAnalysisPerformed</v>
      </c>
      <c r="C18" s="11" t="str">
        <f>GeneticTestExpression!C11</f>
        <v>Is a gene mutation analysis performed ?</v>
      </c>
      <c r="D18" s="12" t="s">
        <v>2325</v>
      </c>
      <c r="E18" s="12"/>
      <c r="F18" s="49" t="s">
        <v>1312</v>
      </c>
      <c r="G18" s="77" t="s">
        <v>2329</v>
      </c>
      <c r="H18" s="43"/>
      <c r="I18" s="12" t="str">
        <f t="shared" si="7"/>
        <v>* group[=].element[+].code = #GeneticTestExpression.geneMutationAnalysisPerformed</v>
      </c>
      <c r="J18" s="12" t="str">
        <f t="shared" si="8"/>
        <v>* group[=].element[=].display = ##34#Is a gene mutation analysis performed ?##34#</v>
      </c>
      <c r="K18" s="12" t="str">
        <f t="shared" si="9"/>
        <v>* group[=].element[=].target.code = #Condition.evidence:genetic-test.detail.valueCodeableConcept</v>
      </c>
      <c r="L18" s="12" t="str">
        <f t="shared" si="10"/>
        <v>* group[=].element[=].target.display = ##34###34#</v>
      </c>
      <c r="M18" s="12" t="str">
        <f t="shared" si="11"/>
        <v>* group[=].element[=].target.equivalence = #equivalent</v>
      </c>
      <c r="N18" s="12" t="str">
        <f t="shared" si="12"/>
        <v>* group[=].element[=].target.comment = ##34#evidence.detail.ofType(Observation) and evidence.detail.resolve().code=CsGenericI4rc#geneMutationAnalysisPerformed 'A gene mutation analysis is performed'##34#</v>
      </c>
      <c r="P18" s="11">
        <v>4</v>
      </c>
      <c r="Q18" s="11">
        <f t="shared" si="13"/>
        <v>0</v>
      </c>
      <c r="R18" s="11">
        <f t="shared" si="14"/>
        <v>4</v>
      </c>
      <c r="S18" s="12" t="str" cm="1">
        <f t="array" ref="S18">INDEX('GeneticTestExp-ConceptMap-1'!$I$15:$N$124,Q18+1,R18)</f>
        <v>* group[=].element[=].target.display = ##34###34#</v>
      </c>
    </row>
    <row r="19" spans="1:19" ht="132.75" x14ac:dyDescent="0.75">
      <c r="A19" s="44"/>
      <c r="B19" s="11" t="str">
        <f>GeneticTestExpression!B12</f>
        <v>dateOfGeneMutation</v>
      </c>
      <c r="C19" s="11" t="str">
        <f>GeneticTestExpression!C12</f>
        <v>Date of the gene mutation analysis</v>
      </c>
      <c r="D19" s="12" t="s">
        <v>2326</v>
      </c>
      <c r="E19" s="12"/>
      <c r="F19" s="49" t="s">
        <v>1312</v>
      </c>
      <c r="G19" s="77" t="s">
        <v>2329</v>
      </c>
      <c r="H19" s="43"/>
      <c r="I19" s="12" t="str">
        <f t="shared" si="7"/>
        <v>* group[=].element[+].code = #GeneticTestExpression.dateOfGeneMutation</v>
      </c>
      <c r="J19" s="12" t="str">
        <f t="shared" si="8"/>
        <v>* group[=].element[=].display = ##34#Date of the gene mutation analysis##34#</v>
      </c>
      <c r="K19" s="12" t="str">
        <f t="shared" si="9"/>
        <v>* group[=].element[=].target.code = #Condition.evidence:genetic-test.detail.effectiveDate</v>
      </c>
      <c r="L19" s="12" t="str">
        <f t="shared" si="10"/>
        <v>* group[=].element[=].target.display = ##34###34#</v>
      </c>
      <c r="M19" s="12" t="str">
        <f t="shared" si="11"/>
        <v>* group[=].element[=].target.equivalence = #equivalent</v>
      </c>
      <c r="N19" s="12" t="str">
        <f t="shared" si="12"/>
        <v>* group[=].element[=].target.comment = ##34#evidence.detail.ofType(Observation) and evidence.detail.resolve().code=CsGenericI4rc#geneMutationAnalysisPerformed 'A gene mutation analysis is performed'##34#</v>
      </c>
      <c r="P19" s="11">
        <v>5</v>
      </c>
      <c r="Q19" s="11">
        <f t="shared" si="13"/>
        <v>0</v>
      </c>
      <c r="R19" s="11">
        <f t="shared" si="14"/>
        <v>5</v>
      </c>
      <c r="S19" s="12" t="str" cm="1">
        <f t="array" ref="S19">INDEX('GeneticTestExp-ConceptMap-1'!$I$15:$N$124,Q19+1,R19)</f>
        <v>* group[=].element[=].target.equivalence = #equal</v>
      </c>
    </row>
    <row r="20" spans="1:19" ht="162.25" x14ac:dyDescent="0.75">
      <c r="A20" s="44"/>
      <c r="B20" s="11" t="str">
        <f>GeneticTestExpression!B13</f>
        <v>testsForChromosomeTranslocationsPerformed</v>
      </c>
      <c r="C20" s="11" t="str">
        <f>GeneticTestExpression!C13</f>
        <v>Is a tests for chromosome translocations performed ?</v>
      </c>
      <c r="D20" s="12" t="s">
        <v>2325</v>
      </c>
      <c r="E20" s="12"/>
      <c r="F20" s="49" t="s">
        <v>1312</v>
      </c>
      <c r="G20" s="77" t="s">
        <v>2330</v>
      </c>
      <c r="H20" s="43"/>
      <c r="I20" s="12" t="str">
        <f t="shared" si="7"/>
        <v>* group[=].element[+].code = #GeneticTestExpression.testsForChromosomeTranslocationsPerformed</v>
      </c>
      <c r="J20" s="12" t="str">
        <f t="shared" si="8"/>
        <v>* group[=].element[=].display = ##34#Is a tests for chromosome translocations performed ?##34#</v>
      </c>
      <c r="K20" s="12" t="str">
        <f t="shared" si="9"/>
        <v>* group[=].element[=].target.code = #Condition.evidence:genetic-test.detail.valueCodeableConcept</v>
      </c>
      <c r="L20" s="12" t="str">
        <f t="shared" si="10"/>
        <v>* group[=].element[=].target.display = ##34###34#</v>
      </c>
      <c r="M20" s="12" t="str">
        <f t="shared" si="11"/>
        <v>* group[=].element[=].target.equivalence = #equivalent</v>
      </c>
      <c r="N20" s="12" t="str">
        <f t="shared" si="12"/>
        <v>* group[=].element[=].target.comment = ##34#evidence.detail.ofType(Observation) and evidence.detail.resolve().code=CsGenericI4rc#testsForChromosomeTranslocationsPerformed 'A tests for chromosome translocations is performed'##34#</v>
      </c>
      <c r="P20" s="11">
        <v>6</v>
      </c>
      <c r="Q20" s="11">
        <f t="shared" si="13"/>
        <v>0</v>
      </c>
      <c r="R20" s="11">
        <f t="shared" si="14"/>
        <v>6</v>
      </c>
      <c r="S20" s="12" t="str" cm="1">
        <f t="array" ref="S20">INDEX('GeneticTestExp-ConceptMap-1'!$I$15:$N$124,Q20+1,R20)</f>
        <v/>
      </c>
    </row>
    <row r="21" spans="1:19" ht="162.25" x14ac:dyDescent="0.75">
      <c r="A21" s="44"/>
      <c r="B21" s="11" t="str">
        <f>GeneticTestExpression!B14</f>
        <v>dateOfTraslocation</v>
      </c>
      <c r="C21" s="11" t="str">
        <f>GeneticTestExpression!C14</f>
        <v>Date of the Chromosome translocation test</v>
      </c>
      <c r="D21" s="12" t="s">
        <v>2326</v>
      </c>
      <c r="E21" s="12"/>
      <c r="F21" s="49" t="s">
        <v>1312</v>
      </c>
      <c r="G21" s="77" t="s">
        <v>2330</v>
      </c>
      <c r="H21" s="43"/>
      <c r="I21" s="12" t="str">
        <f t="shared" si="7"/>
        <v>* group[=].element[+].code = #GeneticTestExpression.dateOfTraslocation</v>
      </c>
      <c r="J21" s="12" t="str">
        <f t="shared" si="8"/>
        <v>* group[=].element[=].display = ##34#Date of the Chromosome translocation test##34#</v>
      </c>
      <c r="K21" s="12" t="str">
        <f t="shared" si="9"/>
        <v>* group[=].element[=].target.code = #Condition.evidence:genetic-test.detail.effectiveDate</v>
      </c>
      <c r="L21" s="12" t="str">
        <f t="shared" si="10"/>
        <v>* group[=].element[=].target.display = ##34###34#</v>
      </c>
      <c r="M21" s="12" t="str">
        <f t="shared" si="11"/>
        <v>* group[=].element[=].target.equivalence = #equivalent</v>
      </c>
      <c r="N21" s="12" t="str">
        <f t="shared" si="12"/>
        <v>* group[=].element[=].target.comment = ##34#evidence.detail.ofType(Observation) and evidence.detail.resolve().code=CsGenericI4rc#testsForChromosomeTranslocationsPerformed 'A tests for chromosome translocations is performed'##34#</v>
      </c>
      <c r="P21" s="11">
        <v>7</v>
      </c>
      <c r="Q21" s="11">
        <f t="shared" si="13"/>
        <v>1</v>
      </c>
      <c r="R21" s="11">
        <f t="shared" si="14"/>
        <v>1</v>
      </c>
      <c r="S21" s="12" t="str" cm="1">
        <f t="array" ref="S21">INDEX('GeneticTestExp-ConceptMap-1'!$I$15:$N$124,Q21+1,R21)</f>
        <v>* group[=].element[+].code = #GeneticTestExpression.geneExpressionAnalysisPerformed</v>
      </c>
    </row>
    <row r="22" spans="1:19" ht="118" x14ac:dyDescent="0.75">
      <c r="A22" s="44"/>
      <c r="B22" s="11" t="str">
        <f>GeneticTestExpression!B15</f>
        <v>ngsPerformed</v>
      </c>
      <c r="C22" s="11" t="str">
        <f>GeneticTestExpression!C15</f>
        <v>Is a NGS analysis performed ?</v>
      </c>
      <c r="D22" s="12" t="s">
        <v>2325</v>
      </c>
      <c r="E22" s="12"/>
      <c r="F22" s="49" t="s">
        <v>1312</v>
      </c>
      <c r="G22" s="77" t="s">
        <v>2331</v>
      </c>
      <c r="H22" s="43"/>
      <c r="I22" s="12" t="str">
        <f t="shared" si="7"/>
        <v>* group[=].element[+].code = #GeneticTestExpression.ngsPerformed</v>
      </c>
      <c r="J22" s="12" t="str">
        <f t="shared" si="8"/>
        <v>* group[=].element[=].display = ##34#Is a NGS analysis performed ?##34#</v>
      </c>
      <c r="K22" s="12" t="str">
        <f t="shared" si="9"/>
        <v>* group[=].element[=].target.code = #Condition.evidence:genetic-test.detail.valueCodeableConcept</v>
      </c>
      <c r="L22" s="12" t="str">
        <f t="shared" si="10"/>
        <v>* group[=].element[=].target.display = ##34###34#</v>
      </c>
      <c r="M22" s="12" t="str">
        <f t="shared" si="11"/>
        <v>* group[=].element[=].target.equivalence = #equivalent</v>
      </c>
      <c r="N22" s="12" t="str">
        <f t="shared" si="12"/>
        <v>* group[=].element[=].target.comment = ##34#evidence.detail.ofType(Observation) and evidence.detail.resolve().code=CsGenericI4rc#ngsPerformed	'A NGS analysis is performed'##34#</v>
      </c>
      <c r="P22" s="11">
        <v>8</v>
      </c>
      <c r="Q22" s="11">
        <f t="shared" si="13"/>
        <v>1</v>
      </c>
      <c r="R22" s="11">
        <f t="shared" si="14"/>
        <v>2</v>
      </c>
      <c r="S22" s="12" t="str" cm="1">
        <f t="array" ref="S22">INDEX('GeneticTestExp-ConceptMap-1'!$I$15:$N$124,Q22+1,R22)</f>
        <v>* group[=].element[=].display = ##34#Is a gene expression analysis performed ?##34#</v>
      </c>
    </row>
    <row r="23" spans="1:19" ht="118" x14ac:dyDescent="0.75">
      <c r="A23" s="44"/>
      <c r="B23" s="11" t="str">
        <f>GeneticTestExpression!B16</f>
        <v>dateOfNgs</v>
      </c>
      <c r="C23" s="11" t="str">
        <f>GeneticTestExpression!C16</f>
        <v>Date of the NGS analysis</v>
      </c>
      <c r="D23" s="12" t="s">
        <v>2326</v>
      </c>
      <c r="E23" s="12"/>
      <c r="F23" s="49" t="s">
        <v>1312</v>
      </c>
      <c r="G23" s="77" t="s">
        <v>2331</v>
      </c>
      <c r="H23" s="43"/>
      <c r="I23" s="12" t="str">
        <f t="shared" si="7"/>
        <v>* group[=].element[+].code = #GeneticTestExpression.dateOfNgs</v>
      </c>
      <c r="J23" s="12" t="str">
        <f t="shared" si="8"/>
        <v>* group[=].element[=].display = ##34#Date of the NGS analysis##34#</v>
      </c>
      <c r="K23" s="12" t="str">
        <f t="shared" si="9"/>
        <v>* group[=].element[=].target.code = #Condition.evidence:genetic-test.detail.effectiveDate</v>
      </c>
      <c r="L23" s="12" t="str">
        <f t="shared" si="10"/>
        <v>* group[=].element[=].target.display = ##34###34#</v>
      </c>
      <c r="M23" s="12" t="str">
        <f t="shared" si="11"/>
        <v>* group[=].element[=].target.equivalence = #equivalent</v>
      </c>
      <c r="N23" s="12" t="str">
        <f t="shared" si="12"/>
        <v>* group[=].element[=].target.comment = ##34#evidence.detail.ofType(Observation) and evidence.detail.resolve().code=CsGenericI4rc#ngsPerformed	'A NGS analysis is performed'##34#</v>
      </c>
      <c r="P23" s="11">
        <v>9</v>
      </c>
      <c r="Q23" s="11">
        <f t="shared" si="13"/>
        <v>1</v>
      </c>
      <c r="R23" s="11">
        <f t="shared" si="14"/>
        <v>3</v>
      </c>
      <c r="S23" s="12" t="str" cm="1">
        <f t="array" ref="S23">INDEX('GeneticTestExp-ConceptMap-1'!$I$15:$N$124,Q23+1,R23)</f>
        <v>* group[=].element[=].target.code = #Condition.evidence:genetic-test.detail.valueCodeableConcept</v>
      </c>
    </row>
    <row r="24" spans="1:19" ht="29.5" customHeight="1" x14ac:dyDescent="0.75">
      <c r="A24" s="44"/>
      <c r="B24" s="11" t="str">
        <f>GeneticTestExpression!B17</f>
        <v>pcrTestPerformed</v>
      </c>
      <c r="C24" s="11" t="str">
        <f>GeneticTestExpression!C17</f>
        <v>Is a PCR analysis performed ?</v>
      </c>
      <c r="D24" s="12" t="s">
        <v>2325</v>
      </c>
      <c r="E24" s="12"/>
      <c r="F24" s="49" t="s">
        <v>1312</v>
      </c>
      <c r="G24" s="77" t="s">
        <v>2332</v>
      </c>
      <c r="H24" s="43"/>
      <c r="I24" s="12" t="str">
        <f t="shared" si="7"/>
        <v>* group[=].element[+].code = #GeneticTestExpression.pcrTestPerformed</v>
      </c>
      <c r="J24" s="12" t="str">
        <f t="shared" si="8"/>
        <v>* group[=].element[=].display = ##34#Is a PCR analysis performed ?##34#</v>
      </c>
      <c r="K24" s="12" t="str">
        <f t="shared" si="9"/>
        <v>* group[=].element[=].target.code = #Condition.evidence:genetic-test.detail.valueCodeableConcept</v>
      </c>
      <c r="L24" s="12" t="str">
        <f t="shared" si="10"/>
        <v>* group[=].element[=].target.display = ##34###34#</v>
      </c>
      <c r="M24" s="12" t="str">
        <f t="shared" si="11"/>
        <v>* group[=].element[=].target.equivalence = #equivalent</v>
      </c>
      <c r="N24" s="12" t="str">
        <f t="shared" si="12"/>
        <v>* group[=].element[=].target.comment = ##34#evidence.detail.ofType(Observation) and evidence.detail.resolve().code=CsGenericI4rc#pcrTestPerformed 'A PCR analysis is performed'##34#</v>
      </c>
      <c r="P24" s="11">
        <v>10</v>
      </c>
      <c r="Q24" s="11">
        <f t="shared" si="13"/>
        <v>1</v>
      </c>
      <c r="R24" s="11">
        <f t="shared" si="14"/>
        <v>4</v>
      </c>
      <c r="S24" s="12" t="str" cm="1">
        <f t="array" ref="S24">INDEX('GeneticTestExp-ConceptMap-1'!$I$15:$N$124,Q24+1,R24)</f>
        <v>* group[=].element[=].target.display = ##34###34#</v>
      </c>
    </row>
    <row r="25" spans="1:19" ht="118" x14ac:dyDescent="0.75">
      <c r="A25" s="44"/>
      <c r="B25" s="11" t="str">
        <f>GeneticTestExpression!B18</f>
        <v>dateOfPcr</v>
      </c>
      <c r="C25" s="11" t="str">
        <f>GeneticTestExpression!C18</f>
        <v>Date of the PCR analysis</v>
      </c>
      <c r="D25" s="12" t="s">
        <v>2326</v>
      </c>
      <c r="E25" s="12"/>
      <c r="F25" s="49" t="s">
        <v>1312</v>
      </c>
      <c r="G25" s="77" t="s">
        <v>2332</v>
      </c>
      <c r="H25" s="43"/>
      <c r="I25" s="12" t="str">
        <f t="shared" si="7"/>
        <v>* group[=].element[+].code = #GeneticTestExpression.dateOfPcr</v>
      </c>
      <c r="J25" s="12" t="str">
        <f t="shared" si="8"/>
        <v>* group[=].element[=].display = ##34#Date of the PCR analysis##34#</v>
      </c>
      <c r="K25" s="12" t="str">
        <f t="shared" si="9"/>
        <v>* group[=].element[=].target.code = #Condition.evidence:genetic-test.detail.effectiveDate</v>
      </c>
      <c r="L25" s="12" t="str">
        <f t="shared" si="10"/>
        <v>* group[=].element[=].target.display = ##34###34#</v>
      </c>
      <c r="M25" s="12" t="str">
        <f t="shared" si="11"/>
        <v>* group[=].element[=].target.equivalence = #equivalent</v>
      </c>
      <c r="N25" s="12" t="str">
        <f t="shared" si="12"/>
        <v>* group[=].element[=].target.comment = ##34#evidence.detail.ofType(Observation) and evidence.detail.resolve().code=CsGenericI4rc#pcrTestPerformed 'A PCR analysis is performed'##34#</v>
      </c>
      <c r="P25" s="11">
        <v>11</v>
      </c>
      <c r="Q25" s="11">
        <f t="shared" si="13"/>
        <v>1</v>
      </c>
      <c r="R25" s="11">
        <f t="shared" si="14"/>
        <v>5</v>
      </c>
      <c r="S25" s="12" t="str" cm="1">
        <f t="array" ref="S25">INDEX('GeneticTestExp-ConceptMap-1'!$I$15:$N$124,Q25+1,R25)</f>
        <v>* group[=].element[=].target.equivalence = #equivalent</v>
      </c>
    </row>
    <row r="26" spans="1:19" ht="147.5" x14ac:dyDescent="0.75">
      <c r="A26" s="44"/>
      <c r="B26" s="11" t="str">
        <f>GeneticTestExpression!B19</f>
        <v>immunohistochemistryPerformed</v>
      </c>
      <c r="C26" s="11" t="str">
        <f>GeneticTestExpression!C19</f>
        <v>Is a immunohiostochemestry analysis performed ?</v>
      </c>
      <c r="D26" s="12" t="s">
        <v>2325</v>
      </c>
      <c r="E26" s="12"/>
      <c r="F26" s="49" t="s">
        <v>1312</v>
      </c>
      <c r="G26" s="77" t="s">
        <v>2333</v>
      </c>
      <c r="H26" s="43"/>
      <c r="I26" s="12" t="str">
        <f t="shared" si="7"/>
        <v>* group[=].element[+].code = #GeneticTestExpression.immunohistochemistryPerformed</v>
      </c>
      <c r="J26" s="12" t="str">
        <f t="shared" si="8"/>
        <v>* group[=].element[=].display = ##34#Is a immunohiostochemestry analysis performed ?##34#</v>
      </c>
      <c r="K26" s="12" t="str">
        <f t="shared" si="9"/>
        <v>* group[=].element[=].target.code = #Condition.evidence:genetic-test.detail.valueCodeableConcept</v>
      </c>
      <c r="L26" s="12" t="str">
        <f t="shared" si="10"/>
        <v>* group[=].element[=].target.display = ##34###34#</v>
      </c>
      <c r="M26" s="12" t="str">
        <f t="shared" si="11"/>
        <v>* group[=].element[=].target.equivalence = #equivalent</v>
      </c>
      <c r="N26" s="12" t="str">
        <f t="shared" si="12"/>
        <v>* group[=].element[=].target.comment = ##34#evidence.detail.ofType(Observation) and evidence.detail.resolve().code=CsGenericI4rc#immunohistochemistryPerformed 'A immunohiostochemestry analysis is performed'##34#</v>
      </c>
      <c r="P26" s="11">
        <v>12</v>
      </c>
      <c r="Q26" s="11">
        <f t="shared" si="13"/>
        <v>1</v>
      </c>
      <c r="R26" s="11">
        <f t="shared" si="14"/>
        <v>6</v>
      </c>
      <c r="S26" s="12" t="str" cm="1">
        <f t="array" ref="S26">INDEX('GeneticTestExp-ConceptMap-1'!$I$15:$N$124,Q26+1,R26)</f>
        <v>* group[=].element[=].target.comment = ##34#evidence.detail.ofType(Observation) and evidence.detail.resolve().code=CsGenericI4rc#geneExpressionAnalysisPerformed	'A gene expression analysis is performed'##34#</v>
      </c>
    </row>
    <row r="27" spans="1:19" ht="147.5" x14ac:dyDescent="0.75">
      <c r="A27" s="44"/>
      <c r="B27" s="11" t="str">
        <f>GeneticTestExpression!B20</f>
        <v>dateOfImmunohistochemistry</v>
      </c>
      <c r="C27" s="11" t="str">
        <f>GeneticTestExpression!C20</f>
        <v>Date of the immunohiostochemestry analysis</v>
      </c>
      <c r="D27" s="12" t="s">
        <v>2326</v>
      </c>
      <c r="E27" s="12"/>
      <c r="F27" s="49" t="s">
        <v>1312</v>
      </c>
      <c r="G27" s="77" t="s">
        <v>2333</v>
      </c>
      <c r="H27" s="43"/>
      <c r="I27" s="12" t="str">
        <f t="shared" si="7"/>
        <v>* group[=].element[+].code = #GeneticTestExpression.dateOfImmunohistochemistry</v>
      </c>
      <c r="J27" s="12" t="str">
        <f t="shared" si="8"/>
        <v>* group[=].element[=].display = ##34#Date of the immunohiostochemestry analysis##34#</v>
      </c>
      <c r="K27" s="12" t="str">
        <f t="shared" si="9"/>
        <v>* group[=].element[=].target.code = #Condition.evidence:genetic-test.detail.effectiveDate</v>
      </c>
      <c r="L27" s="12" t="str">
        <f t="shared" si="10"/>
        <v>* group[=].element[=].target.display = ##34###34#</v>
      </c>
      <c r="M27" s="12" t="str">
        <f t="shared" si="11"/>
        <v>* group[=].element[=].target.equivalence = #equivalent</v>
      </c>
      <c r="N27" s="12" t="str">
        <f t="shared" si="12"/>
        <v>* group[=].element[=].target.comment = ##34#evidence.detail.ofType(Observation) and evidence.detail.resolve().code=CsGenericI4rc#immunohistochemistryPerformed 'A immunohiostochemestry analysis is performed'##34#</v>
      </c>
      <c r="P27" s="11">
        <v>13</v>
      </c>
      <c r="Q27" s="11">
        <f t="shared" si="13"/>
        <v>2</v>
      </c>
      <c r="R27" s="11">
        <f t="shared" si="14"/>
        <v>1</v>
      </c>
      <c r="S27" s="12" t="str" cm="1">
        <f t="array" ref="S27">INDEX('GeneticTestExp-ConceptMap-1'!$I$15:$N$124,Q27+1,R27)</f>
        <v>* group[=].element[+].code = #GeneticTestExpression.dateOfGeneExpression</v>
      </c>
    </row>
    <row r="28" spans="1:19" ht="132.75" x14ac:dyDescent="0.75">
      <c r="B28" s="11" t="str">
        <f>GeneticTestExpression!B21</f>
        <v>ctDnaPerformed</v>
      </c>
      <c r="C28" s="11" t="str">
        <f>GeneticTestExpression!C21</f>
        <v>Is a ctDNA analysis performed ?</v>
      </c>
      <c r="D28" s="12" t="s">
        <v>2325</v>
      </c>
      <c r="E28" s="12"/>
      <c r="F28" s="49" t="s">
        <v>1312</v>
      </c>
      <c r="G28" s="77" t="s">
        <v>2334</v>
      </c>
      <c r="H28" s="43"/>
      <c r="I28" s="12" t="str">
        <f t="shared" si="7"/>
        <v>* group[=].element[+].code = #GeneticTestExpression.ctDnaPerformed</v>
      </c>
      <c r="J28" s="12" t="str">
        <f t="shared" si="8"/>
        <v>* group[=].element[=].display = ##34#Is a ctDNA analysis performed ?##34#</v>
      </c>
      <c r="K28" s="12" t="str">
        <f t="shared" si="9"/>
        <v>* group[=].element[=].target.code = #Condition.evidence:genetic-test.detail.valueCodeableConcept</v>
      </c>
      <c r="L28" s="12" t="str">
        <f t="shared" si="10"/>
        <v>* group[=].element[=].target.display = ##34###34#</v>
      </c>
      <c r="M28" s="12" t="str">
        <f t="shared" si="11"/>
        <v>* group[=].element[=].target.equivalence = #equivalent</v>
      </c>
      <c r="N28" s="12" t="str">
        <f t="shared" si="12"/>
        <v>* group[=].element[=].target.comment = ##34#evidence.detail.ofType(Observation) and evidence.detail.resolve().code=CsGenericI4rc#ctDnaPerformed 'A ctDNA analysis is performed'##34#</v>
      </c>
      <c r="P28" s="11">
        <v>14</v>
      </c>
      <c r="Q28" s="11">
        <f t="shared" si="13"/>
        <v>2</v>
      </c>
      <c r="R28" s="11">
        <f t="shared" si="14"/>
        <v>2</v>
      </c>
      <c r="S28" s="12" t="str" cm="1">
        <f t="array" ref="S28">INDEX('GeneticTestExp-ConceptMap-1'!$I$15:$N$124,Q28+1,R28)</f>
        <v>* group[=].element[=].display = ##34#Date of the gene expression analysis##34#</v>
      </c>
    </row>
    <row r="29" spans="1:19" ht="132.75" x14ac:dyDescent="0.75">
      <c r="B29" s="11" t="str">
        <f>GeneticTestExpression!B22</f>
        <v>dateOfCtdna</v>
      </c>
      <c r="C29" s="11" t="str">
        <f>GeneticTestExpression!C22</f>
        <v>Date of the ctDNA analysis</v>
      </c>
      <c r="D29" s="12" t="s">
        <v>2326</v>
      </c>
      <c r="E29" s="12"/>
      <c r="F29" s="49" t="s">
        <v>1312</v>
      </c>
      <c r="G29" s="77" t="s">
        <v>2334</v>
      </c>
      <c r="H29" s="43"/>
      <c r="I29" s="12" t="str">
        <f t="shared" si="7"/>
        <v>* group[=].element[+].code = #GeneticTestExpression.dateOfCtdna</v>
      </c>
      <c r="J29" s="12" t="str">
        <f t="shared" si="8"/>
        <v>* group[=].element[=].display = ##34#Date of the ctDNA analysis##34#</v>
      </c>
      <c r="K29" s="12" t="str">
        <f t="shared" si="9"/>
        <v>* group[=].element[=].target.code = #Condition.evidence:genetic-test.detail.effectiveDate</v>
      </c>
      <c r="L29" s="12" t="str">
        <f t="shared" si="10"/>
        <v>* group[=].element[=].target.display = ##34###34#</v>
      </c>
      <c r="M29" s="12" t="str">
        <f t="shared" si="11"/>
        <v>* group[=].element[=].target.equivalence = #equivalent</v>
      </c>
      <c r="N29" s="12" t="str">
        <f t="shared" si="12"/>
        <v>* group[=].element[=].target.comment = ##34#evidence.detail.ofType(Observation) and evidence.detail.resolve().code=CsGenericI4rc#ctDnaPerformed 'A ctDNA analysis is performed'##34#</v>
      </c>
      <c r="P29" s="11">
        <v>15</v>
      </c>
      <c r="Q29" s="11">
        <f t="shared" si="13"/>
        <v>2</v>
      </c>
      <c r="R29" s="11">
        <f t="shared" si="14"/>
        <v>3</v>
      </c>
      <c r="S29" s="12" t="str" cm="1">
        <f t="array" ref="S29">INDEX('GeneticTestExp-ConceptMap-1'!$I$15:$N$124,Q29+1,R29)</f>
        <v>* group[=].element[=].target.code = #Condition.evidence:genetic-test.detail.effectiveDate</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INDEX('GeneticTestExp-ConceptMap-1'!$I$15:$N$124,Q31+1,R31)</f>
        <v>* group[=].element[=].target.equivalence = #equivalent</v>
      </c>
    </row>
    <row r="32" spans="1:19" ht="44.25"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INDEX('GeneticTestExp-ConceptMap-1'!$I$15:$N$124,Q32+1,R32)</f>
        <v>* group[=].element[=].target.comment = ##34#evidence.detail.ofType(Observation) and evidence.detail.resolve().code=CsGenericI4rc#geneExpressionAnalysisPerformed 'A gene expression analysis is performed'##34#</v>
      </c>
    </row>
    <row r="33" spans="1:19" ht="29.5"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INDEX('GeneticTestExp-ConceptMap-1'!$I$15:$N$124,Q33+1,R33)</f>
        <v>* group[=].element[+].code = #GeneticTestExpression.geneMutationAnalysisPerformed</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INDEX('GeneticTestExp-ConceptMap-1'!$I$15:$N$124,Q34+1,R34)</f>
        <v>* group[=].element[=].display = ##34#Is a gene mutation analysis performed ?##34#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#Condition.evidence:genetic-test.detail.valueCodeableConcept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INDEX('GeneticTestExp-ConceptMap-1'!$I$15:$N$124,Q37+1,R37)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INDEX('GeneticTestExp-ConceptMap-1'!$I$15:$N$124,Q38+1,R38)</f>
        <v>* group[=].element[=].target.comment = ##34#evidence.detail.ofType(Observation) and evidence.detail.resolve().code=CsGenericI4rc#geneMutationAnalysisPerformed 'A gene mutation analysis is performed'##34#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INDEX('GeneticTestExp-ConceptMap-1'!$I$15:$N$124,Q39+1,R39)</f>
        <v>* group[=].element[+].code = #GeneticTestExpression.dateOfGeneMutation</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INDEX('GeneticTestExp-ConceptMap-1'!$I$15:$N$124,Q40+1,R40)</f>
        <v>* group[=].element[=].display = ##34#Date of the gene mutation analysis##34#</v>
      </c>
    </row>
    <row r="41" spans="1:19" s="2" customFormat="1" ht="29.5"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INDEX('GeneticTestExp-ConceptMap-1'!$I$15:$N$124,Q42+1,R42)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INDEX('GeneticTestExp-ConceptMap-1'!$I$15:$N$124,Q43+1,R43)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INDEX('GeneticTestExp-ConceptMap-1'!$I$15:$N$124,Q44+1,R44)</f>
        <v>* group[=].element[=].target.comment = ##34#evidence.detail.ofType(Observation) and evidence.detail.resolve().code=CsGenericI4rc#geneMutationAnalysisPerformed 'A gene mutation analysis is performed'##34#</v>
      </c>
    </row>
    <row r="45" spans="1:19" ht="29.5" x14ac:dyDescent="0.75">
      <c r="B45" s="11"/>
      <c r="C45" s="11"/>
      <c r="D45" s="12"/>
      <c r="E45" s="12"/>
      <c r="F45" s="49"/>
      <c r="G45" s="77"/>
      <c r="P45" s="11">
        <v>31</v>
      </c>
      <c r="Q45" s="11">
        <f t="shared" si="13"/>
        <v>5</v>
      </c>
      <c r="R45" s="11">
        <f t="shared" si="14"/>
        <v>1</v>
      </c>
      <c r="S45" s="12" t="str" cm="1">
        <f t="array" ref="S45">INDEX('GeneticTestExp-ConceptMap-1'!$I$15:$N$124,Q45+1,R45)</f>
        <v>* group[=].element[+].code = #GeneticTestExpression.testsForChromosomeTranslocationsPerformed</v>
      </c>
    </row>
    <row r="46" spans="1:19" ht="29.5" x14ac:dyDescent="0.75">
      <c r="B46" s="11"/>
      <c r="C46" s="11"/>
      <c r="D46" s="12"/>
      <c r="E46" s="12"/>
      <c r="F46" s="49"/>
      <c r="G46" s="77"/>
      <c r="P46" s="11">
        <v>32</v>
      </c>
      <c r="Q46" s="11">
        <f t="shared" si="13"/>
        <v>5</v>
      </c>
      <c r="R46" s="11">
        <f t="shared" si="14"/>
        <v>2</v>
      </c>
      <c r="S46" s="12" t="str" cm="1">
        <f t="array" ref="S46">INDEX('GeneticTestExp-ConceptMap-1'!$I$15:$N$124,Q46+1,R46)</f>
        <v>* group[=].element[=].display = ##34#Is a tests for chromosome translocations performed ?##34#</v>
      </c>
    </row>
    <row r="47" spans="1:19" ht="29.5" x14ac:dyDescent="0.75">
      <c r="B47" s="11"/>
      <c r="C47" s="11"/>
      <c r="D47" s="12"/>
      <c r="E47" s="12"/>
      <c r="F47" s="49"/>
      <c r="G47" s="77"/>
      <c r="P47" s="11">
        <v>33</v>
      </c>
      <c r="Q47" s="11">
        <f t="shared" si="13"/>
        <v>5</v>
      </c>
      <c r="R47" s="11">
        <f t="shared" si="14"/>
        <v>3</v>
      </c>
      <c r="S47" s="12" t="str" cm="1">
        <f t="array" ref="S47">INDEX('GeneticTestExp-ConceptMap-1'!$I$15:$N$124,Q47+1,R47)</f>
        <v>* group[=].element[=].target.code = #Condition.evidence:genetic-test.detail.valueCodeableConcept</v>
      </c>
    </row>
    <row r="48" spans="1:19" x14ac:dyDescent="0.75">
      <c r="B48" s="11"/>
      <c r="C48" s="11"/>
      <c r="D48" s="12"/>
      <c r="E48" s="12"/>
      <c r="F48" s="49"/>
      <c r="G48" s="77"/>
      <c r="P48" s="11">
        <v>34</v>
      </c>
      <c r="Q48" s="11">
        <f t="shared" si="13"/>
        <v>5</v>
      </c>
      <c r="R48" s="11">
        <f t="shared" si="14"/>
        <v>4</v>
      </c>
      <c r="S48" s="12" t="str" cm="1">
        <f t="array" ref="S48">INDEX('GeneticTestExp-ConceptMap-1'!$I$15:$N$124,Q48+1,R48)</f>
        <v>* group[=].element[=].target.display = ##34###34#</v>
      </c>
    </row>
    <row r="49" spans="2:19" x14ac:dyDescent="0.75">
      <c r="B49" s="11"/>
      <c r="C49" s="11"/>
      <c r="D49" s="12"/>
      <c r="E49" s="12"/>
      <c r="F49" s="49"/>
      <c r="G49" s="77"/>
      <c r="P49" s="11">
        <v>35</v>
      </c>
      <c r="Q49" s="11">
        <f t="shared" si="13"/>
        <v>5</v>
      </c>
      <c r="R49" s="11">
        <f t="shared" si="14"/>
        <v>5</v>
      </c>
      <c r="S49" s="12" t="str" cm="1">
        <f t="array" ref="S49">INDEX('GeneticTestExp-ConceptMap-1'!$I$15:$N$124,Q49+1,R49)</f>
        <v>* group[=].element[=].target.equivalence = #equivalent</v>
      </c>
    </row>
    <row r="50" spans="2:19" ht="59" x14ac:dyDescent="0.75">
      <c r="B50" s="11"/>
      <c r="C50" s="11"/>
      <c r="D50" s="12"/>
      <c r="E50" s="12"/>
      <c r="F50" s="49"/>
      <c r="G50" s="77"/>
      <c r="P50" s="11">
        <v>36</v>
      </c>
      <c r="Q50" s="11">
        <f t="shared" si="13"/>
        <v>5</v>
      </c>
      <c r="R50" s="11">
        <f t="shared" si="14"/>
        <v>6</v>
      </c>
      <c r="S50" s="12" t="str" cm="1">
        <f t="array" ref="S50">INDEX('GeneticTestExp-ConceptMap-1'!$I$15:$N$124,Q50+1,R50)</f>
        <v>* group[=].element[=].target.comment = ##34#evidence.detail.ofType(Observation) and evidence.detail.resolve().code=CsGenericI4rc#testsForChromosomeTranslocationsPerformed 'A tests for chromosome translocations is performed'##34#</v>
      </c>
    </row>
    <row r="51" spans="2:19" x14ac:dyDescent="0.75">
      <c r="B51" s="11"/>
      <c r="C51" s="11"/>
      <c r="D51" s="12"/>
      <c r="E51" s="12"/>
      <c r="F51" s="49"/>
      <c r="G51" s="77"/>
      <c r="P51" s="11">
        <v>37</v>
      </c>
      <c r="Q51" s="11">
        <f t="shared" si="13"/>
        <v>6</v>
      </c>
      <c r="R51" s="11">
        <f t="shared" si="14"/>
        <v>1</v>
      </c>
      <c r="S51" s="12" t="str" cm="1">
        <f t="array" ref="S51">INDEX('GeneticTestExp-ConceptMap-1'!$I$15:$N$124,Q51+1,R51)</f>
        <v>* group[=].element[+].code = #GeneticTestExpression.dateOfTraslocation</v>
      </c>
    </row>
    <row r="52" spans="2:19" ht="29.5" x14ac:dyDescent="0.75">
      <c r="B52" s="11"/>
      <c r="C52" s="11"/>
      <c r="D52" s="12"/>
      <c r="E52" s="12"/>
      <c r="F52" s="49"/>
      <c r="G52" s="77"/>
      <c r="P52" s="11">
        <v>38</v>
      </c>
      <c r="Q52" s="11">
        <f t="shared" si="13"/>
        <v>6</v>
      </c>
      <c r="R52" s="11">
        <f t="shared" si="14"/>
        <v>2</v>
      </c>
      <c r="S52" s="12" t="str" cm="1">
        <f t="array" ref="S52">INDEX('GeneticTestExp-ConceptMap-1'!$I$15:$N$124,Q52+1,R52)</f>
        <v>* group[=].element[=].display = ##34#Date of the Chromosome translocation test##34#</v>
      </c>
    </row>
    <row r="53" spans="2:19" ht="29.5" x14ac:dyDescent="0.75">
      <c r="B53" s="11"/>
      <c r="C53" s="11"/>
      <c r="D53" s="12"/>
      <c r="E53" s="12"/>
      <c r="F53" s="49"/>
      <c r="G53" s="77"/>
      <c r="P53" s="11">
        <v>39</v>
      </c>
      <c r="Q53" s="11">
        <f t="shared" si="13"/>
        <v>6</v>
      </c>
      <c r="R53" s="11">
        <f t="shared" si="14"/>
        <v>3</v>
      </c>
      <c r="S53" s="12" t="str" cm="1">
        <f t="array" ref="S53">INDEX('GeneticTestExp-ConceptMap-1'!$I$15:$N$124,Q53+1,R53)</f>
        <v>* group[=].element[=].target.code = #Condition.evidence:genetic-test.detail.effectiveDate</v>
      </c>
    </row>
    <row r="54" spans="2:19" x14ac:dyDescent="0.75">
      <c r="B54" s="11"/>
      <c r="C54" s="11"/>
      <c r="D54" s="12"/>
      <c r="E54" s="12"/>
      <c r="F54" s="49"/>
      <c r="G54" s="77"/>
      <c r="P54" s="11">
        <v>40</v>
      </c>
      <c r="Q54" s="11">
        <f t="shared" si="13"/>
        <v>6</v>
      </c>
      <c r="R54" s="11">
        <f t="shared" si="14"/>
        <v>4</v>
      </c>
      <c r="S54" s="12" t="str" cm="1">
        <f t="array" ref="S54">INDEX('GeneticTestExp-ConceptMap-1'!$I$15:$N$124,Q54+1,R54)</f>
        <v>* group[=].element[=].target.display = ##34###34#</v>
      </c>
    </row>
    <row r="55" spans="2:19" x14ac:dyDescent="0.75">
      <c r="B55" s="11"/>
      <c r="C55" s="11"/>
      <c r="D55" s="12"/>
      <c r="E55" s="12"/>
      <c r="F55" s="49"/>
      <c r="G55" s="77"/>
      <c r="P55" s="11">
        <v>41</v>
      </c>
      <c r="Q55" s="11">
        <f t="shared" si="13"/>
        <v>6</v>
      </c>
      <c r="R55" s="11">
        <f t="shared" si="14"/>
        <v>5</v>
      </c>
      <c r="S55" s="12" t="str" cm="1">
        <f t="array" ref="S55">INDEX('GeneticTestExp-ConceptMap-1'!$I$15:$N$124,Q55+1,R55)</f>
        <v>* group[=].element[=].target.equivalence = #equivalent</v>
      </c>
    </row>
    <row r="56" spans="2:19" ht="59" x14ac:dyDescent="0.75">
      <c r="B56" s="11"/>
      <c r="C56" s="11"/>
      <c r="D56" s="12"/>
      <c r="E56" s="12"/>
      <c r="F56" s="49"/>
      <c r="G56" s="77"/>
      <c r="P56" s="11">
        <v>42</v>
      </c>
      <c r="Q56" s="11">
        <f t="shared" si="13"/>
        <v>6</v>
      </c>
      <c r="R56" s="11">
        <f t="shared" si="14"/>
        <v>6</v>
      </c>
      <c r="S56" s="12" t="str" cm="1">
        <f t="array" ref="S56">INDEX('GeneticTestExp-ConceptMap-1'!$I$15:$N$124,Q56+1,R56)</f>
        <v>* group[=].element[=].target.comment = ##34#evidence.detail.ofType(Observation) and evidence.detail.resolve().code=CsGenericI4rc#testsForChromosomeTranslocationsPerformed 'A tests for chromosome translocations is performed'##34#</v>
      </c>
    </row>
    <row r="57" spans="2:19" x14ac:dyDescent="0.75">
      <c r="B57" s="11"/>
      <c r="C57" s="11"/>
      <c r="D57" s="12"/>
      <c r="E57" s="12"/>
      <c r="F57" s="49"/>
      <c r="G57" s="77"/>
      <c r="P57" s="11">
        <v>43</v>
      </c>
      <c r="Q57" s="11">
        <f t="shared" si="13"/>
        <v>7</v>
      </c>
      <c r="R57" s="11">
        <f t="shared" si="14"/>
        <v>1</v>
      </c>
      <c r="S57" s="12" t="str" cm="1">
        <f t="array" ref="S57">INDEX('GeneticTestExp-ConceptMap-1'!$I$15:$N$124,Q57+1,R57)</f>
        <v>* group[=].element[+].code = #GeneticTestExpression.ngsPerformed</v>
      </c>
    </row>
    <row r="58" spans="2:19" x14ac:dyDescent="0.75">
      <c r="B58" s="11"/>
      <c r="C58" s="11"/>
      <c r="D58" s="12"/>
      <c r="E58" s="12"/>
      <c r="F58" s="49"/>
      <c r="G58" s="77"/>
      <c r="P58" s="11">
        <v>44</v>
      </c>
      <c r="Q58" s="11">
        <f t="shared" si="13"/>
        <v>7</v>
      </c>
      <c r="R58" s="11">
        <f t="shared" si="14"/>
        <v>2</v>
      </c>
      <c r="S58" s="12" t="str" cm="1">
        <f t="array" ref="S58">INDEX('GeneticTestExp-ConceptMap-1'!$I$15:$N$124,Q58+1,R58)</f>
        <v>* group[=].element[=].display = ##34#Is a NGS analysis performed ?##34#</v>
      </c>
    </row>
    <row r="59" spans="2:19" ht="29.5" x14ac:dyDescent="0.75">
      <c r="B59" s="11"/>
      <c r="C59" s="11"/>
      <c r="D59" s="12"/>
      <c r="E59" s="12"/>
      <c r="F59" s="49"/>
      <c r="G59" s="77"/>
      <c r="P59" s="11">
        <v>45</v>
      </c>
      <c r="Q59" s="11">
        <f t="shared" si="13"/>
        <v>7</v>
      </c>
      <c r="R59" s="11">
        <f t="shared" si="14"/>
        <v>3</v>
      </c>
      <c r="S59" s="12" t="str" cm="1">
        <f t="array" ref="S59">INDEX('GeneticTestExp-ConceptMap-1'!$I$15:$N$124,Q59+1,R59)</f>
        <v>* group[=].element[=].target.code = #Condition.evidence:genetic-test.detail.valueCodeableConcept</v>
      </c>
    </row>
    <row r="60" spans="2:19" x14ac:dyDescent="0.75">
      <c r="B60" s="11"/>
      <c r="C60" s="11"/>
      <c r="D60" s="12"/>
      <c r="E60" s="12"/>
      <c r="F60" s="49"/>
      <c r="G60" s="77"/>
      <c r="P60" s="11">
        <v>46</v>
      </c>
      <c r="Q60" s="11">
        <f t="shared" si="13"/>
        <v>7</v>
      </c>
      <c r="R60" s="11">
        <f t="shared" si="14"/>
        <v>4</v>
      </c>
      <c r="S60" s="12" t="str" cm="1">
        <f t="array" ref="S60">INDEX('GeneticTestExp-ConceptMap-1'!$I$15:$N$124,Q60+1,R60)</f>
        <v>* group[=].element[=].target.display = ##34###34#</v>
      </c>
    </row>
    <row r="61" spans="2:19" x14ac:dyDescent="0.75">
      <c r="B61" s="11"/>
      <c r="C61" s="11"/>
      <c r="D61" s="12"/>
      <c r="E61" s="12"/>
      <c r="F61" s="49"/>
      <c r="G61" s="77"/>
      <c r="P61" s="11">
        <v>47</v>
      </c>
      <c r="Q61" s="11">
        <f t="shared" si="13"/>
        <v>7</v>
      </c>
      <c r="R61" s="11">
        <f t="shared" si="14"/>
        <v>5</v>
      </c>
      <c r="S61" s="12" t="str" cm="1">
        <f t="array" ref="S61">INDEX('GeneticTestExp-ConceptMap-1'!$I$15:$N$124,Q61+1,R61)</f>
        <v>* group[=].element[=].target.equivalence = #equivalent</v>
      </c>
    </row>
    <row r="62" spans="2:19" ht="44.25" x14ac:dyDescent="0.75">
      <c r="B62" s="11"/>
      <c r="C62" s="11"/>
      <c r="D62" s="12"/>
      <c r="E62" s="12"/>
      <c r="F62" s="49"/>
      <c r="G62" s="77"/>
      <c r="P62" s="11">
        <v>48</v>
      </c>
      <c r="Q62" s="11">
        <f t="shared" si="13"/>
        <v>7</v>
      </c>
      <c r="R62" s="11">
        <f t="shared" si="14"/>
        <v>6</v>
      </c>
      <c r="S62" s="12" t="str" cm="1">
        <f t="array" ref="S62">INDEX('GeneticTestExp-ConceptMap-1'!$I$15:$N$124,Q62+1,R62)</f>
        <v>* group[=].element[=].target.comment = ##34#evidence.detail.ofType(Observation) and evidence.detail.resolve().code=CsGenericI4rc#ngsPerformed	'A NGS analysis is performed'##34#</v>
      </c>
    </row>
    <row r="63" spans="2:19" x14ac:dyDescent="0.75">
      <c r="B63" s="11"/>
      <c r="C63" s="11"/>
      <c r="D63" s="12"/>
      <c r="E63" s="12"/>
      <c r="F63" s="49"/>
      <c r="G63" s="77"/>
      <c r="P63" s="11">
        <v>49</v>
      </c>
      <c r="Q63" s="11">
        <f t="shared" si="13"/>
        <v>8</v>
      </c>
      <c r="R63" s="11">
        <f t="shared" si="14"/>
        <v>1</v>
      </c>
      <c r="S63" s="12" t="str" cm="1">
        <f t="array" ref="S63">INDEX('GeneticTestExp-ConceptMap-1'!$I$15:$N$124,Q63+1,R63)</f>
        <v>* group[=].element[+].code = #GeneticTestExpression.dateOfNgs</v>
      </c>
    </row>
    <row r="64" spans="2:19" x14ac:dyDescent="0.75">
      <c r="B64" s="11"/>
      <c r="C64" s="11"/>
      <c r="D64" s="12"/>
      <c r="E64" s="12"/>
      <c r="F64" s="49"/>
      <c r="G64" s="77"/>
      <c r="P64" s="11">
        <v>50</v>
      </c>
      <c r="Q64" s="11">
        <f t="shared" si="13"/>
        <v>8</v>
      </c>
      <c r="R64" s="11">
        <f t="shared" si="14"/>
        <v>2</v>
      </c>
      <c r="S64" s="12" t="str" cm="1">
        <f t="array" ref="S64">INDEX('GeneticTestExp-ConceptMap-1'!$I$15:$N$124,Q64+1,R64)</f>
        <v>* group[=].element[=].display = ##34#Date of the NGS analysis##34#</v>
      </c>
    </row>
    <row r="65" spans="2:19" ht="29.5" x14ac:dyDescent="0.75">
      <c r="B65" s="11"/>
      <c r="C65" s="11"/>
      <c r="D65" s="12"/>
      <c r="E65" s="12"/>
      <c r="F65" s="49"/>
      <c r="G65" s="77"/>
      <c r="P65" s="11">
        <v>51</v>
      </c>
      <c r="Q65" s="11">
        <f t="shared" si="13"/>
        <v>8</v>
      </c>
      <c r="R65" s="11">
        <f t="shared" si="14"/>
        <v>3</v>
      </c>
      <c r="S65" s="12" t="str" cm="1">
        <f t="array" ref="S65">INDEX('GeneticTestExp-ConceptMap-1'!$I$15:$N$124,Q65+1,R65)</f>
        <v>* group[=].element[=].target.code = #Condition.evidence:genetic-test.detail.effectiveDate</v>
      </c>
    </row>
    <row r="66" spans="2:19" x14ac:dyDescent="0.75">
      <c r="B66" s="11"/>
      <c r="C66" s="11"/>
      <c r="D66" s="12"/>
      <c r="E66" s="12"/>
      <c r="F66" s="49"/>
      <c r="G66" s="77"/>
      <c r="P66" s="11">
        <v>52</v>
      </c>
      <c r="Q66" s="11">
        <f t="shared" si="13"/>
        <v>8</v>
      </c>
      <c r="R66" s="11">
        <f t="shared" si="14"/>
        <v>4</v>
      </c>
      <c r="S66" s="12" t="str" cm="1">
        <f t="array" ref="S66">INDEX('GeneticTestExp-ConceptMap-1'!$I$15:$N$124,Q66+1,R66)</f>
        <v>* group[=].element[=].target.display = ##34###34#</v>
      </c>
    </row>
    <row r="67" spans="2:19" x14ac:dyDescent="0.75">
      <c r="B67" s="11"/>
      <c r="C67" s="11"/>
      <c r="D67" s="12"/>
      <c r="E67" s="12"/>
      <c r="F67" s="49"/>
      <c r="G67" s="77"/>
      <c r="P67" s="11">
        <v>53</v>
      </c>
      <c r="Q67" s="11">
        <f t="shared" si="13"/>
        <v>8</v>
      </c>
      <c r="R67" s="11">
        <f t="shared" si="14"/>
        <v>5</v>
      </c>
      <c r="S67" s="12" t="str" cm="1">
        <f t="array" ref="S67">INDEX('GeneticTestExp-ConceptMap-1'!$I$15:$N$124,Q67+1,R67)</f>
        <v>* group[=].element[=].target.equivalence = #equivalent</v>
      </c>
    </row>
    <row r="68" spans="2:19" ht="44.25" x14ac:dyDescent="0.75">
      <c r="B68" s="11"/>
      <c r="C68" s="11"/>
      <c r="D68" s="12"/>
      <c r="E68" s="12"/>
      <c r="F68" s="49"/>
      <c r="G68" s="77"/>
      <c r="P68" s="11">
        <v>54</v>
      </c>
      <c r="Q68" s="11">
        <f t="shared" si="13"/>
        <v>8</v>
      </c>
      <c r="R68" s="11">
        <f t="shared" si="14"/>
        <v>6</v>
      </c>
      <c r="S68" s="12" t="str" cm="1">
        <f t="array" ref="S68">INDEX('GeneticTestExp-ConceptMap-1'!$I$15:$N$124,Q68+1,R68)</f>
        <v>* group[=].element[=].target.comment = ##34#evidence.detail.ofType(Observation) and evidence.detail.resolve().code=CsGenericI4rc#ngsPerformed	'A NGS analysis is performed'##34#</v>
      </c>
    </row>
    <row r="69" spans="2:19" x14ac:dyDescent="0.75">
      <c r="B69" s="11"/>
      <c r="C69" s="11"/>
      <c r="D69" s="12"/>
      <c r="E69" s="12"/>
      <c r="F69" s="49"/>
      <c r="G69" s="77"/>
      <c r="P69" s="11">
        <v>55</v>
      </c>
      <c r="Q69" s="11">
        <f t="shared" si="13"/>
        <v>9</v>
      </c>
      <c r="R69" s="11">
        <f t="shared" si="14"/>
        <v>1</v>
      </c>
      <c r="S69" s="12" t="str" cm="1">
        <f t="array" ref="S69">INDEX('GeneticTestExp-ConceptMap-1'!$I$15:$N$124,Q69+1,R69)</f>
        <v>* group[=].element[+].code = #GeneticTestExpression.pcrTestPerformed</v>
      </c>
    </row>
    <row r="70" spans="2:19" x14ac:dyDescent="0.75">
      <c r="B70" s="11"/>
      <c r="C70" s="11"/>
      <c r="D70" s="12"/>
      <c r="E70" s="12"/>
      <c r="F70" s="49"/>
      <c r="G70" s="77"/>
      <c r="P70" s="11">
        <v>56</v>
      </c>
      <c r="Q70" s="11">
        <f t="shared" si="13"/>
        <v>9</v>
      </c>
      <c r="R70" s="11">
        <f t="shared" si="14"/>
        <v>2</v>
      </c>
      <c r="S70" s="12" t="str" cm="1">
        <f t="array" ref="S70">INDEX('GeneticTestExp-ConceptMap-1'!$I$15:$N$124,Q70+1,R70)</f>
        <v>* group[=].element[=].display = ##34#Is a PCR analysis performed ?##34#</v>
      </c>
    </row>
    <row r="71" spans="2:19" ht="29.5" x14ac:dyDescent="0.75">
      <c r="B71" s="11"/>
      <c r="C71" s="11"/>
      <c r="D71" s="12"/>
      <c r="E71" s="12"/>
      <c r="F71" s="49"/>
      <c r="G71" s="77"/>
      <c r="P71" s="11">
        <v>57</v>
      </c>
      <c r="Q71" s="11">
        <f t="shared" si="13"/>
        <v>9</v>
      </c>
      <c r="R71" s="11">
        <f t="shared" si="14"/>
        <v>3</v>
      </c>
      <c r="S71" s="12" t="str" cm="1">
        <f t="array" ref="S71">INDEX('GeneticTestExp-ConceptMap-1'!$I$15:$N$124,Q71+1,R71)</f>
        <v>* group[=].element[=].target.code = #Condition.evidence:genetic-test.detail.valueCodeableConcept</v>
      </c>
    </row>
    <row r="72" spans="2:19" x14ac:dyDescent="0.75">
      <c r="B72" s="11"/>
      <c r="C72" s="11"/>
      <c r="D72" s="12"/>
      <c r="E72" s="12"/>
      <c r="F72" s="49"/>
      <c r="G72" s="77"/>
      <c r="P72" s="11">
        <v>58</v>
      </c>
      <c r="Q72" s="11">
        <f t="shared" si="13"/>
        <v>9</v>
      </c>
      <c r="R72" s="11">
        <f t="shared" si="14"/>
        <v>4</v>
      </c>
      <c r="S72" s="12" t="str" cm="1">
        <f t="array" ref="S72">INDEX('GeneticTestExp-ConceptMap-1'!$I$15:$N$124,Q72+1,R72)</f>
        <v>* group[=].element[=].target.display = ##34###34#</v>
      </c>
    </row>
    <row r="73" spans="2:19" x14ac:dyDescent="0.75">
      <c r="B73" s="11"/>
      <c r="C73" s="11"/>
      <c r="D73" s="12"/>
      <c r="E73" s="12"/>
      <c r="F73" s="49"/>
      <c r="G73" s="77"/>
      <c r="P73" s="11">
        <v>59</v>
      </c>
      <c r="Q73" s="11">
        <f t="shared" si="13"/>
        <v>9</v>
      </c>
      <c r="R73" s="11">
        <f t="shared" si="14"/>
        <v>5</v>
      </c>
      <c r="S73" s="12" t="str" cm="1">
        <f t="array" ref="S73">INDEX('GeneticTestExp-ConceptMap-1'!$I$15:$N$124,Q73+1,R73)</f>
        <v>* group[=].element[=].target.equivalence = #equivalent</v>
      </c>
    </row>
    <row r="74" spans="2:19" ht="44.25" x14ac:dyDescent="0.75">
      <c r="B74" s="11"/>
      <c r="C74" s="11"/>
      <c r="D74" s="12"/>
      <c r="E74" s="12"/>
      <c r="F74" s="49"/>
      <c r="G74" s="77"/>
      <c r="P74" s="11">
        <v>60</v>
      </c>
      <c r="Q74" s="11">
        <f t="shared" si="13"/>
        <v>9</v>
      </c>
      <c r="R74" s="11">
        <f t="shared" si="14"/>
        <v>6</v>
      </c>
      <c r="S74" s="12" t="str" cm="1">
        <f t="array" ref="S74">INDEX('GeneticTestExp-ConceptMap-1'!$I$15:$N$124,Q74+1,R74)</f>
        <v>* group[=].element[=].target.comment = ##34#evidence.detail.ofType(Observation) and evidence.detail.resolve().code=CsGenericI4rc#pcrTestPerformed 'A PCR analysis is performed'##34#</v>
      </c>
    </row>
    <row r="75" spans="2:19" x14ac:dyDescent="0.75">
      <c r="B75" s="11"/>
      <c r="C75" s="11"/>
      <c r="D75" s="12"/>
      <c r="E75" s="12"/>
      <c r="F75" s="49"/>
      <c r="G75" s="77"/>
      <c r="P75" s="11">
        <v>61</v>
      </c>
      <c r="Q75" s="11">
        <f t="shared" si="13"/>
        <v>10</v>
      </c>
      <c r="R75" s="11">
        <f t="shared" si="14"/>
        <v>1</v>
      </c>
      <c r="S75" s="12" t="str" cm="1">
        <f t="array" ref="S75">INDEX('GeneticTestExp-ConceptMap-1'!$I$15:$N$124,Q75+1,R75)</f>
        <v>* group[=].element[+].code = #GeneticTestExpression.dateOfPcr</v>
      </c>
    </row>
    <row r="76" spans="2:19" x14ac:dyDescent="0.75">
      <c r="B76" s="11"/>
      <c r="C76" s="11"/>
      <c r="D76" s="12"/>
      <c r="E76" s="12"/>
      <c r="F76" s="49"/>
      <c r="G76" s="77"/>
      <c r="P76" s="11">
        <v>62</v>
      </c>
      <c r="Q76" s="11">
        <f t="shared" si="13"/>
        <v>10</v>
      </c>
      <c r="R76" s="11">
        <f t="shared" si="14"/>
        <v>2</v>
      </c>
      <c r="S76" s="12" t="str" cm="1">
        <f t="array" ref="S76">INDEX('GeneticTestExp-ConceptMap-1'!$I$15:$N$124,Q76+1,R76)</f>
        <v>* group[=].element[=].display = ##34#Date of the PCR analysis##34#</v>
      </c>
    </row>
    <row r="77" spans="2:19" ht="29.5" x14ac:dyDescent="0.75">
      <c r="B77" s="11"/>
      <c r="C77" s="11"/>
      <c r="D77" s="12"/>
      <c r="E77" s="12"/>
      <c r="F77" s="49"/>
      <c r="G77" s="77"/>
      <c r="P77" s="11">
        <v>63</v>
      </c>
      <c r="Q77" s="11">
        <f t="shared" si="13"/>
        <v>10</v>
      </c>
      <c r="R77" s="11">
        <f t="shared" si="14"/>
        <v>3</v>
      </c>
      <c r="S77" s="12" t="str" cm="1">
        <f t="array" ref="S77">INDEX('GeneticTestExp-ConceptMap-1'!$I$15:$N$124,Q77+1,R77)</f>
        <v>* group[=].element[=].target.code = #Condition.evidence:genetic-test.detail.effectiveDate</v>
      </c>
    </row>
    <row r="78" spans="2:19" x14ac:dyDescent="0.75">
      <c r="B78" s="11"/>
      <c r="C78" s="11"/>
      <c r="D78" s="12"/>
      <c r="E78" s="12"/>
      <c r="F78" s="49"/>
      <c r="G78" s="77"/>
      <c r="P78" s="11">
        <v>64</v>
      </c>
      <c r="Q78" s="11">
        <f t="shared" si="13"/>
        <v>10</v>
      </c>
      <c r="R78" s="11">
        <f t="shared" si="14"/>
        <v>4</v>
      </c>
      <c r="S78" s="12" t="str" cm="1">
        <f t="array" ref="S78">INDEX('GeneticTestExp-ConceptMap-1'!$I$15:$N$124,Q78+1,R78)</f>
        <v>* group[=].element[=].target.display = ##34###34#</v>
      </c>
    </row>
    <row r="79" spans="2:19" x14ac:dyDescent="0.75">
      <c r="B79" s="11"/>
      <c r="C79" s="11"/>
      <c r="D79" s="12"/>
      <c r="E79" s="12"/>
      <c r="F79" s="49"/>
      <c r="G79" s="77"/>
      <c r="P79" s="11">
        <v>65</v>
      </c>
      <c r="Q79" s="11">
        <f t="shared" si="13"/>
        <v>10</v>
      </c>
      <c r="R79" s="11">
        <f t="shared" si="14"/>
        <v>5</v>
      </c>
      <c r="S79" s="12" t="str" cm="1">
        <f t="array" ref="S79">INDEX('GeneticTestExp-ConceptMap-1'!$I$15:$N$124,Q79+1,R79)</f>
        <v>* group[=].element[=].target.equivalence = #equivalent</v>
      </c>
    </row>
    <row r="80" spans="2:19" ht="44.25" x14ac:dyDescent="0.75">
      <c r="B80" s="11"/>
      <c r="C80" s="11"/>
      <c r="D80" s="12"/>
      <c r="E80" s="12"/>
      <c r="F80" s="49"/>
      <c r="G80" s="77"/>
      <c r="P80" s="11">
        <v>66</v>
      </c>
      <c r="Q80" s="11">
        <f t="shared" ref="Q80:Q143" si="15">IF(MOD(P80,$Q$8)=0,P80/$Q$8-1,INT(P80/$Q$8))</f>
        <v>10</v>
      </c>
      <c r="R80" s="11">
        <f t="shared" ref="R80:R143" si="16">IF(MOD(P80,$Q$8)=0,$Q$8,MOD(P80,$Q$8))</f>
        <v>6</v>
      </c>
      <c r="S80" s="12" t="str" cm="1">
        <f t="array" ref="S80">INDEX('GeneticTestExp-ConceptMap-1'!$I$15:$N$124,Q80+1,R80)</f>
        <v>* group[=].element[=].target.comment = ##34#evidence.detail.ofType(Observation) and evidence.detail.resolve().code=CsGenericI4rc#pcrTestPerformed 'A PCR analysis is performed'##34#</v>
      </c>
    </row>
    <row r="81" spans="2:19" ht="29.5" x14ac:dyDescent="0.75">
      <c r="B81" s="11"/>
      <c r="C81" s="11"/>
      <c r="D81" s="12"/>
      <c r="E81" s="12"/>
      <c r="F81" s="49"/>
      <c r="G81" s="77"/>
      <c r="P81" s="11">
        <v>67</v>
      </c>
      <c r="Q81" s="11">
        <f t="shared" si="15"/>
        <v>11</v>
      </c>
      <c r="R81" s="11">
        <f t="shared" si="16"/>
        <v>1</v>
      </c>
      <c r="S81" s="12" t="str" cm="1">
        <f t="array" ref="S81">INDEX('GeneticTestExp-ConceptMap-1'!$I$15:$N$124,Q81+1,R81)</f>
        <v>* group[=].element[+].code = #GeneticTestExpression.immunohistochemistryPerformed</v>
      </c>
    </row>
    <row r="82" spans="2:19" ht="29.5" x14ac:dyDescent="0.75">
      <c r="B82" s="11"/>
      <c r="C82" s="11"/>
      <c r="D82" s="12"/>
      <c r="E82" s="12"/>
      <c r="F82" s="49"/>
      <c r="G82" s="77"/>
      <c r="P82" s="11">
        <v>68</v>
      </c>
      <c r="Q82" s="11">
        <f t="shared" si="15"/>
        <v>11</v>
      </c>
      <c r="R82" s="11">
        <f t="shared" si="16"/>
        <v>2</v>
      </c>
      <c r="S82" s="12" t="str" cm="1">
        <f t="array" ref="S82">INDEX('GeneticTestExp-ConceptMap-1'!$I$15:$N$124,Q82+1,R82)</f>
        <v>* group[=].element[=].display = ##34#Is a immunohiostochemestry analysis performed ?##34#</v>
      </c>
    </row>
    <row r="83" spans="2:19" ht="29.5" x14ac:dyDescent="0.75">
      <c r="B83" s="11"/>
      <c r="C83" s="11"/>
      <c r="D83" s="12"/>
      <c r="E83" s="12"/>
      <c r="F83" s="49"/>
      <c r="G83" s="77"/>
      <c r="P83" s="11">
        <v>69</v>
      </c>
      <c r="Q83" s="11">
        <f t="shared" si="15"/>
        <v>11</v>
      </c>
      <c r="R83" s="11">
        <f t="shared" si="16"/>
        <v>3</v>
      </c>
      <c r="S83" s="12" t="str" cm="1">
        <f t="array" ref="S83">INDEX('GeneticTestExp-ConceptMap-1'!$I$15:$N$124,Q83+1,R83)</f>
        <v>* group[=].element[=].target.code = #Condition.evidence:genetic-test.detail.valueCodeableConcept</v>
      </c>
    </row>
    <row r="84" spans="2:19" x14ac:dyDescent="0.75">
      <c r="B84" s="11"/>
      <c r="C84" s="11"/>
      <c r="D84" s="12"/>
      <c r="E84" s="12"/>
      <c r="F84" s="49"/>
      <c r="G84" s="77"/>
      <c r="P84" s="11">
        <v>70</v>
      </c>
      <c r="Q84" s="11">
        <f t="shared" si="15"/>
        <v>11</v>
      </c>
      <c r="R84" s="11">
        <f t="shared" si="16"/>
        <v>4</v>
      </c>
      <c r="S84" s="12" t="str" cm="1">
        <f t="array" ref="S84">INDEX('GeneticTestExp-ConceptMap-1'!$I$15:$N$124,Q84+1,R84)</f>
        <v>* group[=].element[=].target.display = ##34###34#</v>
      </c>
    </row>
    <row r="85" spans="2:19" x14ac:dyDescent="0.75">
      <c r="B85" s="11"/>
      <c r="C85" s="11"/>
      <c r="D85" s="12"/>
      <c r="E85" s="12"/>
      <c r="F85" s="49"/>
      <c r="G85" s="77"/>
      <c r="P85" s="11">
        <v>71</v>
      </c>
      <c r="Q85" s="11">
        <f t="shared" si="15"/>
        <v>11</v>
      </c>
      <c r="R85" s="11">
        <f t="shared" si="16"/>
        <v>5</v>
      </c>
      <c r="S85" s="12" t="str" cm="1">
        <f t="array" ref="S85">INDEX('GeneticTestExp-ConceptMap-1'!$I$15:$N$124,Q85+1,R85)</f>
        <v>* group[=].element[=].target.equivalence = #equivalent</v>
      </c>
    </row>
    <row r="86" spans="2:19" ht="44.25" x14ac:dyDescent="0.75">
      <c r="B86" s="11"/>
      <c r="C86" s="11"/>
      <c r="D86" s="12"/>
      <c r="E86" s="12"/>
      <c r="F86" s="49"/>
      <c r="G86" s="77"/>
      <c r="P86" s="11">
        <v>72</v>
      </c>
      <c r="Q86" s="11">
        <f t="shared" si="15"/>
        <v>11</v>
      </c>
      <c r="R86" s="11">
        <f t="shared" si="16"/>
        <v>6</v>
      </c>
      <c r="S86" s="12" t="str" cm="1">
        <f t="array" ref="S86">INDEX('GeneticTestExp-ConceptMap-1'!$I$15:$N$124,Q86+1,R86)</f>
        <v>* group[=].element[=].target.comment = ##34#evidence.detail.ofType(Observation) and evidence.detail.resolve().code=CsGenericI4rc#immunohistochemistryPerformed 'A immunohiostochemestry analysis is performed'##34#</v>
      </c>
    </row>
    <row r="87" spans="2:19" x14ac:dyDescent="0.75">
      <c r="B87" s="11"/>
      <c r="C87" s="11"/>
      <c r="D87" s="12"/>
      <c r="E87" s="12"/>
      <c r="F87" s="49"/>
      <c r="G87" s="77"/>
      <c r="P87" s="11">
        <v>73</v>
      </c>
      <c r="Q87" s="11">
        <f t="shared" si="15"/>
        <v>12</v>
      </c>
      <c r="R87" s="11">
        <f t="shared" si="16"/>
        <v>1</v>
      </c>
      <c r="S87" s="12" t="str" cm="1">
        <f t="array" ref="S87">INDEX('GeneticTestExp-ConceptMap-1'!$I$15:$N$124,Q87+1,R87)</f>
        <v>* group[=].element[+].code = #GeneticTestExpression.dateOfImmunohistochemistry</v>
      </c>
    </row>
    <row r="88" spans="2:19" ht="29.5" x14ac:dyDescent="0.75">
      <c r="B88" s="11"/>
      <c r="C88" s="11"/>
      <c r="D88" s="12"/>
      <c r="E88" s="12"/>
      <c r="F88" s="49"/>
      <c r="G88" s="77"/>
      <c r="P88" s="11">
        <v>74</v>
      </c>
      <c r="Q88" s="11">
        <f t="shared" si="15"/>
        <v>12</v>
      </c>
      <c r="R88" s="11">
        <f t="shared" si="16"/>
        <v>2</v>
      </c>
      <c r="S88" s="12" t="str" cm="1">
        <f t="array" ref="S88">INDEX('GeneticTestExp-ConceptMap-1'!$I$15:$N$124,Q88+1,R88)</f>
        <v>* group[=].element[=].display = ##34#Date of the immunohiostochemestry analysis##34#</v>
      </c>
    </row>
    <row r="89" spans="2:19" ht="29.5" x14ac:dyDescent="0.75">
      <c r="B89" s="11"/>
      <c r="C89" s="11"/>
      <c r="D89" s="12"/>
      <c r="E89" s="12"/>
      <c r="F89" s="49"/>
      <c r="G89" s="77"/>
      <c r="P89" s="11">
        <v>75</v>
      </c>
      <c r="Q89" s="11">
        <f t="shared" si="15"/>
        <v>12</v>
      </c>
      <c r="R89" s="11">
        <f t="shared" si="16"/>
        <v>3</v>
      </c>
      <c r="S89" s="12" t="str" cm="1">
        <f t="array" ref="S89">INDEX('GeneticTestExp-ConceptMap-1'!$I$15:$N$124,Q89+1,R89)</f>
        <v>* group[=].element[=].target.code = #Condition.evidence:genetic-test.detail.effectiveDate</v>
      </c>
    </row>
    <row r="90" spans="2:19" x14ac:dyDescent="0.75">
      <c r="B90" s="11"/>
      <c r="C90" s="11"/>
      <c r="D90" s="12"/>
      <c r="E90" s="12"/>
      <c r="F90" s="49"/>
      <c r="G90" s="77"/>
      <c r="P90" s="11">
        <v>76</v>
      </c>
      <c r="Q90" s="11">
        <f t="shared" si="15"/>
        <v>12</v>
      </c>
      <c r="R90" s="11">
        <f t="shared" si="16"/>
        <v>4</v>
      </c>
      <c r="S90" s="12" t="str" cm="1">
        <f t="array" ref="S90">INDEX('GeneticTestExp-ConceptMap-1'!$I$15:$N$124,Q90+1,R90)</f>
        <v>* group[=].element[=].target.display = ##34###34#</v>
      </c>
    </row>
    <row r="91" spans="2:19" x14ac:dyDescent="0.75">
      <c r="B91" s="11"/>
      <c r="C91" s="11"/>
      <c r="D91" s="12"/>
      <c r="E91" s="12"/>
      <c r="F91" s="49"/>
      <c r="G91" s="77"/>
      <c r="P91" s="11">
        <v>77</v>
      </c>
      <c r="Q91" s="11">
        <f t="shared" si="15"/>
        <v>12</v>
      </c>
      <c r="R91" s="11">
        <f t="shared" si="16"/>
        <v>5</v>
      </c>
      <c r="S91" s="12" t="str" cm="1">
        <f t="array" ref="S91">INDEX('GeneticTestExp-ConceptMap-1'!$I$15:$N$124,Q91+1,R91)</f>
        <v>* group[=].element[=].target.equivalence = #equivalent</v>
      </c>
    </row>
    <row r="92" spans="2:19" ht="44.25" x14ac:dyDescent="0.75">
      <c r="B92" s="11"/>
      <c r="C92" s="11"/>
      <c r="D92" s="12"/>
      <c r="E92" s="12"/>
      <c r="F92" s="49"/>
      <c r="G92" s="77"/>
      <c r="P92" s="11">
        <v>78</v>
      </c>
      <c r="Q92" s="11">
        <f t="shared" si="15"/>
        <v>12</v>
      </c>
      <c r="R92" s="11">
        <f t="shared" si="16"/>
        <v>6</v>
      </c>
      <c r="S92" s="12" t="str" cm="1">
        <f t="array" ref="S92">INDEX('GeneticTestExp-ConceptMap-1'!$I$15:$N$124,Q92+1,R92)</f>
        <v>* group[=].element[=].target.comment = ##34#evidence.detail.ofType(Observation) and evidence.detail.resolve().code=CsGenericI4rc#immunohistochemistryPerformed 'A immunohiostochemestry analysis is performed'##34#</v>
      </c>
    </row>
    <row r="93" spans="2:19" x14ac:dyDescent="0.75">
      <c r="B93" s="11"/>
      <c r="C93" s="11"/>
      <c r="D93" s="12"/>
      <c r="E93" s="12"/>
      <c r="F93" s="49"/>
      <c r="G93" s="77"/>
      <c r="P93" s="11">
        <v>79</v>
      </c>
      <c r="Q93" s="11">
        <f t="shared" si="15"/>
        <v>13</v>
      </c>
      <c r="R93" s="11">
        <f t="shared" si="16"/>
        <v>1</v>
      </c>
      <c r="S93" s="12" t="str" cm="1">
        <f t="array" ref="S93">INDEX('GeneticTestExp-ConceptMap-1'!$I$15:$N$124,Q93+1,R93)</f>
        <v>* group[=].element[+].code = #GeneticTestExpression.ctDnaPerformed</v>
      </c>
    </row>
    <row r="94" spans="2:19" x14ac:dyDescent="0.75">
      <c r="B94" s="11"/>
      <c r="C94" s="11"/>
      <c r="D94" s="12"/>
      <c r="E94" s="12"/>
      <c r="F94" s="49"/>
      <c r="G94" s="77"/>
      <c r="P94" s="11">
        <v>80</v>
      </c>
      <c r="Q94" s="11">
        <f t="shared" si="15"/>
        <v>13</v>
      </c>
      <c r="R94" s="11">
        <f t="shared" si="16"/>
        <v>2</v>
      </c>
      <c r="S94" s="12" t="str" cm="1">
        <f t="array" ref="S94">INDEX('GeneticTestExp-ConceptMap-1'!$I$15:$N$124,Q94+1,R94)</f>
        <v>* group[=].element[=].display = ##34#Is a ctDNA analysis performed ?##34#</v>
      </c>
    </row>
    <row r="95" spans="2:19" ht="29.5" x14ac:dyDescent="0.75">
      <c r="B95" s="11"/>
      <c r="C95" s="11"/>
      <c r="D95" s="12"/>
      <c r="E95" s="12"/>
      <c r="F95" s="49"/>
      <c r="G95" s="77"/>
      <c r="P95" s="11">
        <v>81</v>
      </c>
      <c r="Q95" s="11">
        <f t="shared" si="15"/>
        <v>13</v>
      </c>
      <c r="R95" s="11">
        <f t="shared" si="16"/>
        <v>3</v>
      </c>
      <c r="S95" s="12" t="str" cm="1">
        <f t="array" ref="S95">INDEX('GeneticTestExp-ConceptMap-1'!$I$15:$N$124,Q95+1,R95)</f>
        <v>* group[=].element[=].target.code = #Condition.evidence:genetic-test.detail.valueCodeableConcept</v>
      </c>
    </row>
    <row r="96" spans="2:19" x14ac:dyDescent="0.75">
      <c r="B96" s="11"/>
      <c r="C96" s="11"/>
      <c r="D96" s="12"/>
      <c r="E96" s="12"/>
      <c r="F96" s="49"/>
      <c r="G96" s="77"/>
      <c r="P96" s="11">
        <v>82</v>
      </c>
      <c r="Q96" s="11">
        <f t="shared" si="15"/>
        <v>13</v>
      </c>
      <c r="R96" s="11">
        <f t="shared" si="16"/>
        <v>4</v>
      </c>
      <c r="S96" s="12" t="str" cm="1">
        <f t="array" ref="S96">INDEX('GeneticTestExp-ConceptMap-1'!$I$15:$N$124,Q96+1,R96)</f>
        <v>* group[=].element[=].target.display = ##34###34#</v>
      </c>
    </row>
    <row r="97" spans="2:19" x14ac:dyDescent="0.75">
      <c r="B97" s="11"/>
      <c r="C97" s="11"/>
      <c r="D97" s="12"/>
      <c r="E97" s="12"/>
      <c r="F97" s="49"/>
      <c r="G97" s="77"/>
      <c r="P97" s="11">
        <v>83</v>
      </c>
      <c r="Q97" s="11">
        <f t="shared" si="15"/>
        <v>13</v>
      </c>
      <c r="R97" s="11">
        <f t="shared" si="16"/>
        <v>5</v>
      </c>
      <c r="S97" s="12" t="str" cm="1">
        <f t="array" ref="S97">INDEX('GeneticTestExp-ConceptMap-1'!$I$15:$N$124,Q97+1,R97)</f>
        <v>* group[=].element[=].target.equivalence = #equivalent</v>
      </c>
    </row>
    <row r="98" spans="2:19" ht="44.25" x14ac:dyDescent="0.75">
      <c r="B98" s="11"/>
      <c r="C98" s="11"/>
      <c r="D98" s="12"/>
      <c r="E98" s="12"/>
      <c r="F98" s="49"/>
      <c r="G98" s="77"/>
      <c r="P98" s="11">
        <v>84</v>
      </c>
      <c r="Q98" s="11">
        <f t="shared" si="15"/>
        <v>13</v>
      </c>
      <c r="R98" s="11">
        <f t="shared" si="16"/>
        <v>6</v>
      </c>
      <c r="S98" s="12" t="str" cm="1">
        <f t="array" ref="S98">INDEX('GeneticTestExp-ConceptMap-1'!$I$15:$N$124,Q98+1,R98)</f>
        <v>* group[=].element[=].target.comment = ##34#evidence.detail.ofType(Observation) and evidence.detail.resolve().code=CsGenericI4rc#ctDnaPerformed 'A ctDNA analysis is performed'##34#</v>
      </c>
    </row>
    <row r="99" spans="2:19" x14ac:dyDescent="0.75">
      <c r="B99" s="11"/>
      <c r="C99" s="11"/>
      <c r="D99" s="12"/>
      <c r="E99" s="12"/>
      <c r="F99" s="49"/>
      <c r="G99" s="77"/>
      <c r="P99" s="11">
        <v>85</v>
      </c>
      <c r="Q99" s="11">
        <f t="shared" si="15"/>
        <v>14</v>
      </c>
      <c r="R99" s="11">
        <f t="shared" si="16"/>
        <v>1</v>
      </c>
      <c r="S99" s="12" t="str" cm="1">
        <f t="array" ref="S99">INDEX('GeneticTestExp-ConceptMap-1'!$I$15:$N$124,Q99+1,R99)</f>
        <v>* group[=].element[+].code = #GeneticTestExpression.dateOfCtdna</v>
      </c>
    </row>
    <row r="100" spans="2:19" x14ac:dyDescent="0.75">
      <c r="B100" s="11"/>
      <c r="C100" s="11"/>
      <c r="D100" s="12"/>
      <c r="E100" s="12"/>
      <c r="F100" s="49"/>
      <c r="G100" s="77"/>
      <c r="P100" s="11">
        <v>86</v>
      </c>
      <c r="Q100" s="11">
        <f t="shared" si="15"/>
        <v>14</v>
      </c>
      <c r="R100" s="11">
        <f t="shared" si="16"/>
        <v>2</v>
      </c>
      <c r="S100" s="12" t="str" cm="1">
        <f t="array" ref="S100">INDEX('GeneticTestExp-ConceptMap-1'!$I$15:$N$124,Q100+1,R100)</f>
        <v>* group[=].element[=].display = ##34#Date of the ctDNA analysis##34#</v>
      </c>
    </row>
    <row r="101" spans="2:19" ht="29.5" x14ac:dyDescent="0.75">
      <c r="B101" s="11"/>
      <c r="C101" s="11"/>
      <c r="D101" s="12"/>
      <c r="E101" s="12"/>
      <c r="F101" s="49"/>
      <c r="G101" s="77"/>
      <c r="P101" s="11">
        <v>87</v>
      </c>
      <c r="Q101" s="11">
        <f t="shared" si="15"/>
        <v>14</v>
      </c>
      <c r="R101" s="11">
        <f t="shared" si="16"/>
        <v>3</v>
      </c>
      <c r="S101" s="12" t="str" cm="1">
        <f t="array" ref="S101">INDEX('GeneticTestExp-ConceptMap-1'!$I$15:$N$124,Q101+1,R101)</f>
        <v>* group[=].element[=].target.code = #Condition.evidence:genetic-test.detail.effectiveDate</v>
      </c>
    </row>
    <row r="102" spans="2:19" x14ac:dyDescent="0.75">
      <c r="B102" s="11"/>
      <c r="C102" s="11"/>
      <c r="D102" s="12"/>
      <c r="E102" s="12"/>
      <c r="F102" s="49"/>
      <c r="G102" s="77"/>
      <c r="P102" s="11">
        <v>88</v>
      </c>
      <c r="Q102" s="11">
        <f t="shared" si="15"/>
        <v>14</v>
      </c>
      <c r="R102" s="11">
        <f t="shared" si="16"/>
        <v>4</v>
      </c>
      <c r="S102" s="12" t="str" cm="1">
        <f t="array" ref="S102">INDEX('GeneticTestExp-ConceptMap-1'!$I$15:$N$124,Q102+1,R102)</f>
        <v>* group[=].element[=].target.display = ##34###34#</v>
      </c>
    </row>
    <row r="103" spans="2:19" x14ac:dyDescent="0.75">
      <c r="B103" s="11"/>
      <c r="C103" s="11"/>
      <c r="D103" s="12"/>
      <c r="E103" s="12"/>
      <c r="F103" s="49"/>
      <c r="G103" s="77"/>
      <c r="P103" s="11">
        <v>89</v>
      </c>
      <c r="Q103" s="11">
        <f t="shared" si="15"/>
        <v>14</v>
      </c>
      <c r="R103" s="11">
        <f t="shared" si="16"/>
        <v>5</v>
      </c>
      <c r="S103" s="12" t="str" cm="1">
        <f t="array" ref="S103">INDEX('GeneticTestExp-ConceptMap-1'!$I$15:$N$124,Q103+1,R103)</f>
        <v>* group[=].element[=].target.equivalence = #equivalent</v>
      </c>
    </row>
    <row r="104" spans="2:19" ht="44.25" x14ac:dyDescent="0.75">
      <c r="B104" s="11"/>
      <c r="C104" s="11"/>
      <c r="D104" s="12"/>
      <c r="E104" s="12"/>
      <c r="F104" s="49"/>
      <c r="G104" s="77"/>
      <c r="P104" s="11">
        <v>90</v>
      </c>
      <c r="Q104" s="11">
        <f t="shared" si="15"/>
        <v>14</v>
      </c>
      <c r="R104" s="11">
        <f t="shared" si="16"/>
        <v>6</v>
      </c>
      <c r="S104" s="12" t="str" cm="1">
        <f t="array" ref="S104">INDEX('GeneticTestExp-ConceptMap-1'!$I$15:$N$124,Q104+1,R104)</f>
        <v>* group[=].element[=].target.comment = ##34#evidence.detail.ofType(Observation) and evidence.detail.resolve().code=CsGenericI4rc#ctDnaPerformed 'A ctDNA analysis is performed'##34#</v>
      </c>
    </row>
    <row r="105" spans="2:19" x14ac:dyDescent="0.75">
      <c r="B105" s="11"/>
      <c r="C105" s="11"/>
      <c r="D105" s="12"/>
      <c r="E105" s="12"/>
      <c r="F105" s="49"/>
      <c r="G105" s="77"/>
      <c r="P105" s="11">
        <v>91</v>
      </c>
      <c r="Q105" s="11">
        <f t="shared" si="15"/>
        <v>15</v>
      </c>
      <c r="R105" s="11">
        <f t="shared" si="16"/>
        <v>1</v>
      </c>
      <c r="S105" s="12" cm="1">
        <f t="array" ref="S105">INDEX('GeneticTestExp-ConceptMap-1'!$I$15:$N$124,Q105+1,R105)</f>
        <v>0</v>
      </c>
    </row>
    <row r="106" spans="2:19" x14ac:dyDescent="0.75">
      <c r="B106" s="11"/>
      <c r="C106" s="11"/>
      <c r="D106" s="12"/>
      <c r="E106" s="12"/>
      <c r="F106" s="49"/>
      <c r="G106" s="77"/>
      <c r="P106" s="11">
        <v>92</v>
      </c>
      <c r="Q106" s="11">
        <f t="shared" si="15"/>
        <v>15</v>
      </c>
      <c r="R106" s="11">
        <f t="shared" si="16"/>
        <v>2</v>
      </c>
      <c r="S106" s="12" cm="1">
        <f t="array" ref="S106">INDEX('GeneticTestExp-ConceptMap-1'!$I$15:$N$124,Q106+1,R106)</f>
        <v>0</v>
      </c>
    </row>
    <row r="107" spans="2:19" x14ac:dyDescent="0.75">
      <c r="B107" s="11"/>
      <c r="C107" s="11"/>
      <c r="D107" s="12"/>
      <c r="E107" s="12"/>
      <c r="F107" s="49"/>
      <c r="G107" s="77"/>
      <c r="P107" s="11">
        <v>93</v>
      </c>
      <c r="Q107" s="11">
        <f t="shared" si="15"/>
        <v>15</v>
      </c>
      <c r="R107" s="11">
        <f t="shared" si="16"/>
        <v>3</v>
      </c>
      <c r="S107" s="12" cm="1">
        <f t="array" ref="S107">INDEX('GeneticTestExp-ConceptMap-1'!$I$15:$N$124,Q107+1,R107)</f>
        <v>0</v>
      </c>
    </row>
    <row r="108" spans="2:19" x14ac:dyDescent="0.75">
      <c r="B108" s="11"/>
      <c r="C108" s="11"/>
      <c r="D108" s="12"/>
      <c r="E108" s="12"/>
      <c r="F108" s="49"/>
      <c r="G108" s="77"/>
      <c r="P108" s="11">
        <v>94</v>
      </c>
      <c r="Q108" s="11">
        <f t="shared" si="15"/>
        <v>15</v>
      </c>
      <c r="R108" s="11">
        <f t="shared" si="16"/>
        <v>4</v>
      </c>
      <c r="S108" s="12" cm="1">
        <f t="array" ref="S108">INDEX('GeneticTestExp-ConceptMap-1'!$I$15:$N$124,Q108+1,R108)</f>
        <v>0</v>
      </c>
    </row>
    <row r="109" spans="2:19" x14ac:dyDescent="0.75">
      <c r="B109" s="11"/>
      <c r="C109" s="11"/>
      <c r="D109" s="12"/>
      <c r="E109" s="12"/>
      <c r="F109" s="49"/>
      <c r="G109" s="77"/>
      <c r="P109" s="11">
        <v>95</v>
      </c>
      <c r="Q109" s="11">
        <f t="shared" si="15"/>
        <v>15</v>
      </c>
      <c r="R109" s="11">
        <f t="shared" si="16"/>
        <v>5</v>
      </c>
      <c r="S109" s="12" cm="1">
        <f t="array" ref="S109">INDEX('GeneticTestExp-ConceptMap-1'!$I$15:$N$124,Q109+1,R109)</f>
        <v>0</v>
      </c>
    </row>
    <row r="110" spans="2:19" x14ac:dyDescent="0.75">
      <c r="B110" s="11"/>
      <c r="C110" s="11"/>
      <c r="D110" s="12"/>
      <c r="E110" s="12"/>
      <c r="F110" s="49"/>
      <c r="G110" s="77"/>
      <c r="P110" s="11">
        <v>96</v>
      </c>
      <c r="Q110" s="11">
        <f t="shared" si="15"/>
        <v>15</v>
      </c>
      <c r="R110" s="11">
        <f t="shared" si="16"/>
        <v>6</v>
      </c>
      <c r="S110" s="12" cm="1">
        <f t="array" ref="S110">INDEX('GeneticTestExp-ConceptMap-1'!$I$15:$N$124,Q110+1,R110)</f>
        <v>0</v>
      </c>
    </row>
    <row r="111" spans="2:19" x14ac:dyDescent="0.75">
      <c r="B111" s="11"/>
      <c r="C111" s="11"/>
      <c r="D111" s="12"/>
      <c r="E111" s="12"/>
      <c r="F111" s="49"/>
      <c r="G111" s="77"/>
      <c r="P111" s="11">
        <v>97</v>
      </c>
      <c r="Q111" s="11">
        <f t="shared" si="15"/>
        <v>16</v>
      </c>
      <c r="R111" s="11">
        <f t="shared" si="16"/>
        <v>1</v>
      </c>
      <c r="S111" s="12" cm="1">
        <f t="array" ref="S111">INDEX('GeneticTestExp-ConceptMap-1'!$I$15:$N$124,Q111+1,R111)</f>
        <v>0</v>
      </c>
    </row>
    <row r="112" spans="2:19" x14ac:dyDescent="0.75">
      <c r="B112" s="11"/>
      <c r="C112" s="11"/>
      <c r="D112" s="12"/>
      <c r="E112" s="12"/>
      <c r="F112" s="49"/>
      <c r="G112" s="77"/>
      <c r="P112" s="11">
        <v>98</v>
      </c>
      <c r="Q112" s="11">
        <f t="shared" si="15"/>
        <v>16</v>
      </c>
      <c r="R112" s="11">
        <f t="shared" si="16"/>
        <v>2</v>
      </c>
      <c r="S112" s="12" cm="1">
        <f t="array" ref="S112">INDEX('GeneticTestExp-ConceptMap-1'!$I$15:$N$124,Q112+1,R112)</f>
        <v>0</v>
      </c>
    </row>
    <row r="113" spans="2:19" x14ac:dyDescent="0.75">
      <c r="B113" s="11"/>
      <c r="C113" s="11"/>
      <c r="D113" s="12"/>
      <c r="E113" s="12"/>
      <c r="F113" s="49"/>
      <c r="G113" s="77"/>
      <c r="P113" s="11">
        <v>99</v>
      </c>
      <c r="Q113" s="11">
        <f t="shared" si="15"/>
        <v>16</v>
      </c>
      <c r="R113" s="11">
        <f t="shared" si="16"/>
        <v>3</v>
      </c>
      <c r="S113" s="12" cm="1">
        <f t="array" ref="S113">INDEX('GeneticTestExp-ConceptMap-1'!$I$15:$N$124,Q113+1,R113)</f>
        <v>0</v>
      </c>
    </row>
    <row r="114" spans="2:19" x14ac:dyDescent="0.75">
      <c r="P114" s="11">
        <v>100</v>
      </c>
      <c r="Q114" s="11">
        <f t="shared" si="15"/>
        <v>16</v>
      </c>
      <c r="R114" s="11">
        <f t="shared" si="16"/>
        <v>4</v>
      </c>
      <c r="S114" s="12" cm="1">
        <f t="array" ref="S114">INDEX('GeneticTestExp-ConceptMap-1'!$I$15:$N$124,Q114+1,R114)</f>
        <v>0</v>
      </c>
    </row>
    <row r="115" spans="2:19" x14ac:dyDescent="0.75">
      <c r="P115" s="11">
        <v>101</v>
      </c>
      <c r="Q115" s="11">
        <f t="shared" si="15"/>
        <v>16</v>
      </c>
      <c r="R115" s="11">
        <f t="shared" si="16"/>
        <v>5</v>
      </c>
      <c r="S115" s="12" cm="1">
        <f t="array" ref="S115">INDEX('GeneticTestExp-ConceptMap-1'!$I$15:$N$124,Q115+1,R115)</f>
        <v>0</v>
      </c>
    </row>
    <row r="116" spans="2:19" x14ac:dyDescent="0.75">
      <c r="P116" s="11">
        <v>102</v>
      </c>
      <c r="Q116" s="11">
        <f t="shared" si="15"/>
        <v>16</v>
      </c>
      <c r="R116" s="11">
        <f t="shared" si="16"/>
        <v>6</v>
      </c>
      <c r="S116" s="12" cm="1">
        <f t="array" ref="S116">INDEX('GeneticTestExp-ConceptMap-1'!$I$15:$N$124,Q116+1,R116)</f>
        <v>0</v>
      </c>
    </row>
    <row r="117" spans="2:19" x14ac:dyDescent="0.75">
      <c r="P117" s="11">
        <v>103</v>
      </c>
      <c r="Q117" s="11">
        <f t="shared" si="15"/>
        <v>17</v>
      </c>
      <c r="R117" s="11">
        <f t="shared" si="16"/>
        <v>1</v>
      </c>
      <c r="S117" s="12" cm="1">
        <f t="array" ref="S117">INDEX('GeneticTestExp-ConceptMap-1'!$I$15:$N$124,Q117+1,R117)</f>
        <v>0</v>
      </c>
    </row>
    <row r="118" spans="2:19" x14ac:dyDescent="0.75">
      <c r="P118" s="11">
        <v>104</v>
      </c>
      <c r="Q118" s="11">
        <f t="shared" si="15"/>
        <v>17</v>
      </c>
      <c r="R118" s="11">
        <f t="shared" si="16"/>
        <v>2</v>
      </c>
      <c r="S118" s="12" cm="1">
        <f t="array" ref="S118">INDEX('GeneticTestExp-ConceptMap-1'!$I$15:$N$124,Q118+1,R118)</f>
        <v>0</v>
      </c>
    </row>
    <row r="119" spans="2:19" x14ac:dyDescent="0.75">
      <c r="P119" s="11">
        <v>105</v>
      </c>
      <c r="Q119" s="11">
        <f t="shared" si="15"/>
        <v>17</v>
      </c>
      <c r="R119" s="11">
        <f t="shared" si="16"/>
        <v>3</v>
      </c>
      <c r="S119" s="12" cm="1">
        <f t="array" ref="S119">INDEX('GeneticTestExp-ConceptMap-1'!$I$15:$N$124,Q119+1,R119)</f>
        <v>0</v>
      </c>
    </row>
    <row r="120" spans="2:19" x14ac:dyDescent="0.75">
      <c r="P120" s="11">
        <v>106</v>
      </c>
      <c r="Q120" s="11">
        <f t="shared" si="15"/>
        <v>17</v>
      </c>
      <c r="R120" s="11">
        <f t="shared" si="16"/>
        <v>4</v>
      </c>
      <c r="S120" s="12" cm="1">
        <f t="array" ref="S120">INDEX('GeneticTestExp-ConceptMap-1'!$I$15:$N$124,Q120+1,R120)</f>
        <v>0</v>
      </c>
    </row>
    <row r="121" spans="2:19" x14ac:dyDescent="0.75">
      <c r="P121" s="11">
        <v>107</v>
      </c>
      <c r="Q121" s="11">
        <f t="shared" si="15"/>
        <v>17</v>
      </c>
      <c r="R121" s="11">
        <f t="shared" si="16"/>
        <v>5</v>
      </c>
      <c r="S121" s="12" cm="1">
        <f t="array" ref="S121">INDEX('GeneticTestExp-ConceptMap-1'!$I$15:$N$124,Q121+1,R121)</f>
        <v>0</v>
      </c>
    </row>
    <row r="122" spans="2:19" x14ac:dyDescent="0.75">
      <c r="P122" s="11">
        <v>108</v>
      </c>
      <c r="Q122" s="11">
        <f t="shared" si="15"/>
        <v>17</v>
      </c>
      <c r="R122" s="11">
        <f t="shared" si="16"/>
        <v>6</v>
      </c>
      <c r="S122" s="12" cm="1">
        <f t="array" ref="S122">INDEX('GeneticTestExp-ConceptMap-1'!$I$15:$N$124,Q122+1,R122)</f>
        <v>0</v>
      </c>
    </row>
    <row r="123" spans="2:19" x14ac:dyDescent="0.75">
      <c r="P123" s="11">
        <v>109</v>
      </c>
      <c r="Q123" s="11">
        <f t="shared" si="15"/>
        <v>18</v>
      </c>
      <c r="R123" s="11">
        <f t="shared" si="16"/>
        <v>1</v>
      </c>
      <c r="S123" s="12" cm="1">
        <f t="array" ref="S123">INDEX('GeneticTestExp-ConceptMap-1'!$I$15:$N$124,Q123+1,R123)</f>
        <v>0</v>
      </c>
    </row>
    <row r="124" spans="2:19" x14ac:dyDescent="0.75">
      <c r="P124" s="11">
        <v>110</v>
      </c>
      <c r="Q124" s="11">
        <f t="shared" si="15"/>
        <v>18</v>
      </c>
      <c r="R124" s="11">
        <f t="shared" si="16"/>
        <v>2</v>
      </c>
      <c r="S124" s="12" cm="1">
        <f t="array" ref="S124">INDEX('GeneticTestExp-ConceptMap-1'!$I$15:$N$124,Q124+1,R124)</f>
        <v>0</v>
      </c>
    </row>
    <row r="125" spans="2:19" x14ac:dyDescent="0.75">
      <c r="P125" s="11">
        <v>111</v>
      </c>
      <c r="Q125" s="11">
        <f t="shared" si="15"/>
        <v>18</v>
      </c>
      <c r="R125" s="11">
        <f t="shared" si="16"/>
        <v>3</v>
      </c>
      <c r="S125" s="12" cm="1">
        <f t="array" ref="S125">INDEX('GeneticTestExp-ConceptMap-1'!$I$15:$N$124,Q125+1,R125)</f>
        <v>0</v>
      </c>
    </row>
    <row r="126" spans="2:19" x14ac:dyDescent="0.75">
      <c r="P126" s="11">
        <v>112</v>
      </c>
      <c r="Q126" s="11">
        <f t="shared" si="15"/>
        <v>18</v>
      </c>
      <c r="R126" s="11">
        <f t="shared" si="16"/>
        <v>4</v>
      </c>
      <c r="S126" s="12" cm="1">
        <f t="array" ref="S126">INDEX('GeneticTestExp-ConceptMap-1'!$I$15:$N$124,Q126+1,R126)</f>
        <v>0</v>
      </c>
    </row>
    <row r="127" spans="2:19" x14ac:dyDescent="0.75">
      <c r="P127" s="11">
        <v>113</v>
      </c>
      <c r="Q127" s="11">
        <f t="shared" si="15"/>
        <v>18</v>
      </c>
      <c r="R127" s="11">
        <f t="shared" si="16"/>
        <v>5</v>
      </c>
      <c r="S127" s="12" cm="1">
        <f t="array" ref="S127">INDEX('GeneticTestExp-ConceptMap-1'!$I$15:$N$124,Q127+1,R127)</f>
        <v>0</v>
      </c>
    </row>
    <row r="128" spans="2:19" x14ac:dyDescent="0.75">
      <c r="P128" s="11">
        <v>114</v>
      </c>
      <c r="Q128" s="11">
        <f t="shared" si="15"/>
        <v>18</v>
      </c>
      <c r="R128" s="11">
        <f t="shared" si="16"/>
        <v>6</v>
      </c>
      <c r="S128" s="12" cm="1">
        <f t="array" ref="S128">INDEX('GeneticTestExp-ConceptMap-1'!$I$15:$N$124,Q128+1,R128)</f>
        <v>0</v>
      </c>
    </row>
    <row r="129" spans="16:19" x14ac:dyDescent="0.75">
      <c r="P129" s="11">
        <v>115</v>
      </c>
      <c r="Q129" s="11">
        <f t="shared" si="15"/>
        <v>19</v>
      </c>
      <c r="R129" s="11">
        <f t="shared" si="16"/>
        <v>1</v>
      </c>
      <c r="S129" s="12" cm="1">
        <f t="array" ref="S129">INDEX('GeneticTestExp-ConceptMap-1'!$I$15:$N$124,Q129+1,R129)</f>
        <v>0</v>
      </c>
    </row>
    <row r="130" spans="16:19" x14ac:dyDescent="0.75">
      <c r="P130" s="11">
        <v>116</v>
      </c>
      <c r="Q130" s="11">
        <f t="shared" si="15"/>
        <v>19</v>
      </c>
      <c r="R130" s="11">
        <f t="shared" si="16"/>
        <v>2</v>
      </c>
      <c r="S130" s="12" cm="1">
        <f t="array" ref="S130">INDEX('GeneticTestExp-ConceptMap-1'!$I$15:$N$124,Q130+1,R130)</f>
        <v>0</v>
      </c>
    </row>
    <row r="131" spans="16:19" x14ac:dyDescent="0.75">
      <c r="P131" s="11">
        <v>117</v>
      </c>
      <c r="Q131" s="11">
        <f t="shared" si="15"/>
        <v>19</v>
      </c>
      <c r="R131" s="11">
        <f t="shared" si="16"/>
        <v>3</v>
      </c>
      <c r="S131" s="12" cm="1">
        <f t="array" ref="S131">INDEX('GeneticTestExp-ConceptMap-1'!$I$15:$N$124,Q131+1,R131)</f>
        <v>0</v>
      </c>
    </row>
    <row r="132" spans="16:19" x14ac:dyDescent="0.75">
      <c r="P132" s="11">
        <v>118</v>
      </c>
      <c r="Q132" s="11">
        <f t="shared" si="15"/>
        <v>19</v>
      </c>
      <c r="R132" s="11">
        <f t="shared" si="16"/>
        <v>4</v>
      </c>
      <c r="S132" s="12" cm="1">
        <f t="array" ref="S132">INDEX('GeneticTestExp-ConceptMap-1'!$I$15:$N$124,Q132+1,R132)</f>
        <v>0</v>
      </c>
    </row>
    <row r="133" spans="16:19" x14ac:dyDescent="0.75">
      <c r="P133" s="11">
        <v>119</v>
      </c>
      <c r="Q133" s="11">
        <f t="shared" si="15"/>
        <v>19</v>
      </c>
      <c r="R133" s="11">
        <f t="shared" si="16"/>
        <v>5</v>
      </c>
      <c r="S133" s="12" cm="1">
        <f t="array" ref="S133">INDEX('GeneticTestExp-ConceptMap-1'!$I$15:$N$124,Q133+1,R133)</f>
        <v>0</v>
      </c>
    </row>
    <row r="134" spans="16:19" x14ac:dyDescent="0.75">
      <c r="P134" s="11">
        <v>120</v>
      </c>
      <c r="Q134" s="11">
        <f t="shared" si="15"/>
        <v>19</v>
      </c>
      <c r="R134" s="11">
        <f t="shared" si="16"/>
        <v>6</v>
      </c>
      <c r="S134" s="12" cm="1">
        <f t="array" ref="S134">INDEX('GeneticTestExp-ConceptMap-1'!$I$15:$N$124,Q134+1,R134)</f>
        <v>0</v>
      </c>
    </row>
    <row r="135" spans="16:19" x14ac:dyDescent="0.75">
      <c r="P135" s="11">
        <v>121</v>
      </c>
      <c r="Q135" s="11">
        <f t="shared" si="15"/>
        <v>20</v>
      </c>
      <c r="R135" s="11">
        <f t="shared" si="16"/>
        <v>1</v>
      </c>
      <c r="S135" s="12" cm="1">
        <f t="array" ref="S135">INDEX('GeneticTestExp-ConceptMap-1'!$I$15:$N$124,Q135+1,R135)</f>
        <v>0</v>
      </c>
    </row>
    <row r="136" spans="16:19" x14ac:dyDescent="0.75">
      <c r="P136" s="11">
        <v>122</v>
      </c>
      <c r="Q136" s="11">
        <f t="shared" si="15"/>
        <v>20</v>
      </c>
      <c r="R136" s="11">
        <f t="shared" si="16"/>
        <v>2</v>
      </c>
      <c r="S136" s="12" cm="1">
        <f t="array" ref="S136">INDEX('GeneticTestExp-ConceptMap-1'!$I$15:$N$124,Q136+1,R136)</f>
        <v>0</v>
      </c>
    </row>
    <row r="137" spans="16:19" x14ac:dyDescent="0.75">
      <c r="P137" s="11">
        <v>123</v>
      </c>
      <c r="Q137" s="11">
        <f t="shared" si="15"/>
        <v>20</v>
      </c>
      <c r="R137" s="11">
        <f t="shared" si="16"/>
        <v>3</v>
      </c>
      <c r="S137" s="12" cm="1">
        <f t="array" ref="S137">INDEX('GeneticTestExp-ConceptMap-1'!$I$15:$N$124,Q137+1,R137)</f>
        <v>0</v>
      </c>
    </row>
    <row r="138" spans="16:19" x14ac:dyDescent="0.75">
      <c r="P138" s="11">
        <v>124</v>
      </c>
      <c r="Q138" s="11">
        <f t="shared" si="15"/>
        <v>20</v>
      </c>
      <c r="R138" s="11">
        <f t="shared" si="16"/>
        <v>4</v>
      </c>
      <c r="S138" s="12" cm="1">
        <f t="array" ref="S138">INDEX('GeneticTestExp-ConceptMap-1'!$I$15:$N$124,Q138+1,R138)</f>
        <v>0</v>
      </c>
    </row>
    <row r="139" spans="16:19" x14ac:dyDescent="0.75">
      <c r="P139" s="11">
        <v>125</v>
      </c>
      <c r="Q139" s="11">
        <f t="shared" si="15"/>
        <v>20</v>
      </c>
      <c r="R139" s="11">
        <f t="shared" si="16"/>
        <v>5</v>
      </c>
      <c r="S139" s="12" cm="1">
        <f t="array" ref="S139">INDEX('GeneticTestExp-ConceptMap-1'!$I$15:$N$124,Q139+1,R139)</f>
        <v>0</v>
      </c>
    </row>
    <row r="140" spans="16:19" x14ac:dyDescent="0.75">
      <c r="P140" s="11">
        <v>126</v>
      </c>
      <c r="Q140" s="11">
        <f t="shared" si="15"/>
        <v>20</v>
      </c>
      <c r="R140" s="11">
        <f t="shared" si="16"/>
        <v>6</v>
      </c>
      <c r="S140" s="12" cm="1">
        <f t="array" ref="S140">INDEX('GeneticTestExp-ConceptMap-1'!$I$15:$N$124,Q140+1,R140)</f>
        <v>0</v>
      </c>
    </row>
    <row r="141" spans="16:19" x14ac:dyDescent="0.75">
      <c r="P141" s="11">
        <v>127</v>
      </c>
      <c r="Q141" s="11">
        <f t="shared" si="15"/>
        <v>21</v>
      </c>
      <c r="R141" s="11">
        <f t="shared" si="16"/>
        <v>1</v>
      </c>
      <c r="S141" s="12" cm="1">
        <f t="array" ref="S141">INDEX('GeneticTestExp-ConceptMap-1'!$I$15:$N$124,Q141+1,R141)</f>
        <v>0</v>
      </c>
    </row>
    <row r="142" spans="16:19" x14ac:dyDescent="0.75">
      <c r="P142" s="11">
        <v>128</v>
      </c>
      <c r="Q142" s="11">
        <f t="shared" si="15"/>
        <v>21</v>
      </c>
      <c r="R142" s="11">
        <f t="shared" si="16"/>
        <v>2</v>
      </c>
      <c r="S142" s="12" cm="1">
        <f t="array" ref="S142">INDEX('GeneticTestExp-ConceptMap-1'!$I$15:$N$124,Q142+1,R142)</f>
        <v>0</v>
      </c>
    </row>
    <row r="143" spans="16:19" x14ac:dyDescent="0.75">
      <c r="P143" s="11">
        <v>129</v>
      </c>
      <c r="Q143" s="11">
        <f t="shared" si="15"/>
        <v>21</v>
      </c>
      <c r="R143" s="11">
        <f t="shared" si="16"/>
        <v>3</v>
      </c>
      <c r="S143" s="12" cm="1">
        <f t="array" ref="S143">INDEX('GeneticTestExp-ConceptMap-1'!$I$15:$N$124,Q143+1,R143)</f>
        <v>0</v>
      </c>
    </row>
    <row r="144" spans="16:19" x14ac:dyDescent="0.75">
      <c r="P144" s="11">
        <v>130</v>
      </c>
      <c r="Q144" s="11">
        <f t="shared" ref="Q144:Q184" si="17">IF(MOD(P144,$Q$8)=0,P144/$Q$8-1,INT(P144/$Q$8))</f>
        <v>21</v>
      </c>
      <c r="R144" s="11">
        <f t="shared" ref="R144:R184" si="18">IF(MOD(P144,$Q$8)=0,$Q$8,MOD(P144,$Q$8))</f>
        <v>4</v>
      </c>
      <c r="S144" s="12" cm="1">
        <f t="array" ref="S144">INDEX('GeneticTestExp-ConceptMap-1'!$I$15:$N$124,Q144+1,R144)</f>
        <v>0</v>
      </c>
    </row>
    <row r="145" spans="16:19" x14ac:dyDescent="0.75">
      <c r="P145" s="11">
        <v>131</v>
      </c>
      <c r="Q145" s="11">
        <f t="shared" si="17"/>
        <v>21</v>
      </c>
      <c r="R145" s="11">
        <f t="shared" si="18"/>
        <v>5</v>
      </c>
      <c r="S145" s="12" cm="1">
        <f t="array" ref="S145">INDEX('GeneticTestExp-ConceptMap-1'!$I$15:$N$124,Q145+1,R145)</f>
        <v>0</v>
      </c>
    </row>
    <row r="146" spans="16:19" x14ac:dyDescent="0.75">
      <c r="P146" s="11">
        <v>132</v>
      </c>
      <c r="Q146" s="11">
        <f t="shared" si="17"/>
        <v>21</v>
      </c>
      <c r="R146" s="11">
        <f t="shared" si="18"/>
        <v>6</v>
      </c>
      <c r="S146" s="12" cm="1">
        <f t="array" ref="S146">INDEX('GeneticTestExp-ConceptMap-1'!$I$15:$N$124,Q146+1,R146)</f>
        <v>0</v>
      </c>
    </row>
    <row r="147" spans="16:19" x14ac:dyDescent="0.75">
      <c r="P147" s="11">
        <v>133</v>
      </c>
      <c r="Q147" s="11">
        <f t="shared" si="17"/>
        <v>22</v>
      </c>
      <c r="R147" s="11">
        <f t="shared" si="18"/>
        <v>1</v>
      </c>
      <c r="S147" s="12" cm="1">
        <f t="array" ref="S147">INDEX('GeneticTestExp-ConceptMap-1'!$I$15:$N$124,Q147+1,R147)</f>
        <v>0</v>
      </c>
    </row>
    <row r="148" spans="16:19" x14ac:dyDescent="0.75">
      <c r="P148" s="11">
        <v>134</v>
      </c>
      <c r="Q148" s="11">
        <f t="shared" si="17"/>
        <v>22</v>
      </c>
      <c r="R148" s="11">
        <f t="shared" si="18"/>
        <v>2</v>
      </c>
      <c r="S148" s="12" cm="1">
        <f t="array" ref="S148">INDEX('GeneticTestExp-ConceptMap-1'!$I$15:$N$124,Q148+1,R148)</f>
        <v>0</v>
      </c>
    </row>
    <row r="149" spans="16:19" x14ac:dyDescent="0.75">
      <c r="P149" s="11">
        <v>135</v>
      </c>
      <c r="Q149" s="11">
        <f t="shared" si="17"/>
        <v>22</v>
      </c>
      <c r="R149" s="11">
        <f t="shared" si="18"/>
        <v>3</v>
      </c>
      <c r="S149" s="12" cm="1">
        <f t="array" ref="S149">INDEX('GeneticTestExp-ConceptMap-1'!$I$15:$N$124,Q149+1,R149)</f>
        <v>0</v>
      </c>
    </row>
    <row r="150" spans="16:19" x14ac:dyDescent="0.75">
      <c r="P150" s="11">
        <v>136</v>
      </c>
      <c r="Q150" s="11">
        <f t="shared" si="17"/>
        <v>22</v>
      </c>
      <c r="R150" s="11">
        <f t="shared" si="18"/>
        <v>4</v>
      </c>
      <c r="S150" s="12" cm="1">
        <f t="array" ref="S150">INDEX('GeneticTestExp-ConceptMap-1'!$I$15:$N$124,Q150+1,R150)</f>
        <v>0</v>
      </c>
    </row>
    <row r="151" spans="16:19" x14ac:dyDescent="0.75">
      <c r="P151" s="11">
        <v>137</v>
      </c>
      <c r="Q151" s="11">
        <f t="shared" si="17"/>
        <v>22</v>
      </c>
      <c r="R151" s="11">
        <f t="shared" si="18"/>
        <v>5</v>
      </c>
      <c r="S151" s="12" cm="1">
        <f t="array" ref="S151">INDEX('GeneticTestExp-ConceptMap-1'!$I$15:$N$124,Q151+1,R151)</f>
        <v>0</v>
      </c>
    </row>
    <row r="152" spans="16:19" x14ac:dyDescent="0.75">
      <c r="P152" s="11">
        <v>138</v>
      </c>
      <c r="Q152" s="11">
        <f t="shared" si="17"/>
        <v>22</v>
      </c>
      <c r="R152" s="11">
        <f t="shared" si="18"/>
        <v>6</v>
      </c>
      <c r="S152" s="12" cm="1">
        <f t="array" ref="S152">INDEX('GeneticTestExp-ConceptMap-1'!$I$15:$N$124,Q152+1,R152)</f>
        <v>0</v>
      </c>
    </row>
    <row r="153" spans="16:19" x14ac:dyDescent="0.75">
      <c r="P153" s="11">
        <v>139</v>
      </c>
      <c r="Q153" s="11">
        <f t="shared" si="17"/>
        <v>23</v>
      </c>
      <c r="R153" s="11">
        <f t="shared" si="18"/>
        <v>1</v>
      </c>
      <c r="S153" s="12" cm="1">
        <f t="array" ref="S153">INDEX('GeneticTestExp-ConceptMap-1'!$I$15:$N$124,Q153+1,R153)</f>
        <v>0</v>
      </c>
    </row>
    <row r="154" spans="16:19" x14ac:dyDescent="0.75">
      <c r="P154" s="11">
        <v>140</v>
      </c>
      <c r="Q154" s="11">
        <f t="shared" si="17"/>
        <v>23</v>
      </c>
      <c r="R154" s="11">
        <f t="shared" si="18"/>
        <v>2</v>
      </c>
      <c r="S154" s="12" cm="1">
        <f t="array" ref="S154">INDEX('GeneticTestExp-ConceptMap-1'!$I$15:$N$124,Q154+1,R154)</f>
        <v>0</v>
      </c>
    </row>
    <row r="155" spans="16:19" x14ac:dyDescent="0.75">
      <c r="P155" s="11">
        <v>141</v>
      </c>
      <c r="Q155" s="11">
        <f t="shared" si="17"/>
        <v>23</v>
      </c>
      <c r="R155" s="11">
        <f t="shared" si="18"/>
        <v>3</v>
      </c>
      <c r="S155" s="12" cm="1">
        <f t="array" ref="S155">INDEX('GeneticTestExp-ConceptMap-1'!$I$15:$N$124,Q155+1,R155)</f>
        <v>0</v>
      </c>
    </row>
    <row r="156" spans="16:19" x14ac:dyDescent="0.75">
      <c r="P156" s="11">
        <v>142</v>
      </c>
      <c r="Q156" s="11">
        <f t="shared" si="17"/>
        <v>23</v>
      </c>
      <c r="R156" s="11">
        <f t="shared" si="18"/>
        <v>4</v>
      </c>
      <c r="S156" s="12" cm="1">
        <f t="array" ref="S156">INDEX('GeneticTestExp-ConceptMap-1'!$I$15:$N$124,Q156+1,R156)</f>
        <v>0</v>
      </c>
    </row>
    <row r="157" spans="16:19" x14ac:dyDescent="0.75">
      <c r="P157" s="11">
        <v>143</v>
      </c>
      <c r="Q157" s="11">
        <f t="shared" si="17"/>
        <v>23</v>
      </c>
      <c r="R157" s="11">
        <f t="shared" si="18"/>
        <v>5</v>
      </c>
      <c r="S157" s="12" cm="1">
        <f t="array" ref="S157">INDEX('GeneticTestExp-ConceptMap-1'!$I$15:$N$124,Q157+1,R157)</f>
        <v>0</v>
      </c>
    </row>
    <row r="158" spans="16:19" x14ac:dyDescent="0.75">
      <c r="P158" s="11">
        <v>144</v>
      </c>
      <c r="Q158" s="11">
        <f t="shared" si="17"/>
        <v>23</v>
      </c>
      <c r="R158" s="11">
        <f t="shared" si="18"/>
        <v>6</v>
      </c>
      <c r="S158" s="12" cm="1">
        <f t="array" ref="S158">INDEX('GeneticTestExp-ConceptMap-1'!$I$15:$N$124,Q158+1,R158)</f>
        <v>0</v>
      </c>
    </row>
    <row r="159" spans="16:19" x14ac:dyDescent="0.75">
      <c r="P159" s="11">
        <v>145</v>
      </c>
      <c r="Q159" s="11">
        <f t="shared" si="17"/>
        <v>24</v>
      </c>
      <c r="R159" s="11">
        <f t="shared" si="18"/>
        <v>1</v>
      </c>
      <c r="S159" s="12" cm="1">
        <f t="array" ref="S159">INDEX('GeneticTestExp-ConceptMap-1'!$I$15:$N$124,Q159+1,R159)</f>
        <v>0</v>
      </c>
    </row>
    <row r="160" spans="16:19" x14ac:dyDescent="0.75">
      <c r="P160" s="11">
        <v>146</v>
      </c>
      <c r="Q160" s="11">
        <f t="shared" si="17"/>
        <v>24</v>
      </c>
      <c r="R160" s="11">
        <f t="shared" si="18"/>
        <v>2</v>
      </c>
      <c r="S160" s="12" cm="1">
        <f t="array" ref="S160">INDEX('GeneticTestExp-ConceptMap-1'!$I$15:$N$124,Q160+1,R160)</f>
        <v>0</v>
      </c>
    </row>
    <row r="161" spans="16:19" x14ac:dyDescent="0.75">
      <c r="P161" s="11">
        <v>147</v>
      </c>
      <c r="Q161" s="11">
        <f t="shared" si="17"/>
        <v>24</v>
      </c>
      <c r="R161" s="11">
        <f t="shared" si="18"/>
        <v>3</v>
      </c>
      <c r="S161" s="12" cm="1">
        <f t="array" ref="S161">INDEX('GeneticTestExp-ConceptMap-1'!$I$15:$N$124,Q161+1,R161)</f>
        <v>0</v>
      </c>
    </row>
    <row r="162" spans="16:19" x14ac:dyDescent="0.75">
      <c r="P162" s="11">
        <v>148</v>
      </c>
      <c r="Q162" s="11">
        <f t="shared" si="17"/>
        <v>24</v>
      </c>
      <c r="R162" s="11">
        <f t="shared" si="18"/>
        <v>4</v>
      </c>
      <c r="S162" s="12" cm="1">
        <f t="array" ref="S162">INDEX('GeneticTestExp-ConceptMap-1'!$I$15:$N$124,Q162+1,R162)</f>
        <v>0</v>
      </c>
    </row>
    <row r="163" spans="16:19" x14ac:dyDescent="0.75">
      <c r="P163" s="11">
        <v>149</v>
      </c>
      <c r="Q163" s="11">
        <f t="shared" si="17"/>
        <v>24</v>
      </c>
      <c r="R163" s="11">
        <f t="shared" si="18"/>
        <v>5</v>
      </c>
      <c r="S163" s="12" cm="1">
        <f t="array" ref="S163">INDEX('GeneticTestExp-ConceptMap-1'!$I$15:$N$124,Q163+1,R163)</f>
        <v>0</v>
      </c>
    </row>
    <row r="164" spans="16:19" x14ac:dyDescent="0.75">
      <c r="P164" s="11">
        <v>150</v>
      </c>
      <c r="Q164" s="11">
        <f t="shared" si="17"/>
        <v>24</v>
      </c>
      <c r="R164" s="11">
        <f t="shared" si="18"/>
        <v>6</v>
      </c>
      <c r="S164" s="12" cm="1">
        <f t="array" ref="S164">INDEX('GeneticTestExp-ConceptMap-1'!$I$15:$N$124,Q164+1,R164)</f>
        <v>0</v>
      </c>
    </row>
    <row r="165" spans="16:19" x14ac:dyDescent="0.75">
      <c r="P165" s="11">
        <v>151</v>
      </c>
      <c r="Q165" s="11">
        <f t="shared" si="17"/>
        <v>25</v>
      </c>
      <c r="R165" s="11">
        <f t="shared" si="18"/>
        <v>1</v>
      </c>
      <c r="S165" s="12" cm="1">
        <f t="array" ref="S165">INDEX('GeneticTestExp-ConceptMap-1'!$I$15:$N$124,Q165+1,R165)</f>
        <v>0</v>
      </c>
    </row>
    <row r="166" spans="16:19" x14ac:dyDescent="0.75">
      <c r="P166" s="11">
        <v>152</v>
      </c>
      <c r="Q166" s="11">
        <f t="shared" si="17"/>
        <v>25</v>
      </c>
      <c r="R166" s="11">
        <f t="shared" si="18"/>
        <v>2</v>
      </c>
      <c r="S166" s="12" cm="1">
        <f t="array" ref="S166">INDEX('GeneticTestExp-ConceptMap-1'!$I$15:$N$124,Q166+1,R166)</f>
        <v>0</v>
      </c>
    </row>
    <row r="167" spans="16:19" x14ac:dyDescent="0.75">
      <c r="P167" s="11">
        <v>153</v>
      </c>
      <c r="Q167" s="11">
        <f t="shared" si="17"/>
        <v>25</v>
      </c>
      <c r="R167" s="11">
        <f t="shared" si="18"/>
        <v>3</v>
      </c>
      <c r="S167" s="12" cm="1">
        <f t="array" ref="S167">INDEX('GeneticTestExp-ConceptMap-1'!$I$15:$N$124,Q167+1,R167)</f>
        <v>0</v>
      </c>
    </row>
    <row r="168" spans="16:19" x14ac:dyDescent="0.75">
      <c r="P168" s="11">
        <v>154</v>
      </c>
      <c r="Q168" s="11">
        <f t="shared" si="17"/>
        <v>25</v>
      </c>
      <c r="R168" s="11">
        <f t="shared" si="18"/>
        <v>4</v>
      </c>
      <c r="S168" s="12" cm="1">
        <f t="array" ref="S168">INDEX('GeneticTestExp-ConceptMap-1'!$I$15:$N$124,Q168+1,R168)</f>
        <v>0</v>
      </c>
    </row>
    <row r="169" spans="16:19" x14ac:dyDescent="0.75">
      <c r="P169" s="11">
        <v>155</v>
      </c>
      <c r="Q169" s="11">
        <f t="shared" si="17"/>
        <v>25</v>
      </c>
      <c r="R169" s="11">
        <f t="shared" si="18"/>
        <v>5</v>
      </c>
      <c r="S169" s="12" cm="1">
        <f t="array" ref="S169">INDEX('GeneticTestExp-ConceptMap-1'!$I$15:$N$124,Q169+1,R169)</f>
        <v>0</v>
      </c>
    </row>
    <row r="170" spans="16:19" x14ac:dyDescent="0.75">
      <c r="P170" s="11">
        <v>156</v>
      </c>
      <c r="Q170" s="11">
        <f t="shared" si="17"/>
        <v>25</v>
      </c>
      <c r="R170" s="11">
        <f t="shared" si="18"/>
        <v>6</v>
      </c>
      <c r="S170" s="12" cm="1">
        <f t="array" ref="S170">INDEX('GeneticTestExp-ConceptMap-1'!$I$15:$N$124,Q170+1,R170)</f>
        <v>0</v>
      </c>
    </row>
    <row r="171" spans="16:19" x14ac:dyDescent="0.75">
      <c r="P171" s="11">
        <v>157</v>
      </c>
      <c r="Q171" s="11">
        <f t="shared" si="17"/>
        <v>26</v>
      </c>
      <c r="R171" s="11">
        <f t="shared" si="18"/>
        <v>1</v>
      </c>
      <c r="S171" s="12" cm="1">
        <f t="array" ref="S171">INDEX('GeneticTestExp-ConceptMap-1'!$I$15:$N$124,Q171+1,R171)</f>
        <v>0</v>
      </c>
    </row>
    <row r="172" spans="16:19" x14ac:dyDescent="0.75">
      <c r="P172" s="11">
        <v>158</v>
      </c>
      <c r="Q172" s="11">
        <f t="shared" si="17"/>
        <v>26</v>
      </c>
      <c r="R172" s="11">
        <f t="shared" si="18"/>
        <v>2</v>
      </c>
      <c r="S172" s="12" cm="1">
        <f t="array" ref="S172">INDEX('GeneticTestExp-ConceptMap-1'!$I$15:$N$124,Q172+1,R172)</f>
        <v>0</v>
      </c>
    </row>
    <row r="173" spans="16:19" x14ac:dyDescent="0.75">
      <c r="P173" s="11">
        <v>159</v>
      </c>
      <c r="Q173" s="11">
        <f t="shared" si="17"/>
        <v>26</v>
      </c>
      <c r="R173" s="11">
        <f t="shared" si="18"/>
        <v>3</v>
      </c>
      <c r="S173" s="12" cm="1">
        <f t="array" ref="S173">INDEX('GeneticTestExp-ConceptMap-1'!$I$15:$N$124,Q173+1,R173)</f>
        <v>0</v>
      </c>
    </row>
    <row r="174" spans="16:19" x14ac:dyDescent="0.75">
      <c r="P174" s="11">
        <v>160</v>
      </c>
      <c r="Q174" s="11">
        <f t="shared" si="17"/>
        <v>26</v>
      </c>
      <c r="R174" s="11">
        <f t="shared" si="18"/>
        <v>4</v>
      </c>
      <c r="S174" s="12" cm="1">
        <f t="array" ref="S174">INDEX('GeneticTestExp-ConceptMap-1'!$I$15:$N$124,Q174+1,R174)</f>
        <v>0</v>
      </c>
    </row>
    <row r="175" spans="16:19" x14ac:dyDescent="0.75">
      <c r="P175" s="11">
        <v>161</v>
      </c>
      <c r="Q175" s="11">
        <f t="shared" si="17"/>
        <v>26</v>
      </c>
      <c r="R175" s="11">
        <f t="shared" si="18"/>
        <v>5</v>
      </c>
      <c r="S175" s="12" cm="1">
        <f t="array" ref="S175">INDEX('GeneticTestExp-ConceptMap-1'!$I$15:$N$124,Q175+1,R175)</f>
        <v>0</v>
      </c>
    </row>
    <row r="176" spans="16:19" x14ac:dyDescent="0.75">
      <c r="P176" s="11">
        <v>162</v>
      </c>
      <c r="Q176" s="11">
        <f t="shared" si="17"/>
        <v>26</v>
      </c>
      <c r="R176" s="11">
        <f t="shared" si="18"/>
        <v>6</v>
      </c>
      <c r="S176" s="12" cm="1">
        <f t="array" ref="S176">INDEX('GeneticTestExp-ConceptMap-1'!$I$15:$N$124,Q176+1,R176)</f>
        <v>0</v>
      </c>
    </row>
    <row r="177" spans="16:19" x14ac:dyDescent="0.75">
      <c r="P177" s="11">
        <v>163</v>
      </c>
      <c r="Q177" s="11">
        <f t="shared" si="17"/>
        <v>27</v>
      </c>
      <c r="R177" s="11">
        <f t="shared" si="18"/>
        <v>1</v>
      </c>
      <c r="S177" s="12" cm="1">
        <f t="array" ref="S177">INDEX('GeneticTestExp-ConceptMap-1'!$I$15:$N$124,Q177+1,R177)</f>
        <v>0</v>
      </c>
    </row>
    <row r="178" spans="16:19" x14ac:dyDescent="0.75">
      <c r="P178" s="11">
        <v>164</v>
      </c>
      <c r="Q178" s="11">
        <f t="shared" si="17"/>
        <v>27</v>
      </c>
      <c r="R178" s="11">
        <f t="shared" si="18"/>
        <v>2</v>
      </c>
      <c r="S178" s="12" cm="1">
        <f t="array" ref="S178">INDEX('GeneticTestExp-ConceptMap-1'!$I$15:$N$124,Q178+1,R178)</f>
        <v>0</v>
      </c>
    </row>
    <row r="179" spans="16:19" x14ac:dyDescent="0.75">
      <c r="P179" s="11">
        <v>165</v>
      </c>
      <c r="Q179" s="11">
        <f t="shared" si="17"/>
        <v>27</v>
      </c>
      <c r="R179" s="11">
        <f t="shared" si="18"/>
        <v>3</v>
      </c>
      <c r="S179" s="12" cm="1">
        <f t="array" ref="S179">INDEX('GeneticTestExp-ConceptMap-1'!$I$15:$N$124,Q179+1,R179)</f>
        <v>0</v>
      </c>
    </row>
    <row r="180" spans="16:19" x14ac:dyDescent="0.75">
      <c r="P180" s="11">
        <v>166</v>
      </c>
      <c r="Q180" s="11">
        <f t="shared" si="17"/>
        <v>27</v>
      </c>
      <c r="R180" s="11">
        <f t="shared" si="18"/>
        <v>4</v>
      </c>
      <c r="S180" s="12" cm="1">
        <f t="array" ref="S180">INDEX('GeneticTestExp-ConceptMap-1'!$I$15:$N$124,Q180+1,R180)</f>
        <v>0</v>
      </c>
    </row>
    <row r="181" spans="16:19" x14ac:dyDescent="0.75">
      <c r="P181" s="11">
        <v>167</v>
      </c>
      <c r="Q181" s="11">
        <f t="shared" si="17"/>
        <v>27</v>
      </c>
      <c r="R181" s="11">
        <f t="shared" si="18"/>
        <v>5</v>
      </c>
      <c r="S181" s="12" cm="1">
        <f t="array" ref="S181">INDEX('GeneticTestExp-ConceptMap-1'!$I$15:$N$124,Q181+1,R181)</f>
        <v>0</v>
      </c>
    </row>
    <row r="182" spans="16:19" x14ac:dyDescent="0.75">
      <c r="P182" s="11">
        <v>168</v>
      </c>
      <c r="Q182" s="11">
        <f t="shared" si="17"/>
        <v>27</v>
      </c>
      <c r="R182" s="11">
        <f t="shared" si="18"/>
        <v>6</v>
      </c>
      <c r="S182" s="12" cm="1">
        <f t="array" ref="S182">INDEX('GeneticTestExp-ConceptMap-1'!$I$15:$N$124,Q182+1,R182)</f>
        <v>0</v>
      </c>
    </row>
    <row r="183" spans="16:19" x14ac:dyDescent="0.75">
      <c r="P183" s="11">
        <v>169</v>
      </c>
      <c r="Q183" s="11">
        <f t="shared" si="17"/>
        <v>28</v>
      </c>
      <c r="R183" s="11">
        <f t="shared" si="18"/>
        <v>1</v>
      </c>
      <c r="S183" s="12" cm="1">
        <f t="array" ref="S183">INDEX('GeneticTestExp-ConceptMap-1'!$I$15:$N$124,Q183+1,R183)</f>
        <v>0</v>
      </c>
    </row>
    <row r="184" spans="16:19" x14ac:dyDescent="0.75">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7" r:id="rId4" display="http://hl7.eu/fhir/laboratory/StructureDefinition/Specimen-eu-lab" xr:uid="{A4A428DC-D27C-4FBC-A30F-ADF267D57BA8}"/>
    <hyperlink ref="E4" r:id="rId5" display="http://hl7.eu/fhir/laboratory/StructureDefinition/Specimen-eu-lab" xr:uid="{5A8B2DC9-4779-4EF9-B652-9F9CEC5A04E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20"/>
  <sheetViews>
    <sheetView workbookViewId="0">
      <selection activeCell="G2" sqref="G2"/>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2335</v>
      </c>
    </row>
    <row r="3" spans="2:7" x14ac:dyDescent="0.75">
      <c r="B3" s="24" t="s">
        <v>20</v>
      </c>
    </row>
    <row r="4" spans="2:7" x14ac:dyDescent="0.75">
      <c r="B4" s="50" t="str">
        <f>"Instance: "&amp;'GeneticTestExp-ConceptMap-1'!C4</f>
        <v>Instance: geneticTest2FHIR</v>
      </c>
    </row>
    <row r="5" spans="2:7" x14ac:dyDescent="0.75">
      <c r="B5" s="50" t="s">
        <v>1330</v>
      </c>
    </row>
    <row r="6" spans="2:7" x14ac:dyDescent="0.75">
      <c r="B6" s="50" t="s">
        <v>1321</v>
      </c>
    </row>
    <row r="7" spans="2:7" x14ac:dyDescent="0.75">
      <c r="B7" s="50" t="s">
        <v>1473</v>
      </c>
    </row>
    <row r="8" spans="2:7" x14ac:dyDescent="0.75">
      <c r="B8" s="50" t="str">
        <f>"* name = ##34#"&amp;'GeneticTestExp-ConceptMap-1'!C3&amp;"##34#"</f>
        <v>* name = ##34#GeneticTest2FHIR##34#</v>
      </c>
    </row>
    <row r="9" spans="2:7" x14ac:dyDescent="0.75">
      <c r="B9" s="50" t="str">
        <f>"* title = ##34#"&amp;'GeneticTestExp-ConceptMap-1'!C5&amp;"##34#"</f>
        <v>* title = ##34#Genetic Test to this guide Map##34#</v>
      </c>
    </row>
    <row r="10" spans="2:7" x14ac:dyDescent="0.75">
      <c r="B10" s="50" t="s">
        <v>1322</v>
      </c>
    </row>
    <row r="11" spans="2:7" x14ac:dyDescent="0.75">
      <c r="B11" s="50" t="s">
        <v>1323</v>
      </c>
    </row>
    <row r="12" spans="2:7" x14ac:dyDescent="0.75">
      <c r="B12" s="50" t="str">
        <f>"* description = ##34#"&amp;'GeneticTestExp-ConceptMap-1'!C8&amp;"##34#"</f>
        <v>* description = ##34#Genetic Test to this guide Map##34#</v>
      </c>
    </row>
    <row r="13" spans="2:7" x14ac:dyDescent="0.75">
      <c r="B13" s="50" t="str">
        <f>"* purpose = ##34#"&amp;'GeneticTestExp-ConceptMap-1'!C9&amp;"##34#"</f>
        <v>* purpose = ##34#It shows how the Genetic Test model is mapped into this guide##34#</v>
      </c>
    </row>
    <row r="14" spans="2:7" x14ac:dyDescent="0.75">
      <c r="B14" s="54" t="str">
        <f>"* sourceUri = ##34#"&amp;'GeneticTestExp-ConceptMap-1'!E3&amp;"##34#"</f>
        <v>* sourceUri = ##34#http://hl7.eu/fhir/ig/idea4rc/StructureDefinition/GeneticTestExpression##34#</v>
      </c>
    </row>
    <row r="15" spans="2:7" x14ac:dyDescent="0.75">
      <c r="B15" s="54" t="str">
        <f>"* targetUri = ##34#"&amp;'GeneticTestExp-ConceptMap-1'!E4&amp;"##34#"</f>
        <v>* targetUri = ##34#http://hl7.eu/fhir/ig/idea4rc/StructureDefinition/Condition-primaryCancer-eu-i4rc##34#</v>
      </c>
    </row>
    <row r="16" spans="2:7" x14ac:dyDescent="0.75">
      <c r="B16" s="53" t="str">
        <f>"* group[+].source = ##34#"&amp;'GeneticTestExp-ConceptMap-1'!E6&amp;"##34#"</f>
        <v>* group[+].source = ##34#http://hl7.eu/fhir/ig/idea4rc/StructureDefinition/GeneticTestExpression##34#</v>
      </c>
    </row>
    <row r="17" spans="2:7" x14ac:dyDescent="0.75">
      <c r="B17" s="53" t="str">
        <f>"* group[=].target = ##34#"&amp;'GeneticTestExp-ConceptMap-1'!E7&amp;"##34#"</f>
        <v>* group[=].target = ##34#http://hl7.eu/fhir/ig/idea4rc/StructureDefinition/Condition-primaryCancer-eu-i4rc##34#</v>
      </c>
    </row>
    <row r="18" spans="2:7" x14ac:dyDescent="0.75">
      <c r="B18" s="75"/>
    </row>
    <row r="19" spans="2:7" x14ac:dyDescent="0.75">
      <c r="B19" s="12" t="str">
        <f>IF('GeneticTestExp-ConceptMap-1'!S15=0,"//---END",'GeneticTestExp-ConceptMap-1'!S15)</f>
        <v>* group[=].element[+].code = #GeneticTestExpression.episodeEventReference</v>
      </c>
    </row>
    <row r="20" spans="2:7" x14ac:dyDescent="0.75">
      <c r="B20" s="12" t="str">
        <f>IF('GeneticTestExp-ConceptMap-1'!S16=0,"//---END",'GeneticTestExp-ConceptMap-1'!S16)</f>
        <v>* group[=].element[=].display = ##34#Cancer Episode Reference##34#</v>
      </c>
    </row>
    <row r="21" spans="2:7" x14ac:dyDescent="0.75">
      <c r="B21" s="12" t="str">
        <f>IF('GeneticTestExp-ConceptMap-1'!S17=0,"//---END",'GeneticTestExp-ConceptMap-1'!S17)</f>
        <v>* group[=].element[=].target.code = #Condition.</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#equal</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#GeneticTestExpression.geneExpressionAnalysisPerformed</v>
      </c>
    </row>
    <row r="26" spans="2:7" x14ac:dyDescent="0.75">
      <c r="B26" s="12" t="str">
        <f>IF('GeneticTestExp-ConceptMap-1'!S22=0,"//---END",'GeneticTestExp-ConceptMap-1'!S22)</f>
        <v>* group[=].element[=].display = ##34#Is a gene expression analysis performed ?##34#</v>
      </c>
    </row>
    <row r="27" spans="2:7" x14ac:dyDescent="0.75">
      <c r="B27" s="12" t="str">
        <f>IF('GeneticTestExp-ConceptMap-1'!S23=0,"//---END",'GeneticTestExp-ConceptMap-1'!S23)</f>
        <v>* group[=].element[=].target.code = #Condition.evidence:genetic-test.detail.valueCodeableConcept</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#equivalent</v>
      </c>
    </row>
    <row r="30" spans="2:7" ht="29.5" x14ac:dyDescent="0.75">
      <c r="B30" s="12" t="str">
        <f>IF('GeneticTestExp-ConceptMap-1'!S26=0,"//---END",'GeneticTestExp-ConceptMap-1'!S26)</f>
        <v>* group[=].element[=].target.comment = ##34#evidence.detail.ofType(Observation) and evidence.detail.resolve().code=CsGenericI4rc#geneExpressionAnalysisPerformed	'A gene expression analysis is performed'##34#</v>
      </c>
    </row>
    <row r="31" spans="2:7" x14ac:dyDescent="0.75">
      <c r="B31" s="12" t="str">
        <f>IF('GeneticTestExp-ConceptMap-1'!S27=0,"//---END",'GeneticTestExp-ConceptMap-1'!S27)</f>
        <v>* group[=].element[+].code = #GeneticTestExpression.dateOfGeneExpression</v>
      </c>
    </row>
    <row r="32" spans="2:7" x14ac:dyDescent="0.75">
      <c r="B32" s="12" t="str">
        <f>IF('GeneticTestExp-ConceptMap-1'!S28=0,"//---END",'GeneticTestExp-ConceptMap-1'!S28)</f>
        <v>* group[=].element[=].display = ##34#Date of the gene expression analysis##34#</v>
      </c>
    </row>
    <row r="33" spans="2:2" x14ac:dyDescent="0.75">
      <c r="B33" s="12" t="str">
        <f>IF('GeneticTestExp-ConceptMap-1'!S29=0,"//---END",'GeneticTestExp-ConceptMap-1'!S29)</f>
        <v>* group[=].element[=].target.code = #Condition.evidence:genetic-test.detail.effectiveDate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#equivalent</v>
      </c>
    </row>
    <row r="36" spans="2:2" ht="29.5" x14ac:dyDescent="0.75">
      <c r="B36" s="12" t="str">
        <f>IF('GeneticTestExp-ConceptMap-1'!S32=0,"//---END",'GeneticTestExp-ConceptMap-1'!S32)</f>
        <v>* group[=].element[=].target.comment = ##34#evidence.detail.ofType(Observation) and evidence.detail.resolve().code=CsGenericI4rc#geneExpressionAnalysisPerformed 'A gene expression analysis is performed'##34#</v>
      </c>
    </row>
    <row r="37" spans="2:2" x14ac:dyDescent="0.75">
      <c r="B37" s="12" t="str">
        <f>IF('GeneticTestExp-ConceptMap-1'!S33=0,"//---END",'GeneticTestExp-ConceptMap-1'!S33)</f>
        <v>* group[=].element[+].code = #GeneticTestExpression.geneMutationAnalysisPerformed</v>
      </c>
    </row>
    <row r="38" spans="2:2" x14ac:dyDescent="0.75">
      <c r="B38" s="12" t="str">
        <f>IF('GeneticTestExp-ConceptMap-1'!S34=0,"//---END",'GeneticTestExp-ConceptMap-1'!S34)</f>
        <v>* group[=].element[=].display = ##34#Is a gene mutation analysis performed ?##34#</v>
      </c>
    </row>
    <row r="39" spans="2:2" x14ac:dyDescent="0.75">
      <c r="B39" s="12" t="str">
        <f>IF('GeneticTestExp-ConceptMap-1'!S35=0,"//---END",'GeneticTestExp-ConceptMap-1'!S35)</f>
        <v>* group[=].element[=].target.code = #Condition.evidence:genetic-test.detail.valueCodeableConcept</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#equivalent</v>
      </c>
    </row>
    <row r="42" spans="2:2" ht="29.5" x14ac:dyDescent="0.75">
      <c r="B42" s="12" t="str">
        <f>IF('GeneticTestExp-ConceptMap-1'!S38=0,"//---END",'GeneticTestExp-ConceptMap-1'!S38)</f>
        <v>* group[=].element[=].target.comment = ##34#evidence.detail.ofType(Observation) and evidence.detail.resolve().code=CsGenericI4rc#geneMutationAnalysisPerformed 'A gene mutation analysis is performed'##34#</v>
      </c>
    </row>
    <row r="43" spans="2:2" x14ac:dyDescent="0.75">
      <c r="B43" s="12" t="str">
        <f>IF('GeneticTestExp-ConceptMap-1'!S39=0,"//---END",'GeneticTestExp-ConceptMap-1'!S39)</f>
        <v>* group[=].element[+].code = #GeneticTestExpression.dateOfGeneMutation</v>
      </c>
    </row>
    <row r="44" spans="2:2" x14ac:dyDescent="0.75">
      <c r="B44" s="12" t="str">
        <f>IF('GeneticTestExp-ConceptMap-1'!S40=0,"//---END",'GeneticTestExp-ConceptMap-1'!S40)</f>
        <v>* group[=].element[=].display = ##34#Date of the gene mutation analysis##34#</v>
      </c>
    </row>
    <row r="45" spans="2:2" x14ac:dyDescent="0.75">
      <c r="B45" s="12" t="str">
        <f>IF('GeneticTestExp-ConceptMap-1'!S41=0,"//---END",'GeneticTestExp-ConceptMap-1'!S41)</f>
        <v>* group[=].element[=].target.code = #Condition.evidence:genetic-test.detail.effectiveDate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#equivalent</v>
      </c>
    </row>
    <row r="48" spans="2:2" ht="29.5" x14ac:dyDescent="0.75">
      <c r="B48" s="12" t="str">
        <f>IF('GeneticTestExp-ConceptMap-1'!S44=0,"//---END",'GeneticTestExp-ConceptMap-1'!S44)</f>
        <v>* group[=].element[=].target.comment = ##34#evidence.detail.ofType(Observation) and evidence.detail.resolve().code=CsGenericI4rc#geneMutationAnalysisPerformed 'A gene mutation analysis is performed'##34#</v>
      </c>
    </row>
    <row r="49" spans="2:2" x14ac:dyDescent="0.75">
      <c r="B49" s="12" t="str">
        <f>IF('GeneticTestExp-ConceptMap-1'!S45=0,"//---END",'GeneticTestExp-ConceptMap-1'!S45)</f>
        <v>* group[=].element[+].code = #GeneticTestExpression.testsForChromosomeTranslocationsPerformed</v>
      </c>
    </row>
    <row r="50" spans="2:2" x14ac:dyDescent="0.75">
      <c r="B50" s="12" t="str">
        <f>IF('GeneticTestExp-ConceptMap-1'!S46=0,"//---END",'GeneticTestExp-ConceptMap-1'!S46)</f>
        <v>* group[=].element[=].display = ##34#Is a tests for chromosome translocations performed ?##34#</v>
      </c>
    </row>
    <row r="51" spans="2:2" x14ac:dyDescent="0.75">
      <c r="B51" s="12" t="str">
        <f>IF('GeneticTestExp-ConceptMap-1'!S47=0,"//---END",'GeneticTestExp-ConceptMap-1'!S47)</f>
        <v>* group[=].element[=].target.code = #Condition.evidence:genetic-test.detail.valueCodeableConcept</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#equivalent</v>
      </c>
    </row>
    <row r="54" spans="2:2" ht="29.5" x14ac:dyDescent="0.75">
      <c r="B54" s="12" t="str">
        <f>IF('GeneticTestExp-ConceptMap-1'!S50=0,"//---END",'GeneticTestExp-ConceptMap-1'!S50)</f>
        <v>* group[=].element[=].target.comment = ##34#evidence.detail.ofType(Observation) and evidence.detail.resolve().code=CsGenericI4rc#testsForChromosomeTranslocationsPerformed 'A tests for chromosome translocations is performed'##34#</v>
      </c>
    </row>
    <row r="55" spans="2:2" x14ac:dyDescent="0.75">
      <c r="B55" s="12" t="str">
        <f>IF('GeneticTestExp-ConceptMap-1'!S51=0,"//---END",'GeneticTestExp-ConceptMap-1'!S51)</f>
        <v>* group[=].element[+].code = #GeneticTestExpression.dateOfTraslocation</v>
      </c>
    </row>
    <row r="56" spans="2:2" x14ac:dyDescent="0.75">
      <c r="B56" s="12" t="str">
        <f>IF('GeneticTestExp-ConceptMap-1'!S52=0,"//---END",'GeneticTestExp-ConceptMap-1'!S52)</f>
        <v>* group[=].element[=].display = ##34#Date of the Chromosome translocation test##34#</v>
      </c>
    </row>
    <row r="57" spans="2:2" x14ac:dyDescent="0.75">
      <c r="B57" s="12" t="str">
        <f>IF('GeneticTestExp-ConceptMap-1'!S53=0,"//---END",'GeneticTestExp-ConceptMap-1'!S53)</f>
        <v>* group[=].element[=].target.code = #Condition.evidence:genetic-test.detail.effectiveDate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#equivalent</v>
      </c>
    </row>
    <row r="60" spans="2:2" ht="29.5" x14ac:dyDescent="0.75">
      <c r="B60" s="12" t="str">
        <f>IF('GeneticTestExp-ConceptMap-1'!S56=0,"//---END",'GeneticTestExp-ConceptMap-1'!S56)</f>
        <v>* group[=].element[=].target.comment = ##34#evidence.detail.ofType(Observation) and evidence.detail.resolve().code=CsGenericI4rc#testsForChromosomeTranslocationsPerformed 'A tests for chromosome translocations is performed'##34#</v>
      </c>
    </row>
    <row r="61" spans="2:2" x14ac:dyDescent="0.75">
      <c r="B61" s="12" t="str">
        <f>IF('GeneticTestExp-ConceptMap-1'!S57=0,"//---END",'GeneticTestExp-ConceptMap-1'!S57)</f>
        <v>* group[=].element[+].code = #GeneticTestExpression.ngsPerformed</v>
      </c>
    </row>
    <row r="62" spans="2:2" x14ac:dyDescent="0.75">
      <c r="B62" s="12" t="str">
        <f>IF('GeneticTestExp-ConceptMap-1'!S58=0,"//---END",'GeneticTestExp-ConceptMap-1'!S58)</f>
        <v>* group[=].element[=].display = ##34#Is a NGS analysis performed ?##34#</v>
      </c>
    </row>
    <row r="63" spans="2:2" x14ac:dyDescent="0.75">
      <c r="B63" s="12" t="str">
        <f>IF('GeneticTestExp-ConceptMap-1'!S59=0,"//---END",'GeneticTestExp-ConceptMap-1'!S59)</f>
        <v>* group[=].element[=].target.code = #Condition.evidence:genetic-test.detail.valueCodeableConcept</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#equivalent</v>
      </c>
    </row>
    <row r="66" spans="2:2" ht="29.5" x14ac:dyDescent="0.75">
      <c r="B66" s="12" t="str">
        <f>IF('GeneticTestExp-ConceptMap-1'!S62=0,"//---END",'GeneticTestExp-ConceptMap-1'!S62)</f>
        <v>* group[=].element[=].target.comment = ##34#evidence.detail.ofType(Observation) and evidence.detail.resolve().code=CsGenericI4rc#ngsPerformed	'A NGS analysis is performed'##34#</v>
      </c>
    </row>
    <row r="67" spans="2:2" x14ac:dyDescent="0.75">
      <c r="B67" s="12" t="str">
        <f>IF('GeneticTestExp-ConceptMap-1'!S63=0,"//---END",'GeneticTestExp-ConceptMap-1'!S63)</f>
        <v>* group[=].element[+].code = #GeneticTestExpression.dateOfNgs</v>
      </c>
    </row>
    <row r="68" spans="2:2" x14ac:dyDescent="0.75">
      <c r="B68" s="12" t="str">
        <f>IF('GeneticTestExp-ConceptMap-1'!S64=0,"//---END",'GeneticTestExp-ConceptMap-1'!S64)</f>
        <v>* group[=].element[=].display = ##34#Date of the NGS analysis##34#</v>
      </c>
    </row>
    <row r="69" spans="2:2" x14ac:dyDescent="0.75">
      <c r="B69" s="12" t="str">
        <f>IF('GeneticTestExp-ConceptMap-1'!S65=0,"//---END",'GeneticTestExp-ConceptMap-1'!S65)</f>
        <v>* group[=].element[=].target.code = #Condition.evidence:genetic-test.detail.effectiveDate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#equivalent</v>
      </c>
    </row>
    <row r="72" spans="2:2" ht="29.5" x14ac:dyDescent="0.75">
      <c r="B72" s="12" t="str">
        <f>IF('GeneticTestExp-ConceptMap-1'!S68=0,"//---END",'GeneticTestExp-ConceptMap-1'!S68)</f>
        <v>* group[=].element[=].target.comment = ##34#evidence.detail.ofType(Observation) and evidence.detail.resolve().code=CsGenericI4rc#ngsPerformed	'A NGS analysis is performed'##34#</v>
      </c>
    </row>
    <row r="73" spans="2:2" x14ac:dyDescent="0.75">
      <c r="B73" s="12" t="str">
        <f>IF('GeneticTestExp-ConceptMap-1'!S69=0,"//---END",'GeneticTestExp-ConceptMap-1'!S69)</f>
        <v>* group[=].element[+].code = #GeneticTestExpression.pcrTestPerformed</v>
      </c>
    </row>
    <row r="74" spans="2:2" x14ac:dyDescent="0.75">
      <c r="B74" s="12" t="str">
        <f>IF('GeneticTestExp-ConceptMap-1'!S70=0,"//---END",'GeneticTestExp-ConceptMap-1'!S70)</f>
        <v>* group[=].element[=].display = ##34#Is a PCR analysis performed ?##34#</v>
      </c>
    </row>
    <row r="75" spans="2:2" x14ac:dyDescent="0.75">
      <c r="B75" s="12" t="str">
        <f>IF('GeneticTestExp-ConceptMap-1'!S71=0,"//---END",'GeneticTestExp-ConceptMap-1'!S71)</f>
        <v>* group[=].element[=].target.code = #Condition.evidence:genetic-test.detail.valueCodeableConcept</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#equivalent</v>
      </c>
    </row>
    <row r="78" spans="2:2" ht="29.5" x14ac:dyDescent="0.75">
      <c r="B78" s="12" t="str">
        <f>IF('GeneticTestExp-ConceptMap-1'!S74=0,"//---END",'GeneticTestExp-ConceptMap-1'!S74)</f>
        <v>* group[=].element[=].target.comment = ##34#evidence.detail.ofType(Observation) and evidence.detail.resolve().code=CsGenericI4rc#pcrTestPerformed 'A PCR analysis is performed'##34#</v>
      </c>
    </row>
    <row r="79" spans="2:2" x14ac:dyDescent="0.75">
      <c r="B79" s="12" t="str">
        <f>IF('GeneticTestExp-ConceptMap-1'!S75=0,"//---END",'GeneticTestExp-ConceptMap-1'!S75)</f>
        <v>* group[=].element[+].code = #GeneticTestExpression.dateOfPcr</v>
      </c>
    </row>
    <row r="80" spans="2:2" x14ac:dyDescent="0.75">
      <c r="B80" s="12" t="str">
        <f>IF('GeneticTestExp-ConceptMap-1'!S76=0,"//---END",'GeneticTestExp-ConceptMap-1'!S76)</f>
        <v>* group[=].element[=].display = ##34#Date of the PCR analysis##34#</v>
      </c>
    </row>
    <row r="81" spans="2:2" x14ac:dyDescent="0.75">
      <c r="B81" s="12" t="str">
        <f>IF('GeneticTestExp-ConceptMap-1'!S77=0,"//---END",'GeneticTestExp-ConceptMap-1'!S77)</f>
        <v>* group[=].element[=].target.code = #Condition.evidence:genetic-test.detail.effectiveDate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#equivalent</v>
      </c>
    </row>
    <row r="84" spans="2:2" ht="29.5" x14ac:dyDescent="0.75">
      <c r="B84" s="12" t="str">
        <f>IF('GeneticTestExp-ConceptMap-1'!S80=0,"//---END",'GeneticTestExp-ConceptMap-1'!S80)</f>
        <v>* group[=].element[=].target.comment = ##34#evidence.detail.ofType(Observation) and evidence.detail.resolve().code=CsGenericI4rc#pcrTestPerformed 'A PCR analysis is performed'##34#</v>
      </c>
    </row>
    <row r="85" spans="2:2" x14ac:dyDescent="0.75">
      <c r="B85" s="12" t="str">
        <f>IF('GeneticTestExp-ConceptMap-1'!S81=0,"//---END",'GeneticTestExp-ConceptMap-1'!S81)</f>
        <v>* group[=].element[+].code = #GeneticTestExpression.immunohistochemistryPerformed</v>
      </c>
    </row>
    <row r="86" spans="2:2" x14ac:dyDescent="0.75">
      <c r="B86" s="12" t="str">
        <f>IF('GeneticTestExp-ConceptMap-1'!S82=0,"//---END",'GeneticTestExp-ConceptMap-1'!S82)</f>
        <v>* group[=].element[=].display = ##34#Is a immunohiostochemestry analysis performed ?##34#</v>
      </c>
    </row>
    <row r="87" spans="2:2" x14ac:dyDescent="0.75">
      <c r="B87" s="12" t="str">
        <f>IF('GeneticTestExp-ConceptMap-1'!S83=0,"//---END",'GeneticTestExp-ConceptMap-1'!S83)</f>
        <v>* group[=].element[=].target.code = #Condition.evidence:genetic-test.detail.valueCodeableConcept</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#equivalent</v>
      </c>
    </row>
    <row r="90" spans="2:2" ht="29.5" x14ac:dyDescent="0.75">
      <c r="B90" s="12" t="str">
        <f>IF('GeneticTestExp-ConceptMap-1'!S86=0,"//---END",'GeneticTestExp-ConceptMap-1'!S86)</f>
        <v>* group[=].element[=].target.comment = ##34#evidence.detail.ofType(Observation) and evidence.detail.resolve().code=CsGenericI4rc#immunohistochemistryPerformed 'A immunohiostochemestry analysis is performed'##34#</v>
      </c>
    </row>
    <row r="91" spans="2:2" x14ac:dyDescent="0.75">
      <c r="B91" s="12" t="str">
        <f>IF('GeneticTestExp-ConceptMap-1'!S87=0,"//---END",'GeneticTestExp-ConceptMap-1'!S87)</f>
        <v>* group[=].element[+].code = #GeneticTestExpression.dateOfImmunohistochemistry</v>
      </c>
    </row>
    <row r="92" spans="2:2" x14ac:dyDescent="0.75">
      <c r="B92" s="12" t="str">
        <f>IF('GeneticTestExp-ConceptMap-1'!S88=0,"//---END",'GeneticTestExp-ConceptMap-1'!S88)</f>
        <v>* group[=].element[=].display = ##34#Date of the immunohiostochemestry analysis##34#</v>
      </c>
    </row>
    <row r="93" spans="2:2" x14ac:dyDescent="0.75">
      <c r="B93" s="12" t="str">
        <f>IF('GeneticTestExp-ConceptMap-1'!S89=0,"//---END",'GeneticTestExp-ConceptMap-1'!S89)</f>
        <v>* group[=].element[=].target.code = #Condition.evidence:genetic-test.detail.effectiveDate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#equivalent</v>
      </c>
    </row>
    <row r="96" spans="2:2" ht="29.5" x14ac:dyDescent="0.75">
      <c r="B96" s="12" t="str">
        <f>IF('GeneticTestExp-ConceptMap-1'!S92=0,"//---END",'GeneticTestExp-ConceptMap-1'!S92)</f>
        <v>* group[=].element[=].target.comment = ##34#evidence.detail.ofType(Observation) and evidence.detail.resolve().code=CsGenericI4rc#immunohistochemistryPerformed 'A immunohiostochemestry analysis is performed'##34#</v>
      </c>
    </row>
    <row r="97" spans="2:2" x14ac:dyDescent="0.75">
      <c r="B97" s="12" t="str">
        <f>IF('GeneticTestExp-ConceptMap-1'!S93=0,"//---END",'GeneticTestExp-ConceptMap-1'!S93)</f>
        <v>* group[=].element[+].code = #GeneticTestExpression.ctDnaPerformed</v>
      </c>
    </row>
    <row r="98" spans="2:2" x14ac:dyDescent="0.75">
      <c r="B98" s="12" t="str">
        <f>IF('GeneticTestExp-ConceptMap-1'!S94=0,"//---END",'GeneticTestExp-ConceptMap-1'!S94)</f>
        <v>* group[=].element[=].display = ##34#Is a ctDNA analysis performed ?##34#</v>
      </c>
    </row>
    <row r="99" spans="2:2" x14ac:dyDescent="0.75">
      <c r="B99" s="12" t="str">
        <f>IF('GeneticTestExp-ConceptMap-1'!S95=0,"//---END",'GeneticTestExp-ConceptMap-1'!S95)</f>
        <v>* group[=].element[=].target.code = #Condition.evidence:genetic-test.detail.valueCodeableConcept</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#equivalent</v>
      </c>
    </row>
    <row r="102" spans="2:2" ht="29.5" x14ac:dyDescent="0.75">
      <c r="B102" s="12" t="str">
        <f>IF('GeneticTestExp-ConceptMap-1'!S98=0,"//---END",'GeneticTestExp-ConceptMap-1'!S98)</f>
        <v>* group[=].element[=].target.comment = ##34#evidence.detail.ofType(Observation) and evidence.detail.resolve().code=CsGenericI4rc#ctDnaPerformed 'A ctDNA analysis is performed'##34#</v>
      </c>
    </row>
    <row r="103" spans="2:2" x14ac:dyDescent="0.75">
      <c r="B103" s="12" t="str">
        <f>IF('GeneticTestExp-ConceptMap-1'!S99=0,"//---END",'GeneticTestExp-ConceptMap-1'!S99)</f>
        <v>* group[=].element[+].code = #GeneticTestExpression.dateOfCtdna</v>
      </c>
    </row>
    <row r="104" spans="2:2" x14ac:dyDescent="0.75">
      <c r="B104" s="12" t="str">
        <f>IF('GeneticTestExp-ConceptMap-1'!S100=0,"//---END",'GeneticTestExp-ConceptMap-1'!S100)</f>
        <v>* group[=].element[=].display = ##34#Date of the ctDNA analysis##34#</v>
      </c>
    </row>
    <row r="105" spans="2:2" x14ac:dyDescent="0.75">
      <c r="B105" s="12" t="str">
        <f>IF('GeneticTestExp-ConceptMap-1'!S101=0,"//---END",'GeneticTestExp-ConceptMap-1'!S101)</f>
        <v>* group[=].element[=].target.code = #Condition.evidence:genetic-test.detail.effectiveDate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#equivalent</v>
      </c>
    </row>
    <row r="108" spans="2:2" ht="29.5" x14ac:dyDescent="0.75">
      <c r="B108" s="12" t="str">
        <f>IF('GeneticTestExp-ConceptMap-1'!S104=0,"//---END",'GeneticTestExp-ConceptMap-1'!S104)</f>
        <v>* group[=].element[=].target.comment = ##34#evidence.detail.ofType(Observation) and evidence.detail.resolve().code=CsGenericI4rc#ctDnaPerformed 'A ctDNA analysis is performed'##34#</v>
      </c>
    </row>
    <row r="109" spans="2:2" x14ac:dyDescent="0.75">
      <c r="B109" s="12" t="str">
        <f>IF('GeneticTestExp-ConceptMap-1'!S105=0,"//---END",'GeneticTestExp-ConceptMap-1'!S105)</f>
        <v>//---END</v>
      </c>
    </row>
    <row r="110" spans="2:2" x14ac:dyDescent="0.75">
      <c r="B110" s="12" t="str">
        <f>IF('GeneticTestExp-ConceptMap-1'!S106=0,"//---END",'GeneticTestExp-ConceptMap-1'!S106)</f>
        <v>//---END</v>
      </c>
    </row>
    <row r="111" spans="2:2" x14ac:dyDescent="0.75">
      <c r="B111" s="12" t="str">
        <f>IF('GeneticTestExp-ConceptMap-1'!S107=0,"//---END",'GeneticTestExp-ConceptMap-1'!S107)</f>
        <v>//---END</v>
      </c>
    </row>
    <row r="112" spans="2:2" x14ac:dyDescent="0.75">
      <c r="B112" s="12" t="str">
        <f>IF('GeneticTestExp-ConceptMap-1'!S108=0,"//---END",'GeneticTestExp-ConceptMap-1'!S108)</f>
        <v>//---END</v>
      </c>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2"/>
  <sheetViews>
    <sheetView topLeftCell="H1" zoomScale="85" zoomScaleNormal="85" workbookViewId="0">
      <selection activeCell="P8" sqref="P8:R37"/>
    </sheetView>
  </sheetViews>
  <sheetFormatPr defaultRowHeight="19.899999999999999" customHeight="1"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1382</v>
      </c>
      <c r="N1" s="23" t="s">
        <v>20</v>
      </c>
      <c r="P1" s="23" t="s">
        <v>20</v>
      </c>
      <c r="R1" s="23" t="s">
        <v>20</v>
      </c>
    </row>
    <row r="2" spans="1:18" ht="19.899999999999999" customHeight="1" x14ac:dyDescent="0.75">
      <c r="L2" s="24" t="s">
        <v>19</v>
      </c>
      <c r="N2" s="24" t="s">
        <v>1381</v>
      </c>
      <c r="P2" s="24" t="s">
        <v>2045</v>
      </c>
      <c r="R2" s="24" t="s">
        <v>2046</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2437</v>
      </c>
      <c r="L4" s="16" t="str">
        <f>CONCATENATE("Logical: ",B4)</f>
        <v>Logical: HnStageI4rc</v>
      </c>
    </row>
    <row r="5" spans="1:18" ht="19.899999999999999" customHeight="1" x14ac:dyDescent="0.75">
      <c r="A5" s="14" t="s">
        <v>16</v>
      </c>
      <c r="B5" s="31" t="s">
        <v>2438</v>
      </c>
      <c r="L5" s="16" t="str">
        <f>CONCATENATE("Id: ",B5)</f>
        <v>Id: HnStage</v>
      </c>
    </row>
    <row r="6" spans="1:18" ht="19.899999999999999" customHeight="1" x14ac:dyDescent="0.75">
      <c r="A6" s="14" t="s">
        <v>10</v>
      </c>
      <c r="B6" s="32" t="s">
        <v>2439</v>
      </c>
      <c r="L6" s="17" t="str">
        <f>CONCATENATE("Title: ##34#",B6,"##34#")</f>
        <v>Title: ##34#Head Neck Stage##34#</v>
      </c>
    </row>
    <row r="7" spans="1:18" ht="19.899999999999999" customHeight="1" x14ac:dyDescent="0.75">
      <c r="A7" s="26" t="s">
        <v>2</v>
      </c>
      <c r="B7" s="32" t="s">
        <v>2439</v>
      </c>
      <c r="C7" s="9" t="s">
        <v>3</v>
      </c>
      <c r="D7" s="1" t="s">
        <v>4</v>
      </c>
      <c r="E7" s="3" t="s">
        <v>5</v>
      </c>
      <c r="F7" s="3" t="s">
        <v>6</v>
      </c>
      <c r="G7" s="3" t="s">
        <v>7</v>
      </c>
      <c r="H7" s="64" t="s">
        <v>1380</v>
      </c>
      <c r="I7" s="118" t="s">
        <v>2043</v>
      </c>
      <c r="J7" s="118" t="s">
        <v>2044</v>
      </c>
      <c r="L7" s="17" t="str">
        <f>CONCATENATE("Description: "," ##334#",B7,"##334#",)</f>
        <v>Description:  ##334#Head Neck Stage##334#</v>
      </c>
    </row>
    <row r="8" spans="1:18" ht="20.25" customHeight="1" x14ac:dyDescent="0.75">
      <c r="A8" s="59">
        <v>0</v>
      </c>
      <c r="B8" s="154" t="s">
        <v>1545</v>
      </c>
      <c r="C8" s="11" t="s">
        <v>1539</v>
      </c>
      <c r="D8" s="11" t="s">
        <v>1540</v>
      </c>
      <c r="E8" s="11">
        <v>1</v>
      </c>
      <c r="F8" s="11">
        <v>1</v>
      </c>
      <c r="G8" t="s">
        <v>1592</v>
      </c>
      <c r="H8" s="12"/>
      <c r="I8" s="12" t="b">
        <v>1</v>
      </c>
      <c r="J8" s="12" t="b">
        <v>0</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#SHALL:handle)")),IF(L8="*  ..  ##34###34# ##334###334#",L8,""))</f>
        <v>* episodeEvent insert ObligationActorAndCode($actor-headneck, #SHALL:handle)</v>
      </c>
      <c r="R8" s="12" t="str">
        <f>IF(J8,IF(L8="*  ..  ##34###34# ##334###334#",L8,CONCATENATE("* ",B8," insert ObligationActorAndCode($actor-sarcoma-i4rc, #SHALL:handle)")),IF(L8="*  ..  ##34###34# ##334###334#",L8,""))</f>
        <v/>
      </c>
    </row>
    <row r="9" spans="1:18" ht="29.5" x14ac:dyDescent="0.75">
      <c r="A9" s="59">
        <v>2</v>
      </c>
      <c r="B9" s="154" t="s">
        <v>2420</v>
      </c>
      <c r="C9" s="11" t="s">
        <v>2428</v>
      </c>
      <c r="D9" s="11" t="s">
        <v>1384</v>
      </c>
      <c r="E9" s="11">
        <v>1</v>
      </c>
      <c r="F9" s="11">
        <v>1</v>
      </c>
      <c r="G9" t="s">
        <v>1461</v>
      </c>
      <c r="H9" s="12" t="s">
        <v>2432</v>
      </c>
      <c r="I9" s="12" t="b">
        <v>1</v>
      </c>
      <c r="J9" s="12" t="b">
        <v>0</v>
      </c>
      <c r="K9" s="25"/>
      <c r="L9" s="12" t="str">
        <f t="shared" ref="L9:L36" si="0">CONCATENATE("* ",B9, " ",E9,"..",F9," ",G9," ##34#",C9,"##34# ##334#",D9,"##334#")</f>
        <v>* Ct 1..1 CodeableConcept ##34#cT##34# ##334#Specifies the clinical T##334#</v>
      </c>
      <c r="N9" s="12" t="str">
        <f>IF(H9="",IF(L9="*  ..  ##34###34# ##334###334#",L9,""),IF(L9="*  ..  ##34###34# ##334###334#",L9,CONCATENATE("* ",B9," ^comment = ##334#",H9,"##334#")))</f>
        <v>* Ct ^comment = ##334#Tx; Tis; T0;T1;T2; T3; T4; T4a; T4b;##334#</v>
      </c>
      <c r="P9" s="12" t="str">
        <f t="shared" ref="P9:P37" si="1">IF(I9,IF(L9="*  ..  ##34###34# ##334###334#",L9,CONCATENATE("* ",B9," insert ObligationActorAndCode($actor-headneck, #SHALL:handle)")),IF(L9="*  ..  ##34###34# ##334###334#",L9,""))</f>
        <v>* Ct insert ObligationActorAndCode($actor-headneck, #SHALL:handle)</v>
      </c>
      <c r="R9" s="12" t="str">
        <f t="shared" ref="R9:R37" si="2">IF(J9,IF(L9="*  ..  ##34###34# ##334###334#",L9,CONCATENATE("* ",B9," insert ObligationActorAndCode($actor-sarcoma-i4rc, #SHALL:handle)")),IF(L9="*  ..  ##34###34# ##334###334#",L9,""))</f>
        <v/>
      </c>
    </row>
    <row r="10" spans="1:18" ht="32.25" customHeight="1" x14ac:dyDescent="0.75">
      <c r="A10" s="60">
        <v>3</v>
      </c>
      <c r="B10" s="154" t="s">
        <v>2421</v>
      </c>
      <c r="C10" s="11" t="s">
        <v>2429</v>
      </c>
      <c r="D10" s="11" t="s">
        <v>1385</v>
      </c>
      <c r="E10" s="11">
        <v>1</v>
      </c>
      <c r="F10" s="11">
        <v>1</v>
      </c>
      <c r="G10" t="s">
        <v>1461</v>
      </c>
      <c r="H10" s="12" t="s">
        <v>2433</v>
      </c>
      <c r="I10" s="12" t="b">
        <v>1</v>
      </c>
      <c r="J10" s="12" t="b">
        <v>0</v>
      </c>
      <c r="K10" s="25"/>
      <c r="L10" s="12" t="str">
        <f t="shared" si="0"/>
        <v>* Cn 1..1 CodeableConcept ##34#cN##34# ##334#Specifies the clinical N##334#</v>
      </c>
      <c r="N10" s="12" t="str">
        <f t="shared" ref="N10:N36" si="3">IF(H10="",IF(L10="*  ..  ##34###34# ##334###334#",L10,""),IF(L10="*  ..  ##34###34# ##334###334#",L10,CONCATENATE("* ",B10," ^comment = ##334#",H10,"##334#")))</f>
        <v>* Cn ^comment = ##334#Nx; N0;N1;N2;N2a;N2b;N2c;N3; N3a;N3b;##334#</v>
      </c>
      <c r="P10" s="12" t="str">
        <f t="shared" si="1"/>
        <v>* Cn insert ObligationActorAndCode($actor-headneck, #SHALL:handle)</v>
      </c>
      <c r="R10" s="12" t="str">
        <f t="shared" si="2"/>
        <v/>
      </c>
    </row>
    <row r="11" spans="1:18" ht="29.5" x14ac:dyDescent="0.75">
      <c r="A11" s="59">
        <v>4</v>
      </c>
      <c r="B11" s="154" t="s">
        <v>2422</v>
      </c>
      <c r="C11" s="11" t="s">
        <v>2430</v>
      </c>
      <c r="D11" s="11" t="s">
        <v>1386</v>
      </c>
      <c r="E11" s="11">
        <v>1</v>
      </c>
      <c r="F11" s="11">
        <v>1</v>
      </c>
      <c r="G11" t="s">
        <v>1461</v>
      </c>
      <c r="H11" s="12" t="s">
        <v>2434</v>
      </c>
      <c r="I11" s="12" t="b">
        <v>1</v>
      </c>
      <c r="J11" s="12" t="b">
        <v>0</v>
      </c>
      <c r="K11" s="25"/>
      <c r="L11" s="12" t="str">
        <f t="shared" si="0"/>
        <v>* Cm 1..1 CodeableConcept ##34#cM##34# ##334#Specifies the clinical M##334#</v>
      </c>
      <c r="N11" s="12" t="str">
        <f t="shared" si="3"/>
        <v>* Cm ^comment = ##334#M0; M1;##334#</v>
      </c>
      <c r="P11" s="12" t="str">
        <f t="shared" si="1"/>
        <v>* Cm insert ObligationActorAndCode($actor-headneck, #SHALL:handle)</v>
      </c>
      <c r="R11" s="12" t="str">
        <f t="shared" si="2"/>
        <v/>
      </c>
    </row>
    <row r="12" spans="1:18" ht="45.25" customHeight="1" x14ac:dyDescent="0.75">
      <c r="A12" s="59">
        <v>5</v>
      </c>
      <c r="B12" s="154" t="s">
        <v>2423</v>
      </c>
      <c r="C12" s="11" t="s">
        <v>1547</v>
      </c>
      <c r="D12" s="11" t="s">
        <v>1384</v>
      </c>
      <c r="E12" s="11">
        <v>1</v>
      </c>
      <c r="F12" s="11">
        <v>1</v>
      </c>
      <c r="G12" t="s">
        <v>1461</v>
      </c>
      <c r="H12" s="12" t="s">
        <v>2432</v>
      </c>
      <c r="I12" s="12" t="b">
        <v>1</v>
      </c>
      <c r="J12" s="12" t="b">
        <v>0</v>
      </c>
      <c r="K12" s="25"/>
      <c r="L12" s="12" t="str">
        <f t="shared" si="0"/>
        <v>* Pt 1..1 CodeableConcept ##34#pT##34# ##334#Specifies the clinical T##334#</v>
      </c>
      <c r="N12" s="12" t="str">
        <f t="shared" si="3"/>
        <v>* Pt ^comment = ##334#Tx; Tis; T0;T1;T2; T3; T4; T4a; T4b;##334#</v>
      </c>
      <c r="P12" s="12" t="str">
        <f t="shared" si="1"/>
        <v>* Pt insert ObligationActorAndCode($actor-headneck, #SHALL:handle)</v>
      </c>
      <c r="R12" s="12" t="str">
        <f t="shared" si="2"/>
        <v/>
      </c>
    </row>
    <row r="13" spans="1:18" ht="32.75" customHeight="1" x14ac:dyDescent="0.75">
      <c r="A13" s="59">
        <v>6</v>
      </c>
      <c r="B13" s="154" t="s">
        <v>2424</v>
      </c>
      <c r="C13" s="11" t="s">
        <v>1549</v>
      </c>
      <c r="D13" s="11" t="s">
        <v>1385</v>
      </c>
      <c r="E13" s="11">
        <v>1</v>
      </c>
      <c r="F13" s="11">
        <v>1</v>
      </c>
      <c r="G13" t="s">
        <v>1461</v>
      </c>
      <c r="H13" s="4" t="s">
        <v>2433</v>
      </c>
      <c r="I13" s="12" t="b">
        <v>1</v>
      </c>
      <c r="J13" s="12" t="b">
        <v>0</v>
      </c>
      <c r="K13" s="25"/>
      <c r="L13" s="12" t="str">
        <f t="shared" si="0"/>
        <v>* Pn 1..1 CodeableConcept ##34#pN##34# ##334#Specifies the clinical N##334#</v>
      </c>
      <c r="N13" s="12" t="str">
        <f t="shared" si="3"/>
        <v>* Pn ^comment = ##334#Nx; N0;N1;N2;N2a;N2b;N2c;N3; N3a;N3b;##334#</v>
      </c>
      <c r="P13" s="12" t="str">
        <f t="shared" si="1"/>
        <v>* Pn insert ObligationActorAndCode($actor-headneck, #SHALL:handle)</v>
      </c>
      <c r="R13" s="12" t="str">
        <f t="shared" si="2"/>
        <v/>
      </c>
    </row>
    <row r="14" spans="1:18" ht="19.899999999999999" customHeight="1" x14ac:dyDescent="0.75">
      <c r="A14" s="96">
        <v>7</v>
      </c>
      <c r="B14" s="154" t="s">
        <v>2425</v>
      </c>
      <c r="C14" s="11" t="s">
        <v>1551</v>
      </c>
      <c r="D14" s="11" t="s">
        <v>1386</v>
      </c>
      <c r="E14" s="11">
        <v>1</v>
      </c>
      <c r="F14" s="11">
        <v>1</v>
      </c>
      <c r="G14" t="s">
        <v>1461</v>
      </c>
      <c r="H14" s="12" t="s">
        <v>2434</v>
      </c>
      <c r="I14" s="12" t="b">
        <v>1</v>
      </c>
      <c r="J14" s="12" t="b">
        <v>0</v>
      </c>
      <c r="K14" s="25"/>
      <c r="L14" s="12" t="str">
        <f t="shared" si="0"/>
        <v>* Pm 1..1 CodeableConcept ##34#pM##34# ##334#Specifies the clinical M##334#</v>
      </c>
      <c r="N14" s="12" t="str">
        <f t="shared" si="3"/>
        <v>* Pm ^comment = ##334#M0; M1;##334#</v>
      </c>
      <c r="P14" s="12" t="str">
        <f t="shared" si="1"/>
        <v>* Pm insert ObligationActorAndCode($actor-headneck, #SHALL:handle)</v>
      </c>
      <c r="R14" s="12" t="str">
        <f t="shared" si="2"/>
        <v/>
      </c>
    </row>
    <row r="15" spans="1:18" ht="19.899999999999999" customHeight="1" x14ac:dyDescent="0.75">
      <c r="A15" s="96">
        <v>8</v>
      </c>
      <c r="B15" s="154" t="s">
        <v>2426</v>
      </c>
      <c r="C15" s="11" t="s">
        <v>2431</v>
      </c>
      <c r="D15" s="11" t="s">
        <v>1542</v>
      </c>
      <c r="E15" s="11">
        <v>0</v>
      </c>
      <c r="F15" s="11">
        <v>1</v>
      </c>
      <c r="G15" t="s">
        <v>1461</v>
      </c>
      <c r="H15" s="12" t="s">
        <v>2435</v>
      </c>
      <c r="I15" s="12" t="b">
        <v>1</v>
      </c>
      <c r="J15" s="12" t="b">
        <v>0</v>
      </c>
      <c r="K15" s="25"/>
      <c r="L15" s="12" t="str">
        <f t="shared" si="0"/>
        <v>* rEne 0..1 CodeableConcept ##34#Radiological Extra-nodal extension (rEne)##34# ##334#Describes the presence or absence of radiological signs of extracapsular extension, as defined in the AJCC 8th Ed##334#</v>
      </c>
      <c r="N15" s="12" t="str">
        <f t="shared" si="3"/>
        <v>* rEne ^comment = ##334#ENE-; ENE+;##334#</v>
      </c>
      <c r="P15" s="12" t="str">
        <f t="shared" si="1"/>
        <v>* rEne insert ObligationActorAndCode($actor-headneck, #SHALL:handle)</v>
      </c>
      <c r="R15" s="12" t="str">
        <f t="shared" si="2"/>
        <v/>
      </c>
    </row>
    <row r="16" spans="1:18" ht="19.899999999999999" customHeight="1" x14ac:dyDescent="0.75">
      <c r="A16" s="96">
        <v>9</v>
      </c>
      <c r="B16" s="154" t="s">
        <v>2427</v>
      </c>
      <c r="C16" s="11" t="s">
        <v>2110</v>
      </c>
      <c r="D16" s="11" t="s">
        <v>1387</v>
      </c>
      <c r="E16" s="11">
        <v>1</v>
      </c>
      <c r="F16" s="11">
        <v>1</v>
      </c>
      <c r="G16" t="s">
        <v>1461</v>
      </c>
      <c r="H16" s="12" t="s">
        <v>2436</v>
      </c>
      <c r="I16" s="12" t="b">
        <v>1</v>
      </c>
      <c r="J16" s="12" t="b">
        <v>0</v>
      </c>
      <c r="K16" s="25"/>
      <c r="L16" s="12" t="str">
        <f t="shared" si="0"/>
        <v>* StagingClassification 1..1 CodeableConcept ##34#Staging classification##34# ##334#Specifies the clinical TNM##334#</v>
      </c>
      <c r="N16" s="12" t="str">
        <f t="shared" si="3"/>
        <v>* StagingClassification ^comment = ##334#0;I;II;III;IV;IVA;IVB;IVC;##334#</v>
      </c>
      <c r="P16" s="12" t="str">
        <f t="shared" si="1"/>
        <v>* StagingClassification insert ObligationActorAndCode($actor-headneck, #SHALL:handle)</v>
      </c>
      <c r="R16" s="12" t="str">
        <f t="shared" si="2"/>
        <v/>
      </c>
    </row>
    <row r="17" spans="1:18" ht="19.899999999999999" customHeight="1" x14ac:dyDescent="0.75">
      <c r="A17" s="96"/>
      <c r="B17" s="6" t="s">
        <v>2120</v>
      </c>
      <c r="C17" s="6" t="s">
        <v>2120</v>
      </c>
      <c r="D17" s="11" t="s">
        <v>1391</v>
      </c>
      <c r="E17" s="6">
        <v>0</v>
      </c>
      <c r="F17" s="6">
        <v>1</v>
      </c>
      <c r="G17" s="58" t="s">
        <v>1</v>
      </c>
      <c r="H17" s="12"/>
      <c r="I17" s="12" t="b">
        <v>1</v>
      </c>
      <c r="J17" s="12" t="b">
        <v>0</v>
      </c>
      <c r="L17" s="12" t="str">
        <f t="shared" si="0"/>
        <v>* sites 0..1 BackboneElement ##34#sites##34# ##334#Describes if site of metastasic disease  is soft tissue##334#</v>
      </c>
      <c r="N17" s="12" t="str">
        <f t="shared" si="3"/>
        <v/>
      </c>
      <c r="P17" s="12" t="str">
        <f t="shared" si="1"/>
        <v>* sites insert ObligationActorAndCode($actor-headneck, #SHALL:handle)</v>
      </c>
      <c r="R17" s="12" t="str">
        <f t="shared" si="2"/>
        <v/>
      </c>
    </row>
    <row r="18" spans="1:18" ht="19.899999999999999" customHeight="1" x14ac:dyDescent="0.75">
      <c r="A18" s="96">
        <v>10</v>
      </c>
      <c r="B18" s="11" t="s">
        <v>2121</v>
      </c>
      <c r="C18" s="11" t="s">
        <v>1390</v>
      </c>
      <c r="D18" s="11" t="s">
        <v>1391</v>
      </c>
      <c r="E18" s="11">
        <v>0</v>
      </c>
      <c r="F18" s="11">
        <v>1</v>
      </c>
      <c r="G18" t="s">
        <v>40</v>
      </c>
      <c r="H18" s="12"/>
      <c r="I18" s="12" t="b">
        <v>1</v>
      </c>
      <c r="J18" s="12" t="b">
        <v>0</v>
      </c>
      <c r="L18" s="12" t="str">
        <f t="shared" si="0"/>
        <v>* sites.softTissue 0..1 boolean ##34#Soft tissue##34# ##334#Describes if site of metastasic disease  is soft tissue##334#</v>
      </c>
      <c r="N18" s="12" t="str">
        <f t="shared" si="3"/>
        <v/>
      </c>
      <c r="P18" s="12" t="str">
        <f t="shared" si="1"/>
        <v>* sites.softTissue insert ObligationActorAndCode($actor-headneck, #SHALL:handle)</v>
      </c>
      <c r="R18" s="12" t="str">
        <f t="shared" si="2"/>
        <v/>
      </c>
    </row>
    <row r="19" spans="1:18" ht="19.899999999999999" customHeight="1" x14ac:dyDescent="0.75">
      <c r="A19" s="96"/>
      <c r="B19" s="11" t="s">
        <v>2122</v>
      </c>
      <c r="C19" s="11" t="s">
        <v>1392</v>
      </c>
      <c r="D19" s="11" t="s">
        <v>1393</v>
      </c>
      <c r="E19" s="11">
        <v>0</v>
      </c>
      <c r="F19" s="11">
        <v>1</v>
      </c>
      <c r="G19" t="s">
        <v>40</v>
      </c>
      <c r="H19" s="4"/>
      <c r="I19" s="12" t="b">
        <v>1</v>
      </c>
      <c r="J19" s="12" t="b">
        <v>0</v>
      </c>
      <c r="K19" s="58"/>
      <c r="L19" s="12" t="str">
        <f t="shared" si="0"/>
        <v>* sites.distantLymphNode 0..1 boolean ##34#distant lymph node##34# ##334#Describes if site of metastasic disease  is dystan lymph node##334#</v>
      </c>
      <c r="N19" s="12" t="str">
        <f t="shared" si="3"/>
        <v/>
      </c>
      <c r="P19" s="12" t="str">
        <f t="shared" si="1"/>
        <v>* sites.distantLymphNode insert ObligationActorAndCode($actor-headneck, #SHALL:handle)</v>
      </c>
      <c r="R19" s="12" t="str">
        <f t="shared" si="2"/>
        <v/>
      </c>
    </row>
    <row r="20" spans="1:18" ht="19.899999999999999" customHeight="1" x14ac:dyDescent="0.75">
      <c r="A20" s="96">
        <v>11</v>
      </c>
      <c r="B20" s="11" t="s">
        <v>2123</v>
      </c>
      <c r="C20" s="11" t="s">
        <v>1394</v>
      </c>
      <c r="D20" s="11" t="s">
        <v>1395</v>
      </c>
      <c r="E20" s="11">
        <v>0</v>
      </c>
      <c r="F20" s="11">
        <v>1</v>
      </c>
      <c r="G20" t="s">
        <v>40</v>
      </c>
      <c r="H20" s="12"/>
      <c r="I20" s="12" t="b">
        <v>1</v>
      </c>
      <c r="J20" s="12" t="b">
        <v>0</v>
      </c>
      <c r="L20" s="12" t="str">
        <f t="shared" si="0"/>
        <v>* sites.lung 0..1 boolean ##34#lung##34# ##334#Describes if site of metastasic disease  is lung##334#</v>
      </c>
      <c r="N20" s="12" t="str">
        <f t="shared" si="3"/>
        <v/>
      </c>
      <c r="P20" s="12" t="str">
        <f t="shared" si="1"/>
        <v>* sites.lung insert ObligationActorAndCode($actor-headneck, #SHALL:handle)</v>
      </c>
      <c r="R20" s="12" t="str">
        <f t="shared" si="2"/>
        <v/>
      </c>
    </row>
    <row r="21" spans="1:18" ht="19.899999999999999" customHeight="1" x14ac:dyDescent="0.75">
      <c r="A21" s="96">
        <v>12</v>
      </c>
      <c r="B21" s="11" t="s">
        <v>2124</v>
      </c>
      <c r="C21" s="11" t="s">
        <v>1396</v>
      </c>
      <c r="D21" s="11" t="s">
        <v>1397</v>
      </c>
      <c r="E21" s="11">
        <v>0</v>
      </c>
      <c r="F21" s="11">
        <v>1</v>
      </c>
      <c r="G21" t="s">
        <v>40</v>
      </c>
      <c r="H21" s="12"/>
      <c r="I21" s="12" t="b">
        <v>1</v>
      </c>
      <c r="J21" s="12" t="b">
        <v>0</v>
      </c>
      <c r="L21" s="12" t="str">
        <f t="shared" si="0"/>
        <v>* sites.bone 0..1 boolean ##34#bone##34# ##334#Describes if site of metastasic disease  is bone##334#</v>
      </c>
      <c r="N21" s="12" t="str">
        <f t="shared" si="3"/>
        <v/>
      </c>
      <c r="P21" s="12" t="str">
        <f t="shared" si="1"/>
        <v>* sites.bone insert ObligationActorAndCode($actor-headneck, #SHALL:handle)</v>
      </c>
      <c r="R21" s="12" t="str">
        <f t="shared" si="2"/>
        <v/>
      </c>
    </row>
    <row r="22" spans="1:18" ht="19.899999999999999" customHeight="1" x14ac:dyDescent="0.75">
      <c r="A22" s="96">
        <v>13</v>
      </c>
      <c r="B22" s="11" t="s">
        <v>2125</v>
      </c>
      <c r="C22" s="11" t="s">
        <v>1398</v>
      </c>
      <c r="D22" s="11" t="s">
        <v>1399</v>
      </c>
      <c r="E22" s="11">
        <v>0</v>
      </c>
      <c r="F22" s="11">
        <v>1</v>
      </c>
      <c r="G22" t="s">
        <v>40</v>
      </c>
      <c r="H22" s="12"/>
      <c r="I22" s="12" t="b">
        <v>1</v>
      </c>
      <c r="J22" s="12" t="b">
        <v>0</v>
      </c>
      <c r="L22" s="12" t="str">
        <f t="shared" si="0"/>
        <v>* sites.liver 0..1 boolean ##34#liver##34# ##334#Describes if site of metastasic disease  is liver##334#</v>
      </c>
      <c r="N22" s="12" t="str">
        <f t="shared" si="3"/>
        <v/>
      </c>
      <c r="P22" s="12" t="str">
        <f t="shared" si="1"/>
        <v>* sites.liver insert ObligationActorAndCode($actor-headneck, #SHALL:handle)</v>
      </c>
      <c r="R22" s="12" t="str">
        <f t="shared" si="2"/>
        <v/>
      </c>
    </row>
    <row r="23" spans="1:18" ht="19.899999999999999" customHeight="1" x14ac:dyDescent="0.75">
      <c r="A23" s="96">
        <v>14</v>
      </c>
      <c r="B23" s="11" t="s">
        <v>2126</v>
      </c>
      <c r="C23" s="11" t="s">
        <v>1400</v>
      </c>
      <c r="D23" s="11" t="s">
        <v>1401</v>
      </c>
      <c r="E23" s="11">
        <v>0</v>
      </c>
      <c r="F23" s="11">
        <v>1</v>
      </c>
      <c r="G23" t="s">
        <v>40</v>
      </c>
      <c r="H23" s="12"/>
      <c r="I23" s="12" t="b">
        <v>1</v>
      </c>
      <c r="J23" s="12" t="b">
        <v>0</v>
      </c>
      <c r="L23" s="12" t="str">
        <f t="shared" si="0"/>
        <v>* sites.pleura 0..1 boolean ##34#pleura##34# ##334#Describes if site of metastasic disease  is pleura##334#</v>
      </c>
      <c r="N23" s="12" t="str">
        <f t="shared" si="3"/>
        <v/>
      </c>
      <c r="P23" s="12" t="str">
        <f t="shared" si="1"/>
        <v>* sites.pleura insert ObligationActorAndCode($actor-headneck, #SHALL:handle)</v>
      </c>
      <c r="R23" s="12" t="str">
        <f t="shared" si="2"/>
        <v/>
      </c>
    </row>
    <row r="24" spans="1:18" ht="19.899999999999999" customHeight="1" x14ac:dyDescent="0.75">
      <c r="A24" s="96">
        <v>15</v>
      </c>
      <c r="B24" s="11" t="s">
        <v>2127</v>
      </c>
      <c r="C24" s="11" t="s">
        <v>1402</v>
      </c>
      <c r="D24" s="11" t="s">
        <v>1403</v>
      </c>
      <c r="E24" s="11">
        <v>0</v>
      </c>
      <c r="F24" s="11">
        <v>1</v>
      </c>
      <c r="G24" t="s">
        <v>40</v>
      </c>
      <c r="H24" s="12"/>
      <c r="I24" s="12" t="b">
        <v>1</v>
      </c>
      <c r="J24" s="12" t="b">
        <v>0</v>
      </c>
      <c r="L24" s="12" t="str">
        <f t="shared" si="0"/>
        <v>* sites.peritoneum 0..1 boolean ##34#peritoneum##34# ##334#Describes if site of metastasic disease  is peritoneum##334#</v>
      </c>
      <c r="N24" s="12" t="str">
        <f t="shared" si="3"/>
        <v/>
      </c>
      <c r="P24" s="12" t="str">
        <f t="shared" si="1"/>
        <v>* sites.peritoneum insert ObligationActorAndCode($actor-headneck, #SHALL:handle)</v>
      </c>
      <c r="R24" s="12" t="str">
        <f t="shared" si="2"/>
        <v/>
      </c>
    </row>
    <row r="25" spans="1:18" ht="19.899999999999999" customHeight="1" x14ac:dyDescent="0.75">
      <c r="A25" s="96">
        <v>16</v>
      </c>
      <c r="B25" s="11" t="s">
        <v>2128</v>
      </c>
      <c r="C25" s="11" t="s">
        <v>1404</v>
      </c>
      <c r="D25" s="11" t="s">
        <v>1405</v>
      </c>
      <c r="E25" s="11">
        <v>0</v>
      </c>
      <c r="F25" s="11">
        <v>1</v>
      </c>
      <c r="G25" t="s">
        <v>40</v>
      </c>
      <c r="H25" s="12"/>
      <c r="I25" s="12" t="b">
        <v>1</v>
      </c>
      <c r="J25" s="12" t="b">
        <v>0</v>
      </c>
      <c r="L25" s="12" t="str">
        <f t="shared" si="0"/>
        <v>* sites.brain 0..1 boolean ##34#brain##34# ##334#Describes if site of metastasic disease  is brain##334#</v>
      </c>
      <c r="N25" s="12" t="str">
        <f t="shared" si="3"/>
        <v/>
      </c>
      <c r="P25" s="12" t="str">
        <f t="shared" si="1"/>
        <v>* sites.brain insert ObligationActorAndCode($actor-headneck, #SHALL:handle)</v>
      </c>
      <c r="R25" s="12" t="str">
        <f t="shared" si="2"/>
        <v/>
      </c>
    </row>
    <row r="26" spans="1:18" ht="19.899999999999999" customHeight="1" x14ac:dyDescent="0.75">
      <c r="A26" s="59">
        <v>17</v>
      </c>
      <c r="B26" s="11" t="s">
        <v>2129</v>
      </c>
      <c r="C26" s="11" t="s">
        <v>1406</v>
      </c>
      <c r="D26" s="11" t="s">
        <v>1407</v>
      </c>
      <c r="E26" s="11">
        <v>0</v>
      </c>
      <c r="F26" s="11">
        <v>1</v>
      </c>
      <c r="G26" t="s">
        <v>40</v>
      </c>
      <c r="H26" s="12"/>
      <c r="I26" s="12" t="b">
        <v>1</v>
      </c>
      <c r="J26" s="12" t="b">
        <v>0</v>
      </c>
      <c r="L26" s="12" t="str">
        <f t="shared" si="0"/>
        <v>* sites.otherViscera 0..1 boolean ##34#other viscera##34# ##334#Describes if site of metastasic disease  is other viscera##334#</v>
      </c>
      <c r="N26" s="12" t="str">
        <f t="shared" si="3"/>
        <v/>
      </c>
      <c r="P26" s="12" t="str">
        <f t="shared" si="1"/>
        <v>* sites.otherViscera insert ObligationActorAndCode($actor-headneck, #SHALL:handle)</v>
      </c>
      <c r="R26" s="12" t="str">
        <f t="shared" si="2"/>
        <v/>
      </c>
    </row>
    <row r="27" spans="1:18" ht="19.899999999999999" customHeight="1" x14ac:dyDescent="0.75">
      <c r="A27" s="59">
        <v>18</v>
      </c>
      <c r="B27" s="11" t="s">
        <v>2130</v>
      </c>
      <c r="C27" s="11" t="s">
        <v>1408</v>
      </c>
      <c r="D27" s="11" t="s">
        <v>1409</v>
      </c>
      <c r="E27" s="11">
        <v>0</v>
      </c>
      <c r="F27" s="11">
        <v>1</v>
      </c>
      <c r="G27" t="s">
        <v>40</v>
      </c>
      <c r="H27" s="12"/>
      <c r="I27" s="12" t="b">
        <v>1</v>
      </c>
      <c r="J27" s="12" t="b">
        <v>0</v>
      </c>
      <c r="L27" s="12" t="str">
        <f t="shared" si="0"/>
        <v>* sites.unknown 0..1 boolean ##34#unknown##34# ##334#Describes if site of metastasic disease  is unknown##334#</v>
      </c>
      <c r="N27" s="12" t="str">
        <f t="shared" si="3"/>
        <v/>
      </c>
      <c r="P27" s="12" t="str">
        <f t="shared" si="1"/>
        <v>* sites.unknown insert ObligationActorAndCode($actor-headneck, #SHALL:handle)</v>
      </c>
      <c r="R27" s="12" t="str">
        <f t="shared" si="2"/>
        <v/>
      </c>
    </row>
    <row r="28" spans="1:18" ht="19.899999999999999" customHeight="1" x14ac:dyDescent="0.75">
      <c r="I28" s="12"/>
      <c r="J28" s="12"/>
      <c r="L28" s="12" t="str">
        <f t="shared" si="0"/>
        <v>*  ..  ##34###34# ##334###334#</v>
      </c>
      <c r="N28" s="12" t="str">
        <f t="shared" si="3"/>
        <v>*  ..  ##34###34# ##334###334#</v>
      </c>
      <c r="P28" s="12" t="str">
        <f t="shared" si="1"/>
        <v>*  ..  ##34###34# ##334###334#</v>
      </c>
      <c r="R28" s="12" t="str">
        <f t="shared" si="2"/>
        <v>*  ..  ##34###34# ##334###334#</v>
      </c>
    </row>
    <row r="29" spans="1:18" ht="19.899999999999999" customHeight="1" x14ac:dyDescent="0.75">
      <c r="I29" s="12"/>
      <c r="J29" s="12"/>
      <c r="L29" s="12" t="str">
        <f t="shared" si="0"/>
        <v>*  ..  ##34###34# ##334###334#</v>
      </c>
      <c r="N29" s="12" t="str">
        <f t="shared" si="3"/>
        <v>*  ..  ##34###34# ##334###334#</v>
      </c>
      <c r="P29" s="12" t="str">
        <f t="shared" si="1"/>
        <v>*  ..  ##34###34# ##334###334#</v>
      </c>
      <c r="R29" s="12" t="str">
        <f t="shared" si="2"/>
        <v>*  ..  ##34###34# ##334###334#</v>
      </c>
    </row>
    <row r="30" spans="1:18" ht="19.899999999999999" customHeight="1" x14ac:dyDescent="0.75">
      <c r="I30" s="12"/>
      <c r="J30" s="12"/>
      <c r="L30" s="12" t="str">
        <f t="shared" si="0"/>
        <v>*  ..  ##34###34# ##334###334#</v>
      </c>
      <c r="N30" s="12" t="str">
        <f t="shared" si="3"/>
        <v>*  ..  ##34###34# ##334###334#</v>
      </c>
      <c r="P30" s="12" t="str">
        <f t="shared" si="1"/>
        <v>*  ..  ##34###34# ##334###334#</v>
      </c>
      <c r="R30" s="12" t="str">
        <f t="shared" si="2"/>
        <v>*  ..  ##34###34# ##334###334#</v>
      </c>
    </row>
    <row r="31" spans="1:18" ht="19.899999999999999" customHeight="1" x14ac:dyDescent="0.75">
      <c r="I31" s="12"/>
      <c r="J31" s="12"/>
      <c r="L31" s="12" t="str">
        <f t="shared" si="0"/>
        <v>*  ..  ##34###34# ##334###334#</v>
      </c>
      <c r="N31" s="12" t="str">
        <f t="shared" si="3"/>
        <v>*  ..  ##34###34# ##334###334#</v>
      </c>
      <c r="P31" s="12" t="str">
        <f t="shared" si="1"/>
        <v>*  ..  ##34###34# ##334###334#</v>
      </c>
      <c r="R31" s="12" t="str">
        <f t="shared" si="2"/>
        <v>*  ..  ##34###34# ##334###334#</v>
      </c>
    </row>
    <row r="32" spans="1:18" ht="19.899999999999999" customHeight="1" x14ac:dyDescent="0.75">
      <c r="I32" s="12"/>
      <c r="J32" s="12"/>
      <c r="L32" s="12" t="str">
        <f t="shared" si="0"/>
        <v>*  ..  ##34###34# ##334###334#</v>
      </c>
      <c r="N32" s="12" t="str">
        <f t="shared" si="3"/>
        <v>*  ..  ##34###34# ##334###334#</v>
      </c>
      <c r="P32" s="12" t="str">
        <f t="shared" si="1"/>
        <v>*  ..  ##34###34# ##334###334#</v>
      </c>
      <c r="R32" s="12" t="str">
        <f t="shared" si="2"/>
        <v>*  ..  ##34###34# ##334###334#</v>
      </c>
    </row>
    <row r="33" spans="9:18" ht="19.899999999999999" customHeight="1" x14ac:dyDescent="0.75">
      <c r="I33" s="12"/>
      <c r="J33" s="12"/>
      <c r="L33" s="12" t="str">
        <f t="shared" si="0"/>
        <v>*  ..  ##34###34# ##334###334#</v>
      </c>
      <c r="N33" s="12" t="str">
        <f t="shared" si="3"/>
        <v>*  ..  ##34###34# ##334###334#</v>
      </c>
      <c r="P33" s="12" t="str">
        <f t="shared" si="1"/>
        <v>*  ..  ##34###34# ##334###334#</v>
      </c>
      <c r="R33" s="12" t="str">
        <f t="shared" si="2"/>
        <v>*  ..  ##34###34# ##334###334#</v>
      </c>
    </row>
    <row r="34" spans="9:18" ht="19.899999999999999" customHeight="1" x14ac:dyDescent="0.75">
      <c r="I34" s="12"/>
      <c r="J34" s="12"/>
      <c r="L34" s="12" t="str">
        <f t="shared" si="0"/>
        <v>*  ..  ##34###34# ##334###334#</v>
      </c>
      <c r="N34" s="12" t="str">
        <f t="shared" si="3"/>
        <v>*  ..  ##34###34# ##334###334#</v>
      </c>
      <c r="P34" s="12" t="str">
        <f t="shared" si="1"/>
        <v>*  ..  ##34###34# ##334###334#</v>
      </c>
      <c r="R34" s="12" t="str">
        <f t="shared" si="2"/>
        <v>*  ..  ##34###34# ##334###334#</v>
      </c>
    </row>
    <row r="35" spans="9:18" ht="19.899999999999999" customHeight="1" x14ac:dyDescent="0.75">
      <c r="I35" s="12"/>
      <c r="J35" s="12"/>
      <c r="L35" s="12" t="str">
        <f t="shared" si="0"/>
        <v>*  ..  ##34###34# ##334###334#</v>
      </c>
      <c r="N35" s="12" t="str">
        <f t="shared" si="3"/>
        <v>*  ..  ##34###34# ##334###334#</v>
      </c>
      <c r="P35" s="12" t="str">
        <f t="shared" si="1"/>
        <v>*  ..  ##34###34# ##334###334#</v>
      </c>
      <c r="R35" s="12" t="str">
        <f t="shared" si="2"/>
        <v>*  ..  ##34###34# ##334###334#</v>
      </c>
    </row>
    <row r="36" spans="9:18" ht="19.899999999999999" customHeight="1" x14ac:dyDescent="0.75">
      <c r="I36" s="12"/>
      <c r="J36" s="12"/>
      <c r="L36" s="12" t="str">
        <f t="shared" si="0"/>
        <v>*  ..  ##34###34# ##334###334#</v>
      </c>
      <c r="N36" s="12" t="str">
        <f t="shared" si="3"/>
        <v>*  ..  ##34###34# ##334###334#</v>
      </c>
      <c r="P36" s="12" t="str">
        <f t="shared" si="1"/>
        <v>*  ..  ##34###34# ##334###334#</v>
      </c>
      <c r="R36" s="12" t="str">
        <f t="shared" si="2"/>
        <v>*  ..  ##34###34# ##334###334#</v>
      </c>
    </row>
    <row r="37" spans="9:18" ht="19.899999999999999" customHeight="1" x14ac:dyDescent="0.75">
      <c r="I37" s="12"/>
      <c r="J37" s="12"/>
      <c r="P37" s="12" t="str">
        <f t="shared" si="1"/>
        <v/>
      </c>
      <c r="R37" s="12" t="str">
        <f t="shared" si="2"/>
        <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P57" s="12"/>
      <c r="R57" s="12"/>
    </row>
    <row r="58" spans="9:18" ht="19.899999999999999" customHeight="1" x14ac:dyDescent="0.75">
      <c r="P58" s="12"/>
      <c r="R58" s="12"/>
    </row>
    <row r="59" spans="9:18" ht="19.899999999999999" customHeight="1" x14ac:dyDescent="0.75">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sheetData>
  <pageMargins left="0.7" right="0.7" top="0.75" bottom="0.75" header="0.3" footer="0.3"/>
  <pageSetup paperSize="9" orientation="portrait"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workbookViewId="0">
      <selection activeCell="C103" sqref="C103:C129"/>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HnStage!L1</f>
        <v>//===================================================</v>
      </c>
    </row>
    <row r="2" spans="3:7" ht="16.75" thickBot="1" x14ac:dyDescent="0.9">
      <c r="C2" s="24" t="str">
        <f>HnStage!L2</f>
        <v>//  Logical Model</v>
      </c>
      <c r="G2" s="29" t="s">
        <v>2440</v>
      </c>
    </row>
    <row r="3" spans="3:7" x14ac:dyDescent="0.75">
      <c r="C3" s="24" t="str">
        <f>HnStage!L3</f>
        <v>//===================================================</v>
      </c>
    </row>
    <row r="4" spans="3:7" x14ac:dyDescent="0.75">
      <c r="C4" s="16" t="str">
        <f>HnStage!L4</f>
        <v>Logical: HnStageI4rc</v>
      </c>
    </row>
    <row r="5" spans="3:7" x14ac:dyDescent="0.75">
      <c r="C5" s="16" t="str">
        <f>HnStage!L5</f>
        <v>Id: HnStage</v>
      </c>
    </row>
    <row r="6" spans="3:7" x14ac:dyDescent="0.75">
      <c r="C6" s="16" t="str">
        <f>HnStage!L6</f>
        <v>Title: ##34#Head Neck Stage##34#</v>
      </c>
    </row>
    <row r="7" spans="3:7" x14ac:dyDescent="0.75">
      <c r="C7" s="16" t="str">
        <f>HnStage!L7</f>
        <v>Description:  ##334#Head Neck Stage##334#</v>
      </c>
    </row>
    <row r="8" spans="3:7" ht="29.5" x14ac:dyDescent="0.75">
      <c r="C8" s="12" t="str">
        <f>IF(HnStage!L8="*  ..  ##34###34# ##334###334#","//--- END",HnStage!L8)</f>
        <v>* episodeEvent 1..1 http://hl7.eu/fhir/ig/idea4rc/StructureDefinition/EpisodeEvent ##34#Episode Event Reference##34# ##334#EpisodeEvent element containing the data regarding the patient's cancer##334#</v>
      </c>
    </row>
    <row r="9" spans="3:7" x14ac:dyDescent="0.75">
      <c r="C9" s="12" t="str">
        <f>IF(HnStage!L9="*  ..  ##34###34# ##334###334#","//--- END",HnStage!L9)</f>
        <v>* Ct 1..1 CodeableConcept ##34#cT##34# ##334#Specifies the clinical T##334#</v>
      </c>
    </row>
    <row r="10" spans="3:7" x14ac:dyDescent="0.75">
      <c r="C10" s="12" t="str">
        <f>IF(HnStage!L10="*  ..  ##34###34# ##334###334#","//--- END",HnStage!L10)</f>
        <v>* Cn 1..1 CodeableConcept ##34#cN##34# ##334#Specifies the clinical N##334#</v>
      </c>
    </row>
    <row r="11" spans="3:7" x14ac:dyDescent="0.75">
      <c r="C11" s="12" t="str">
        <f>IF(HnStage!L11="*  ..  ##34###34# ##334###334#","//--- END",HnStage!L11)</f>
        <v>* Cm 1..1 CodeableConcept ##34#cM##34# ##334#Specifies the clinical M##334#</v>
      </c>
    </row>
    <row r="12" spans="3:7" x14ac:dyDescent="0.75">
      <c r="C12" s="12" t="str">
        <f>IF(HnStage!L12="*  ..  ##34###34# ##334###334#","//--- END",HnStage!L12)</f>
        <v>* Pt 1..1 CodeableConcept ##34#pT##34# ##334#Specifies the clinical T##334#</v>
      </c>
    </row>
    <row r="13" spans="3:7" x14ac:dyDescent="0.75">
      <c r="C13" s="12" t="str">
        <f>IF(HnStage!L13="*  ..  ##34###34# ##334###334#","//--- END",HnStage!L13)</f>
        <v>* Pn 1..1 CodeableConcept ##34#pN##34# ##334#Specifies the clinical N##334#</v>
      </c>
    </row>
    <row r="14" spans="3:7" x14ac:dyDescent="0.75">
      <c r="C14" s="12" t="str">
        <f>IF(HnStage!L14="*  ..  ##34###34# ##334###334#","//--- END",HnStage!L14)</f>
        <v>* Pm 1..1 CodeableConcept ##34#pM##34# ##334#Specifies the clinical M##334#</v>
      </c>
    </row>
    <row r="15" spans="3:7" ht="29.5" x14ac:dyDescent="0.75">
      <c r="C15" s="12" t="str">
        <f>IF(HnStage!L15="*  ..  ##34###34# ##334###334#","//--- END",HnStage!L15)</f>
        <v>* rEne 0..1 CodeableConcept ##34#Radiological Extra-nodal extension (rEne)##34# ##334#Describes the presence or absence of radiological signs of extracapsular extension, as defined in the AJCC 8th Ed##334#</v>
      </c>
    </row>
    <row r="16" spans="3:7" x14ac:dyDescent="0.75">
      <c r="C16" s="12" t="str">
        <f>IF(HnStage!L16="*  ..  ##34###34# ##334###334#","//--- END",HnStage!L16)</f>
        <v>* StagingClassification 1..1 CodeableConcept ##34#Staging classification##34# ##334#Specifies the clinical TNM##334#</v>
      </c>
    </row>
    <row r="17" spans="3:3" x14ac:dyDescent="0.75">
      <c r="C17" s="12" t="str">
        <f>IF(HnStage!L17="*  ..  ##34###34# ##334###334#","//--- END",HnStage!L17)</f>
        <v>* sites 0..1 BackboneElement ##34#sites##34# ##334#Describes if site of metastasic disease  is soft tissue##334#</v>
      </c>
    </row>
    <row r="18" spans="3:3" x14ac:dyDescent="0.75">
      <c r="C18" s="12" t="str">
        <f>IF(HnStage!L18="*  ..  ##34###34# ##334###334#","//--- END",HnStage!L18)</f>
        <v>* sites.softTissue 0..1 boolean ##34#Soft tissue##34# ##334#Describes if site of metastasic disease  is soft tissue##334#</v>
      </c>
    </row>
    <row r="19" spans="3:3" ht="29.5" x14ac:dyDescent="0.75">
      <c r="C19" s="12" t="str">
        <f>IF(HnStage!L19="*  ..  ##34###34# ##334###334#","//--- END",HnStage!L19)</f>
        <v>* sites.distantLymphNode 0..1 boolean ##34#distant lymph node##34# ##334#Describes if site of metastasic disease  is dystan lymph node##334#</v>
      </c>
    </row>
    <row r="20" spans="3:3" x14ac:dyDescent="0.75">
      <c r="C20" s="12" t="str">
        <f>IF(HnStage!L20="*  ..  ##34###34# ##334###334#","//--- END",HnStage!L20)</f>
        <v>* sites.lung 0..1 boolean ##34#lung##34# ##334#Describes if site of metastasic disease  is lung##334#</v>
      </c>
    </row>
    <row r="21" spans="3:3" x14ac:dyDescent="0.75">
      <c r="C21" s="12" t="str">
        <f>IF(HnStage!L21="*  ..  ##34###34# ##334###334#","//--- END",HnStage!L21)</f>
        <v>* sites.bone 0..1 boolean ##34#bone##34# ##334#Describes if site of metastasic disease  is bone##334#</v>
      </c>
    </row>
    <row r="22" spans="3:3" x14ac:dyDescent="0.75">
      <c r="C22" s="12" t="str">
        <f>IF(HnStage!L22="*  ..  ##34###34# ##334###334#","//--- END",HnStage!L22)</f>
        <v>* sites.liver 0..1 boolean ##34#liver##34# ##334#Describes if site of metastasic disease  is liver##334#</v>
      </c>
    </row>
    <row r="23" spans="3:3" x14ac:dyDescent="0.75">
      <c r="C23" s="12" t="str">
        <f>IF(HnStage!L23="*  ..  ##34###34# ##334###334#","//--- END",HnStage!L23)</f>
        <v>* sites.pleura 0..1 boolean ##34#pleura##34# ##334#Describes if site of metastasic disease  is pleura##334#</v>
      </c>
    </row>
    <row r="24" spans="3:3" x14ac:dyDescent="0.75">
      <c r="C24" s="12" t="str">
        <f>IF(HnStage!L24="*  ..  ##34###34# ##334###334#","//--- END",HnStage!L24)</f>
        <v>* sites.peritoneum 0..1 boolean ##34#peritoneum##34# ##334#Describes if site of metastasic disease  is peritoneum##334#</v>
      </c>
    </row>
    <row r="25" spans="3:3" x14ac:dyDescent="0.75">
      <c r="C25" s="12" t="str">
        <f>IF(HnStage!L25="*  ..  ##34###34# ##334###334#","//--- END",HnStage!L25)</f>
        <v>* sites.brain 0..1 boolean ##34#brain##34# ##334#Describes if site of metastasic disease  is brain##334#</v>
      </c>
    </row>
    <row r="26" spans="3:3" x14ac:dyDescent="0.75">
      <c r="C26" s="12" t="str">
        <f>IF(HnStage!L26="*  ..  ##34###34# ##334###334#","//--- END",HnStage!L26)</f>
        <v>* sites.otherViscera 0..1 boolean ##34#other viscera##34# ##334#Describes if site of metastasic disease  is other viscera##334#</v>
      </c>
    </row>
    <row r="27" spans="3:3" x14ac:dyDescent="0.75">
      <c r="C27" s="12" t="str">
        <f>IF(HnStage!L27="*  ..  ##34###34# ##334###334#","//--- END",HnStage!L27)</f>
        <v>* sites.unknown 0..1 boolean ##34#unknown##34# ##334#Describes if site of metastasic disease  is unknown##334#</v>
      </c>
    </row>
    <row r="28" spans="3:3" x14ac:dyDescent="0.75">
      <c r="C28" s="12" t="str">
        <f>IF(HnStage!L28="*  ..  ##34###34# ##334###334#","//--- END",HnStage!L28)</f>
        <v>//--- END</v>
      </c>
    </row>
    <row r="29" spans="3:3" x14ac:dyDescent="0.75">
      <c r="C29" s="12" t="str">
        <f>IF(HnStage!L29="*  ..  ##34###34# ##334###334#","//--- END",HnStage!L29)</f>
        <v>//--- END</v>
      </c>
    </row>
    <row r="30" spans="3:3" x14ac:dyDescent="0.75">
      <c r="C30" s="12" t="str">
        <f>IF(HnStage!L30="*  ..  ##34###34# ##334###334#","//--- END",HnStage!L30)</f>
        <v>//--- END</v>
      </c>
    </row>
    <row r="31" spans="3:3" x14ac:dyDescent="0.75">
      <c r="C31" s="12" t="str">
        <f>IF(HnStage!L31="*  ..  ##34###34# ##334###334#","//--- END",HnStage!L31)</f>
        <v>//--- END</v>
      </c>
    </row>
    <row r="32" spans="3:3" x14ac:dyDescent="0.75">
      <c r="C32" s="12" t="str">
        <f>IF(HnStage!L32="*  ..  ##34###34# ##334###334#","//--- END",HnStage!L32)</f>
        <v>//--- END</v>
      </c>
    </row>
    <row r="33" spans="3:3" x14ac:dyDescent="0.75">
      <c r="C33" s="12" t="str">
        <f>IF(HnStage!L33="*  ..  ##34###34# ##334###334#","//--- END",HnStage!L33)</f>
        <v>//--- END</v>
      </c>
    </row>
    <row r="35" spans="3:3" x14ac:dyDescent="0.75">
      <c r="C35" s="23" t="s">
        <v>1383</v>
      </c>
    </row>
    <row r="36" spans="3:3" x14ac:dyDescent="0.75">
      <c r="C36" s="24" t="s">
        <v>1454</v>
      </c>
    </row>
    <row r="37" spans="3:3" x14ac:dyDescent="0.75">
      <c r="C37" s="24" t="s">
        <v>1383</v>
      </c>
    </row>
    <row r="38" spans="3:3" x14ac:dyDescent="0.75">
      <c r="C38" s="12" t="str">
        <f>IF(HnStage!N8="*  ..  ##34###34# ##334###334#","//--- END",HnStage!N8)</f>
        <v/>
      </c>
    </row>
    <row r="39" spans="3:3" x14ac:dyDescent="0.75">
      <c r="C39" s="12" t="str">
        <f>IF(HnStage!N9="*  ..  ##34###34# ##334###334#","//--- END",HnStage!N9)</f>
        <v>* Ct ^comment = ##334#Tx; Tis; T0;T1;T2; T3; T4; T4a; T4b;##334#</v>
      </c>
    </row>
    <row r="40" spans="3:3" x14ac:dyDescent="0.75">
      <c r="C40" s="12" t="str">
        <f>IF(HnStage!N10="*  ..  ##34###34# ##334###334#","//--- END",HnStage!N10)</f>
        <v>* Cn ^comment = ##334#Nx; N0;N1;N2;N2a;N2b;N2c;N3; N3a;N3b;##334#</v>
      </c>
    </row>
    <row r="41" spans="3:3" x14ac:dyDescent="0.75">
      <c r="C41" s="12" t="str">
        <f>IF(HnStage!N11="*  ..  ##34###34# ##334###334#","//--- END",HnStage!N11)</f>
        <v>* Cm ^comment = ##334#M0; M1;##334#</v>
      </c>
    </row>
    <row r="42" spans="3:3" x14ac:dyDescent="0.75">
      <c r="C42" s="12" t="str">
        <f>IF(HnStage!N12="*  ..  ##34###34# ##334###334#","//--- END",HnStage!N12)</f>
        <v>* Pt ^comment = ##334#Tx; Tis; T0;T1;T2; T3; T4; T4a; T4b;##334#</v>
      </c>
    </row>
    <row r="43" spans="3:3" x14ac:dyDescent="0.75">
      <c r="C43" s="12" t="str">
        <f>IF(HnStage!N13="*  ..  ##34###34# ##334###334#","//--- END",HnStage!N13)</f>
        <v>* Pn ^comment = ##334#Nx; N0;N1;N2;N2a;N2b;N2c;N3; N3a;N3b;##334#</v>
      </c>
    </row>
    <row r="44" spans="3:3" x14ac:dyDescent="0.75">
      <c r="C44" s="12" t="str">
        <f>IF(HnStage!N14="*  ..  ##34###34# ##334###334#","//--- END",HnStage!N14)</f>
        <v>* Pm ^comment = ##334#M0; M1;##334#</v>
      </c>
    </row>
    <row r="45" spans="3:3" x14ac:dyDescent="0.75">
      <c r="C45" s="12" t="str">
        <f>IF(HnStage!N15="*  ..  ##34###34# ##334###334#","//--- END",HnStage!N15)</f>
        <v>* rEne ^comment = ##334#ENE-; ENE+;##334#</v>
      </c>
    </row>
    <row r="46" spans="3:3" x14ac:dyDescent="0.75">
      <c r="C46" s="12" t="str">
        <f>IF(HnStage!N16="*  ..  ##34###34# ##334###334#","//--- END",HnStage!N16)</f>
        <v>* StagingClassification ^comment = ##334#0;I;II;III;IV;IVA;IVB;IVC;##334#</v>
      </c>
    </row>
    <row r="47" spans="3:3" x14ac:dyDescent="0.75">
      <c r="C47" s="12" t="str">
        <f>IF(HnStage!N17="*  ..  ##34###34# ##334###334#","//--- END",HnStage!N17)</f>
        <v/>
      </c>
    </row>
    <row r="48" spans="3:3" x14ac:dyDescent="0.75">
      <c r="C48" s="12" t="str">
        <f>IF(HnStage!N18="*  ..  ##34###34# ##334###334#","//--- END",HnStage!N18)</f>
        <v/>
      </c>
    </row>
    <row r="49" spans="3:3" x14ac:dyDescent="0.75">
      <c r="C49" s="12" t="str">
        <f>IF(HnStage!N19="*  ..  ##34###34# ##334###334#","//--- END",HnStage!N19)</f>
        <v/>
      </c>
    </row>
    <row r="50" spans="3:3" x14ac:dyDescent="0.75">
      <c r="C50" s="12" t="str">
        <f>IF(HnStage!N20="*  ..  ##34###34# ##334###334#","//--- END",HnStage!N20)</f>
        <v/>
      </c>
    </row>
    <row r="51" spans="3:3" x14ac:dyDescent="0.75">
      <c r="C51" s="12" t="str">
        <f>IF(HnStage!N21="*  ..  ##34###34# ##334###334#","//--- END",HnStage!N21)</f>
        <v/>
      </c>
    </row>
    <row r="52" spans="3:3" x14ac:dyDescent="0.75">
      <c r="C52" s="12" t="str">
        <f>IF(HnStage!N22="*  ..  ##34###34# ##334###334#","//--- END",HnStage!N22)</f>
        <v/>
      </c>
    </row>
    <row r="53" spans="3:3" x14ac:dyDescent="0.75">
      <c r="C53" s="12" t="str">
        <f>IF(HnStage!N23="*  ..  ##34###34# ##334###334#","//--- END",HnStage!N23)</f>
        <v/>
      </c>
    </row>
    <row r="54" spans="3:3" x14ac:dyDescent="0.75">
      <c r="C54" s="12" t="str">
        <f>IF(HnStage!N24="*  ..  ##34###34# ##334###334#","//--- END",HnStage!N24)</f>
        <v/>
      </c>
    </row>
    <row r="55" spans="3:3" x14ac:dyDescent="0.75">
      <c r="C55" s="12" t="str">
        <f>IF(HnStage!N25="*  ..  ##34###34# ##334###334#","//--- END",HnStage!N25)</f>
        <v/>
      </c>
    </row>
    <row r="56" spans="3:3" x14ac:dyDescent="0.75">
      <c r="C56" s="12" t="str">
        <f>IF(HnStage!N26="*  ..  ##34###34# ##334###334#","//--- END",HnStage!N26)</f>
        <v/>
      </c>
    </row>
    <row r="57" spans="3:3" x14ac:dyDescent="0.75">
      <c r="C57" s="12" t="str">
        <f>IF(HnStage!N27="*  ..  ##34###34# ##334###334#","//--- END",HnStage!N27)</f>
        <v/>
      </c>
    </row>
    <row r="58" spans="3:3" x14ac:dyDescent="0.75">
      <c r="C58" s="12" t="str">
        <f>IF(HnStage!N28="*  ..  ##34###34# ##334###334#","//--- END",HnStage!N28)</f>
        <v>//--- END</v>
      </c>
    </row>
    <row r="59" spans="3:3" x14ac:dyDescent="0.75">
      <c r="C59" s="12" t="str">
        <f>IF(HnStage!N29="*  ..  ##34###34# ##334###334#","//--- END",HnStage!N29)</f>
        <v>//--- END</v>
      </c>
    </row>
    <row r="60" spans="3:3" x14ac:dyDescent="0.75">
      <c r="C60" s="12" t="str">
        <f>IF(HnStage!N30="*  ..  ##34###34# ##334###334#","//--- END",HnStage!N30)</f>
        <v>//--- END</v>
      </c>
    </row>
    <row r="61" spans="3:3" x14ac:dyDescent="0.75">
      <c r="C61" s="12" t="str">
        <f>IF(HnStage!N31="*  ..  ##34###34# ##334###334#","//--- END",HnStage!N31)</f>
        <v>//--- END</v>
      </c>
    </row>
    <row r="62" spans="3:3" x14ac:dyDescent="0.75">
      <c r="C62" s="12" t="str">
        <f>IF(HnStage!N32="*  ..  ##34###34# ##334###334#","//--- END",HnStage!N32)</f>
        <v>//--- END</v>
      </c>
    </row>
    <row r="63" spans="3:3" x14ac:dyDescent="0.75">
      <c r="C63" s="12" t="str">
        <f>IF(HnStage!N33="*  ..  ##34###34# ##334###334#","//--- END",HnStage!N33)</f>
        <v>//--- END</v>
      </c>
    </row>
    <row r="64" spans="3:3" x14ac:dyDescent="0.75">
      <c r="C64" s="12" t="str">
        <f>IF(HnStage!N34="*  ..  ##34###34# ##334###334#","//--- END",HnStage!N34)</f>
        <v>//--- END</v>
      </c>
    </row>
    <row r="65" spans="3:3" x14ac:dyDescent="0.75">
      <c r="C65" s="12" t="str">
        <f>IF(HnStage!N35="*  ..  ##34###34# ##334###334#","//--- END",HnStage!N35)</f>
        <v>//--- END</v>
      </c>
    </row>
    <row r="67" spans="3:3" x14ac:dyDescent="0.75">
      <c r="C67" s="23" t="str">
        <f>HnStage!P1</f>
        <v>// -------------------------------------------------------------------------------</v>
      </c>
    </row>
    <row r="68" spans="3:3" x14ac:dyDescent="0.75">
      <c r="C68" s="23" t="str">
        <f>HnStage!P2</f>
        <v>// Obligations H&amp;N</v>
      </c>
    </row>
    <row r="69" spans="3:3" x14ac:dyDescent="0.75">
      <c r="C69" s="23" t="str">
        <f>HnStage!P3</f>
        <v>// -------------------------------------------------------------------------------</v>
      </c>
    </row>
    <row r="70" spans="3:3" x14ac:dyDescent="0.75">
      <c r="C70" s="12" t="str">
        <f>IF(HnStage!P8="*  ..  ##34###34# ##334###334#","//--- END",HnStage!P8)</f>
        <v>* episodeEvent insert ObligationActorAndCode($actor-headneck, #SHALL:handle)</v>
      </c>
    </row>
    <row r="71" spans="3:3" x14ac:dyDescent="0.75">
      <c r="C71" s="12" t="str">
        <f>IF(HnStage!P9="*  ..  ##34###34# ##334###334#","//--- END",HnStage!P9)</f>
        <v>* Ct insert ObligationActorAndCode($actor-headneck, #SHALL:handle)</v>
      </c>
    </row>
    <row r="72" spans="3:3" x14ac:dyDescent="0.75">
      <c r="C72" s="12" t="str">
        <f>IF(HnStage!P10="*  ..  ##34###34# ##334###334#","//--- END",HnStage!P10)</f>
        <v>* Cn insert ObligationActorAndCode($actor-headneck, #SHALL:handle)</v>
      </c>
    </row>
    <row r="73" spans="3:3" x14ac:dyDescent="0.75">
      <c r="C73" s="12" t="str">
        <f>IF(HnStage!P11="*  ..  ##34###34# ##334###334#","//--- END",HnStage!P11)</f>
        <v>* Cm insert ObligationActorAndCode($actor-headneck, #SHALL:handle)</v>
      </c>
    </row>
    <row r="74" spans="3:3" x14ac:dyDescent="0.75">
      <c r="C74" s="12" t="str">
        <f>IF(HnStage!P12="*  ..  ##34###34# ##334###334#","//--- END",HnStage!P12)</f>
        <v>* Pt insert ObligationActorAndCode($actor-headneck, #SHALL:handle)</v>
      </c>
    </row>
    <row r="75" spans="3:3" x14ac:dyDescent="0.75">
      <c r="C75" s="12" t="str">
        <f>IF(HnStage!P13="*  ..  ##34###34# ##334###334#","//--- END",HnStage!P13)</f>
        <v>* Pn insert ObligationActorAndCode($actor-headneck, #SHALL:handle)</v>
      </c>
    </row>
    <row r="76" spans="3:3" x14ac:dyDescent="0.75">
      <c r="C76" s="12" t="str">
        <f>IF(HnStage!P14="*  ..  ##34###34# ##334###334#","//--- END",HnStage!P14)</f>
        <v>* Pm insert ObligationActorAndCode($actor-headneck, #SHALL:handle)</v>
      </c>
    </row>
    <row r="77" spans="3:3" x14ac:dyDescent="0.75">
      <c r="C77" s="12" t="str">
        <f>IF(HnStage!P15="*  ..  ##34###34# ##334###334#","//--- END",HnStage!P15)</f>
        <v>* rEne insert ObligationActorAndCode($actor-headneck, #SHALL:handle)</v>
      </c>
    </row>
    <row r="78" spans="3:3" x14ac:dyDescent="0.75">
      <c r="C78" s="12" t="str">
        <f>IF(HnStage!P16="*  ..  ##34###34# ##334###334#","//--- END",HnStage!P16)</f>
        <v>* StagingClassification insert ObligationActorAndCode($actor-headneck, #SHALL:handle)</v>
      </c>
    </row>
    <row r="79" spans="3:3" x14ac:dyDescent="0.75">
      <c r="C79" s="12" t="str">
        <f>IF(HnStage!P17="*  ..  ##34###34# ##334###334#","//--- END",HnStage!P17)</f>
        <v>* sites insert ObligationActorAndCode($actor-headneck, #SHALL:handle)</v>
      </c>
    </row>
    <row r="80" spans="3:3" x14ac:dyDescent="0.75">
      <c r="C80" s="12" t="str">
        <f>IF(HnStage!P18="*  ..  ##34###34# ##334###334#","//--- END",HnStage!P18)</f>
        <v>* sites.softTissue insert ObligationActorAndCode($actor-headneck, #SHALL:handle)</v>
      </c>
    </row>
    <row r="81" spans="3:3" x14ac:dyDescent="0.75">
      <c r="C81" s="12" t="str">
        <f>IF(HnStage!P19="*  ..  ##34###34# ##334###334#","//--- END",HnStage!P19)</f>
        <v>* sites.distantLymphNode insert ObligationActorAndCode($actor-headneck, #SHALL:handle)</v>
      </c>
    </row>
    <row r="82" spans="3:3" x14ac:dyDescent="0.75">
      <c r="C82" s="12" t="str">
        <f>IF(HnStage!P20="*  ..  ##34###34# ##334###334#","//--- END",HnStage!P20)</f>
        <v>* sites.lung insert ObligationActorAndCode($actor-headneck, #SHALL:handle)</v>
      </c>
    </row>
    <row r="83" spans="3:3" x14ac:dyDescent="0.75">
      <c r="C83" s="12" t="str">
        <f>IF(HnStage!P21="*  ..  ##34###34# ##334###334#","//--- END",HnStage!P21)</f>
        <v>* sites.bone insert ObligationActorAndCode($actor-headneck, #SHALL:handle)</v>
      </c>
    </row>
    <row r="84" spans="3:3" x14ac:dyDescent="0.75">
      <c r="C84" s="12" t="str">
        <f>IF(HnStage!P22="*  ..  ##34###34# ##334###334#","//--- END",HnStage!P22)</f>
        <v>* sites.liver insert ObligationActorAndCode($actor-headneck, #SHALL:handle)</v>
      </c>
    </row>
    <row r="85" spans="3:3" x14ac:dyDescent="0.75">
      <c r="C85" s="12" t="str">
        <f>IF(HnStage!P23="*  ..  ##34###34# ##334###334#","//--- END",HnStage!P23)</f>
        <v>* sites.pleura insert ObligationActorAndCode($actor-headneck, #SHALL:handle)</v>
      </c>
    </row>
    <row r="86" spans="3:3" x14ac:dyDescent="0.75">
      <c r="C86" s="12" t="str">
        <f>IF(HnStage!P24="*  ..  ##34###34# ##334###334#","//--- END",HnStage!P24)</f>
        <v>* sites.peritoneum insert ObligationActorAndCode($actor-headneck, #SHALL:handle)</v>
      </c>
    </row>
    <row r="87" spans="3:3" x14ac:dyDescent="0.75">
      <c r="C87" s="12" t="str">
        <f>IF(HnStage!P25="*  ..  ##34###34# ##334###334#","//--- END",HnStage!P25)</f>
        <v>* sites.brain insert ObligationActorAndCode($actor-headneck, #SHALL:handle)</v>
      </c>
    </row>
    <row r="88" spans="3:3" x14ac:dyDescent="0.75">
      <c r="C88" s="12" t="str">
        <f>IF(HnStage!P26="*  ..  ##34###34# ##334###334#","//--- END",HnStage!P26)</f>
        <v>* sites.otherViscera insert ObligationActorAndCode($actor-headneck, #SHALL:handle)</v>
      </c>
    </row>
    <row r="89" spans="3:3" x14ac:dyDescent="0.75">
      <c r="C89" s="12" t="str">
        <f>IF(HnStage!P27="*  ..  ##34###34# ##334###334#","//--- END",HnStage!P27)</f>
        <v>* sites.unknown insert ObligationActorAndCode($actor-headneck, #SHALL:handle)</v>
      </c>
    </row>
    <row r="90" spans="3:3" x14ac:dyDescent="0.75">
      <c r="C90" s="12" t="str">
        <f>IF(HnStage!P28="*  ..  ##34###34# ##334###334#","//--- END",HnStage!P28)</f>
        <v>//--- END</v>
      </c>
    </row>
    <row r="91" spans="3:3" x14ac:dyDescent="0.75">
      <c r="C91" s="12" t="str">
        <f>IF(HnStage!P29="*  ..  ##34###34# ##334###334#","//--- END",HnStage!P29)</f>
        <v>//--- END</v>
      </c>
    </row>
    <row r="92" spans="3:3" x14ac:dyDescent="0.75">
      <c r="C92" s="12" t="str">
        <f>IF(HnStage!P30="*  ..  ##34###34# ##334###334#","//--- END",HnStage!P30)</f>
        <v>//--- END</v>
      </c>
    </row>
    <row r="93" spans="3:3" x14ac:dyDescent="0.75">
      <c r="C93" s="12" t="str">
        <f>IF(HnStage!P31="*  ..  ##34###34# ##334###334#","//--- END",HnStage!P31)</f>
        <v>//--- END</v>
      </c>
    </row>
    <row r="94" spans="3:3" x14ac:dyDescent="0.75">
      <c r="C94" s="12" t="str">
        <f>IF(HnStage!P32="*  ..  ##34###34# ##334###334#","//--- END",HnStage!P32)</f>
        <v>//--- END</v>
      </c>
    </row>
    <row r="95" spans="3:3" x14ac:dyDescent="0.75">
      <c r="C95" s="12" t="str">
        <f>IF(HnStage!P33="*  ..  ##34###34# ##334###334#","//--- END",HnStage!P33)</f>
        <v>//--- END</v>
      </c>
    </row>
    <row r="100" spans="3:3" x14ac:dyDescent="0.75">
      <c r="C100" s="23" t="str">
        <f>HnStage!R1</f>
        <v>// -------------------------------------------------------------------------------</v>
      </c>
    </row>
    <row r="101" spans="3:3" x14ac:dyDescent="0.75">
      <c r="C101" s="23" t="str">
        <f>HnStage!R2</f>
        <v>// Obligations Sarcoma</v>
      </c>
    </row>
    <row r="102" spans="3:3" x14ac:dyDescent="0.75">
      <c r="C102" s="23" t="str">
        <f>HnStage!R3</f>
        <v>// -------------------------------------------------------------------------------</v>
      </c>
    </row>
    <row r="103" spans="3:3" x14ac:dyDescent="0.75">
      <c r="C103" s="12" t="str">
        <f>IF(HnStage!R8="*  ..  ##34###34# ##334###334#","//--- END",HnStage!R8)</f>
        <v/>
      </c>
    </row>
    <row r="104" spans="3:3" x14ac:dyDescent="0.75">
      <c r="C104" s="12" t="str">
        <f>IF(HnStage!R9="*  ..  ##34###34# ##334###334#","//--- END",HnStage!R9)</f>
        <v/>
      </c>
    </row>
    <row r="105" spans="3:3" x14ac:dyDescent="0.75">
      <c r="C105" s="12" t="str">
        <f>IF(HnStage!R10="*  ..  ##34###34# ##334###334#","//--- END",HnStage!R10)</f>
        <v/>
      </c>
    </row>
    <row r="106" spans="3:3" x14ac:dyDescent="0.75">
      <c r="C106" s="12" t="str">
        <f>IF(HnStage!R11="*  ..  ##34###34# ##334###334#","//--- END",HnStage!R11)</f>
        <v/>
      </c>
    </row>
    <row r="107" spans="3:3" x14ac:dyDescent="0.75">
      <c r="C107" s="12" t="str">
        <f>IF(HnStage!R12="*  ..  ##34###34# ##334###334#","//--- END",HnStage!R12)</f>
        <v/>
      </c>
    </row>
    <row r="108" spans="3:3" x14ac:dyDescent="0.75">
      <c r="C108" s="12" t="str">
        <f>IF(HnStage!R13="*  ..  ##34###34# ##334###334#","//--- END",HnStage!R13)</f>
        <v/>
      </c>
    </row>
    <row r="109" spans="3:3" x14ac:dyDescent="0.75">
      <c r="C109" s="12" t="str">
        <f>IF(HnStage!R14="*  ..  ##34###34# ##334###334#","//--- END",HnStage!R14)</f>
        <v/>
      </c>
    </row>
    <row r="110" spans="3:3" x14ac:dyDescent="0.75">
      <c r="C110" s="12" t="str">
        <f>IF(HnStage!R15="*  ..  ##34###34# ##334###334#","//--- END",HnStage!R15)</f>
        <v/>
      </c>
    </row>
    <row r="111" spans="3:3" x14ac:dyDescent="0.75">
      <c r="C111" s="12" t="str">
        <f>IF(HnStage!R16="*  ..  ##34###34# ##334###334#","//--- END",HnStage!R16)</f>
        <v/>
      </c>
    </row>
    <row r="112" spans="3:3" x14ac:dyDescent="0.75">
      <c r="C112" s="12" t="str">
        <f>IF(HnStage!R17="*  ..  ##34###34# ##334###334#","//--- END",HnStage!R17)</f>
        <v/>
      </c>
    </row>
    <row r="113" spans="3:3" x14ac:dyDescent="0.75">
      <c r="C113" s="12" t="str">
        <f>IF(HnStage!R18="*  ..  ##34###34# ##334###334#","//--- END",HnStage!R18)</f>
        <v/>
      </c>
    </row>
    <row r="114" spans="3:3" x14ac:dyDescent="0.75">
      <c r="C114" s="12" t="str">
        <f>IF(HnStage!R19="*  ..  ##34###34# ##334###334#","//--- END",HnStage!R19)</f>
        <v/>
      </c>
    </row>
    <row r="115" spans="3:3" x14ac:dyDescent="0.75">
      <c r="C115" s="12" t="str">
        <f>IF(HnStage!R20="*  ..  ##34###34# ##334###334#","//--- END",HnStage!R20)</f>
        <v/>
      </c>
    </row>
    <row r="116" spans="3:3" x14ac:dyDescent="0.75">
      <c r="C116" s="12" t="str">
        <f>IF(HnStage!R21="*  ..  ##34###34# ##334###334#","//--- END",HnStage!R21)</f>
        <v/>
      </c>
    </row>
    <row r="117" spans="3:3" x14ac:dyDescent="0.75">
      <c r="C117" s="12" t="str">
        <f>IF(HnStage!R22="*  ..  ##34###34# ##334###334#","//--- END",HnStage!R22)</f>
        <v/>
      </c>
    </row>
    <row r="118" spans="3:3" x14ac:dyDescent="0.75">
      <c r="C118" s="12" t="str">
        <f>IF(HnStage!R23="*  ..  ##34###34# ##334###334#","//--- END",HnStage!R23)</f>
        <v/>
      </c>
    </row>
    <row r="119" spans="3:3" x14ac:dyDescent="0.75">
      <c r="C119" s="12" t="str">
        <f>IF(HnStage!R24="*  ..  ##34###34# ##334###334#","//--- END",HnStage!R24)</f>
        <v/>
      </c>
    </row>
    <row r="120" spans="3:3" x14ac:dyDescent="0.75">
      <c r="C120" s="12" t="str">
        <f>IF(HnStage!R25="*  ..  ##34###34# ##334###334#","//--- END",HnStage!R25)</f>
        <v/>
      </c>
    </row>
    <row r="121" spans="3:3" x14ac:dyDescent="0.75">
      <c r="C121" s="12" t="str">
        <f>IF(HnStage!R26="*  ..  ##34###34# ##334###334#","//--- END",HnStage!R26)</f>
        <v/>
      </c>
    </row>
    <row r="122" spans="3:3" x14ac:dyDescent="0.75">
      <c r="C122" s="12" t="str">
        <f>IF(HnStage!R27="*  ..  ##34###34# ##334###334#","//--- END",HnStage!R27)</f>
        <v/>
      </c>
    </row>
    <row r="123" spans="3:3" x14ac:dyDescent="0.75">
      <c r="C123" s="12" t="str">
        <f>IF(HnStage!R28="*  ..  ##34###34# ##334###334#","//--- END",HnStage!R28)</f>
        <v>//--- END</v>
      </c>
    </row>
    <row r="124" spans="3:3" x14ac:dyDescent="0.75">
      <c r="C124" s="12" t="str">
        <f>IF(HnStage!R29="*  ..  ##34###34# ##334###334#","//--- END",HnStage!R29)</f>
        <v>//--- END</v>
      </c>
    </row>
    <row r="125" spans="3:3" x14ac:dyDescent="0.75">
      <c r="C125" s="12" t="str">
        <f>IF(HnStage!R30="*  ..  ##34###34# ##334###334#","//--- END",HnStage!R30)</f>
        <v>//--- END</v>
      </c>
    </row>
    <row r="126" spans="3:3" x14ac:dyDescent="0.75">
      <c r="C126" s="12" t="str">
        <f>IF(HnStage!R31="*  ..  ##34###34# ##334###334#","//--- END",HnStage!R31)</f>
        <v>//--- END</v>
      </c>
    </row>
    <row r="127" spans="3:3" x14ac:dyDescent="0.75">
      <c r="C127" s="12" t="str">
        <f>IF(HnStage!R32="*  ..  ##34###34# ##334###334#","//--- END",HnStage!R32)</f>
        <v>//--- END</v>
      </c>
    </row>
    <row r="128" spans="3:3" x14ac:dyDescent="0.75">
      <c r="C128" s="12" t="str">
        <f>IF(HnStage!R33="*  ..  ##34###34# ##334###334#","//--- END",HnStage!R33)</f>
        <v>//--- END</v>
      </c>
    </row>
    <row r="129" spans="3:3" x14ac:dyDescent="0.75">
      <c r="C129" s="12" t="str">
        <f>IF(HnStage!R34="*  ..  ##34###34# ##334###334#","//--- END",HnStage!R34)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38"/>
  <sheetViews>
    <sheetView topLeftCell="D1" zoomScale="85" zoomScaleNormal="85" workbookViewId="0">
      <selection activeCell="E8" sqref="E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2441</v>
      </c>
      <c r="D3" s="47" t="s">
        <v>1466</v>
      </c>
      <c r="E3" s="71" t="str">
        <f>$C$1&amp;B14</f>
        <v>http://hl7.eu/fhir/ig/idea4rc/StructureDefinition/HnStage</v>
      </c>
    </row>
    <row r="4" spans="1:19" x14ac:dyDescent="0.75">
      <c r="B4" s="47" t="s">
        <v>16</v>
      </c>
      <c r="C4" s="28" t="s">
        <v>2442</v>
      </c>
      <c r="D4" s="47" t="s">
        <v>1467</v>
      </c>
      <c r="E4" s="150" t="str">
        <f>C1&amp;G4</f>
        <v>http://hl7.eu/fhir/ig/idea4rc/StructureDefinition/Bundle-eu-i4rc</v>
      </c>
      <c r="G4" s="151" t="s">
        <v>2372</v>
      </c>
    </row>
    <row r="5" spans="1:19" x14ac:dyDescent="0.75">
      <c r="B5" s="47" t="s">
        <v>10</v>
      </c>
      <c r="C5" s="7" t="s">
        <v>2443</v>
      </c>
      <c r="D5" s="47"/>
      <c r="E5" s="7"/>
    </row>
    <row r="6" spans="1:19" x14ac:dyDescent="0.75">
      <c r="B6" s="47" t="s">
        <v>18</v>
      </c>
      <c r="C6" s="41"/>
      <c r="D6" s="47" t="s">
        <v>1468</v>
      </c>
      <c r="E6" s="158" t="str">
        <f>E3</f>
        <v>http://hl7.eu/fhir/ig/idea4rc/StructureDefinition/HnStage</v>
      </c>
      <c r="F6" s="159"/>
      <c r="G6" s="159"/>
    </row>
    <row r="7" spans="1:19" x14ac:dyDescent="0.75">
      <c r="B7" s="47" t="s">
        <v>15</v>
      </c>
      <c r="C7" s="72"/>
      <c r="D7" s="47" t="s">
        <v>1469</v>
      </c>
      <c r="E7" s="158" t="s">
        <v>2501</v>
      </c>
      <c r="F7" s="159"/>
      <c r="G7" s="159"/>
    </row>
    <row r="8" spans="1:19" ht="44.25" x14ac:dyDescent="0.75">
      <c r="B8" s="47" t="s">
        <v>1470</v>
      </c>
      <c r="C8" s="73" t="s">
        <v>2444</v>
      </c>
      <c r="D8" s="47"/>
      <c r="E8" s="7"/>
      <c r="I8" s="12" t="s">
        <v>1285</v>
      </c>
      <c r="J8" s="12" t="s">
        <v>1286</v>
      </c>
      <c r="K8" s="12" t="s">
        <v>1287</v>
      </c>
      <c r="L8" s="12" t="s">
        <v>1288</v>
      </c>
      <c r="M8" s="11" t="s">
        <v>1289</v>
      </c>
      <c r="P8" s="34" t="s">
        <v>1324</v>
      </c>
      <c r="Q8" s="34">
        <v>6</v>
      </c>
    </row>
    <row r="9" spans="1:19" x14ac:dyDescent="0.75">
      <c r="B9" s="47" t="s">
        <v>1471</v>
      </c>
      <c r="C9" s="12" t="s">
        <v>2445</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HnStage!B5</f>
        <v>HnStage</v>
      </c>
      <c r="C14" s="11"/>
      <c r="D14" s="4" t="s">
        <v>1524</v>
      </c>
      <c r="E14" s="6"/>
      <c r="F14" s="49"/>
      <c r="G14" s="49"/>
      <c r="I14" s="12"/>
      <c r="J14" s="11"/>
      <c r="K14" s="11"/>
      <c r="L14" s="11"/>
      <c r="M14" s="48"/>
      <c r="N14" s="51"/>
    </row>
    <row r="15" spans="1:19" ht="73.75" customHeight="1" x14ac:dyDescent="0.75">
      <c r="A15" s="44"/>
      <c r="B15" s="11" t="str">
        <f>HnStage!B8</f>
        <v>episodeEvent</v>
      </c>
      <c r="C15" s="11" t="str">
        <f>HnStage!C8</f>
        <v>Episode Event Reference</v>
      </c>
      <c r="D15" s="12" t="s">
        <v>2254</v>
      </c>
      <c r="E15" s="12"/>
      <c r="F15" s="49" t="s">
        <v>1290</v>
      </c>
      <c r="G15" s="77"/>
      <c r="I15" s="12" t="str">
        <f>"* group[=].element[+].code = #"&amp;$B$14&amp;"."&amp;B15</f>
        <v>* group[=].element[+].code = #HnStage.episodeEvent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INDEX('HnStage-ConceptMap-1'!$I$15:$N$99,Q15+1,R15)</f>
        <v>* group[=].element[+].code = #HnStage.episodeEvent</v>
      </c>
    </row>
    <row r="16" spans="1:19" ht="73.75" customHeight="1" x14ac:dyDescent="0.75">
      <c r="A16" s="44"/>
      <c r="B16" s="11" t="str">
        <f>HnStage!B9</f>
        <v>Ct</v>
      </c>
      <c r="C16" s="11" t="str">
        <f>HnStage!C9</f>
        <v>cT</v>
      </c>
      <c r="D16" s="12" t="s">
        <v>1610</v>
      </c>
      <c r="E16" s="12"/>
      <c r="F16" s="49" t="s">
        <v>1312</v>
      </c>
      <c r="G16" s="77" t="s">
        <v>2452</v>
      </c>
      <c r="I16" s="12" t="str">
        <f t="shared" ref="I16:I23" si="7">"* group[=].element[+].code = #"&amp;$B$14&amp;"."&amp;B16</f>
        <v>* group[=].element[+].code = #HnStage.Ct</v>
      </c>
      <c r="J16" s="12" t="str">
        <f t="shared" ref="J16:J23" si="8">"* group[=].element[=].display = ##34#"&amp;C16&amp;"##34#"</f>
        <v>* group[=].element[=].display = ##34#cT##34#</v>
      </c>
      <c r="K16" s="12" t="str">
        <f t="shared" ref="K16:K23" si="9">IF(F16="unmatched","//-- unmatched","* group[=].element[=].target.code = #"&amp;$D$14&amp;"."&amp;D16)</f>
        <v>* group[=].element[=].target.code = #Observation.hasMember:tnmPrimaryTumorCategory</v>
      </c>
      <c r="L16" s="12" t="str">
        <f t="shared" ref="L16:L23" si="10">IF(F16="unmatched","//-- unmatched","* group[=].element[=].target.display = ##34#"&amp;E16&amp;"##34#")</f>
        <v>* group[=].element[=].target.display = ##34###34#</v>
      </c>
      <c r="M16" s="12" t="str">
        <f t="shared" ref="M16:M23" si="11">"* group[=].element[=].target.equivalence = #"&amp;F16</f>
        <v>* group[=].element[=].target.equivalence = #equivalent</v>
      </c>
      <c r="N16" s="12" t="str">
        <f t="shared" ref="N16:N23" si="12">IF(G16&lt;&gt;"",CONCATENATE("* group[=].element[=].target.comment = ","##34#",G16,"##34#"),"")</f>
        <v>* group[=].element[=].target.comment = ##34#see group 2 for details##34#</v>
      </c>
      <c r="P16" s="11">
        <v>2</v>
      </c>
      <c r="Q16" s="11">
        <f t="shared" ref="Q16:Q79" si="13">IF(MOD(P16,$Q$8)=0,P16/$Q$8-1,INT(P16/$Q$8))</f>
        <v>0</v>
      </c>
      <c r="R16" s="11">
        <f t="shared" ref="R16:R79" si="14">IF(MOD(P16,$Q$8)=0,$Q$8,MOD(P16,$Q$8))</f>
        <v>2</v>
      </c>
      <c r="S16" s="12" t="str" cm="1">
        <f t="array" ref="S16">INDEX('HnStage-ConceptMap-1'!$I$15:$N$99,Q16+1,R16)</f>
        <v>* group[=].element[=].display = ##34#Episode Event Reference##34#</v>
      </c>
    </row>
    <row r="17" spans="1:19" ht="73.75" x14ac:dyDescent="0.75">
      <c r="A17" s="44"/>
      <c r="B17" s="11" t="str">
        <f>HnStage!B10</f>
        <v>Cn</v>
      </c>
      <c r="C17" s="11" t="str">
        <f>HnStage!C10</f>
        <v>cN</v>
      </c>
      <c r="D17" s="12" t="s">
        <v>1611</v>
      </c>
      <c r="E17" s="12"/>
      <c r="F17" s="49" t="s">
        <v>1312</v>
      </c>
      <c r="G17" s="77" t="s">
        <v>2453</v>
      </c>
      <c r="H17" s="43"/>
      <c r="I17" s="12" t="str">
        <f t="shared" si="7"/>
        <v>* group[=].element[+].code = #HnStage.Cn</v>
      </c>
      <c r="J17" s="12" t="str">
        <f t="shared" si="8"/>
        <v>* group[=].element[=].display = ##34#cN##34#</v>
      </c>
      <c r="K17" s="12" t="str">
        <f t="shared" si="9"/>
        <v>* group[=].element[=].target.code = #Observation.hasMember:tnmRegionalNodesCategory</v>
      </c>
      <c r="L17" s="12" t="str">
        <f t="shared" si="10"/>
        <v>* group[=].element[=].target.display = ##34###34#</v>
      </c>
      <c r="M17" s="12" t="str">
        <f t="shared" si="11"/>
        <v>* group[=].element[=].target.equivalence = #equivalent</v>
      </c>
      <c r="N17" s="12" t="str">
        <f t="shared" si="12"/>
        <v>* group[=].element[=].target.comment = ##34#see group 3 for details##34#</v>
      </c>
      <c r="P17" s="11">
        <v>3</v>
      </c>
      <c r="Q17" s="11">
        <f t="shared" si="13"/>
        <v>0</v>
      </c>
      <c r="R17" s="11">
        <f t="shared" si="14"/>
        <v>3</v>
      </c>
      <c r="S17" s="12" t="str" cm="1">
        <f t="array" ref="S17">INDEX('HnStage-ConceptMap-1'!$I$15:$N$99,Q17+1,R17)</f>
        <v>* group[=].element[=].target.code = #Observation.focus</v>
      </c>
    </row>
    <row r="18" spans="1:19" ht="73.75" x14ac:dyDescent="0.75">
      <c r="A18" s="44"/>
      <c r="B18" s="11" t="str">
        <f>HnStage!B11</f>
        <v>Cm</v>
      </c>
      <c r="C18" s="11" t="str">
        <f>HnStage!C11</f>
        <v>cM</v>
      </c>
      <c r="D18" s="12" t="s">
        <v>1612</v>
      </c>
      <c r="E18" s="12"/>
      <c r="F18" s="49" t="s">
        <v>1312</v>
      </c>
      <c r="G18" s="77" t="s">
        <v>2454</v>
      </c>
      <c r="H18" s="43"/>
      <c r="I18" s="12" t="str">
        <f t="shared" si="7"/>
        <v>* group[=].element[+].code = #HnStage.Cm</v>
      </c>
      <c r="J18" s="12" t="str">
        <f t="shared" si="8"/>
        <v>* group[=].element[=].display = ##34#cM##34#</v>
      </c>
      <c r="K18" s="12" t="str">
        <f t="shared" si="9"/>
        <v>* group[=].element[=].target.code = #Observation.hasMember:tnmDistantMetastasesCategory</v>
      </c>
      <c r="L18" s="12" t="str">
        <f t="shared" si="10"/>
        <v>* group[=].element[=].target.display = ##34###34#</v>
      </c>
      <c r="M18" s="12" t="str">
        <f t="shared" si="11"/>
        <v>* group[=].element[=].target.equivalence = #equivalent</v>
      </c>
      <c r="N18" s="12" t="str">
        <f t="shared" si="12"/>
        <v>* group[=].element[=].target.comment = ##34#see group 4 for details##34#</v>
      </c>
      <c r="P18" s="11">
        <v>4</v>
      </c>
      <c r="Q18" s="11">
        <f t="shared" si="13"/>
        <v>0</v>
      </c>
      <c r="R18" s="11">
        <f t="shared" si="14"/>
        <v>4</v>
      </c>
      <c r="S18" s="12" t="str" cm="1">
        <f t="array" ref="S18">INDEX('HnStage-ConceptMap-1'!$I$15:$N$99,Q18+1,R18)</f>
        <v>* group[=].element[=].target.display = ##34###34#</v>
      </c>
    </row>
    <row r="19" spans="1:19" ht="73.75" x14ac:dyDescent="0.75">
      <c r="A19" s="44"/>
      <c r="B19" s="11" t="str">
        <f>HnStage!B12</f>
        <v>Pt</v>
      </c>
      <c r="C19" s="11" t="str">
        <f>HnStage!C12</f>
        <v>pT</v>
      </c>
      <c r="D19" s="12" t="s">
        <v>1610</v>
      </c>
      <c r="E19" s="12"/>
      <c r="F19" s="49" t="s">
        <v>1312</v>
      </c>
      <c r="G19" s="77" t="s">
        <v>2452</v>
      </c>
      <c r="H19" s="43"/>
      <c r="I19" s="12" t="str">
        <f t="shared" si="7"/>
        <v>* group[=].element[+].code = #HnStage.Pt</v>
      </c>
      <c r="J19" s="12" t="str">
        <f t="shared" si="8"/>
        <v>* group[=].element[=].display = ##34#pT##34#</v>
      </c>
      <c r="K19" s="12" t="str">
        <f t="shared" si="9"/>
        <v>* group[=].element[=].target.code = #Observation.hasMember:tnmPrimaryTumorCategory</v>
      </c>
      <c r="L19" s="12" t="str">
        <f t="shared" si="10"/>
        <v>* group[=].element[=].target.display = ##34###34#</v>
      </c>
      <c r="M19" s="12" t="str">
        <f t="shared" si="11"/>
        <v>* group[=].element[=].target.equivalence = #equivalent</v>
      </c>
      <c r="N19" s="12" t="str">
        <f t="shared" si="12"/>
        <v>* group[=].element[=].target.comment = ##34#see group 2 for details##34#</v>
      </c>
      <c r="P19" s="11">
        <v>5</v>
      </c>
      <c r="Q19" s="11">
        <f t="shared" si="13"/>
        <v>0</v>
      </c>
      <c r="R19" s="11">
        <f t="shared" si="14"/>
        <v>5</v>
      </c>
      <c r="S19" s="12" t="str" cm="1">
        <f t="array" ref="S19">INDEX('HnStage-ConceptMap-1'!$I$15:$N$99,Q19+1,R19)</f>
        <v>* group[=].element[=].target.equivalence = #relatedto</v>
      </c>
    </row>
    <row r="20" spans="1:19" ht="73.75" x14ac:dyDescent="0.75">
      <c r="B20" s="11" t="str">
        <f>HnStage!B13</f>
        <v>Pn</v>
      </c>
      <c r="C20" s="11" t="str">
        <f>HnStage!C13</f>
        <v>pN</v>
      </c>
      <c r="D20" s="12" t="s">
        <v>1611</v>
      </c>
      <c r="E20" s="12"/>
      <c r="F20" s="49" t="s">
        <v>1290</v>
      </c>
      <c r="G20" s="77" t="s">
        <v>2453</v>
      </c>
      <c r="H20" s="43"/>
      <c r="I20" s="12" t="str">
        <f t="shared" si="7"/>
        <v>* group[=].element[+].code = #HnStage.Pn</v>
      </c>
      <c r="J20" s="12" t="str">
        <f t="shared" si="8"/>
        <v>* group[=].element[=].display = ##34#pN##34#</v>
      </c>
      <c r="K20" s="12" t="str">
        <f t="shared" si="9"/>
        <v>* group[=].element[=].target.code = #Observation.hasMember:tnmRegionalNodesCategory</v>
      </c>
      <c r="L20" s="12" t="str">
        <f t="shared" si="10"/>
        <v>* group[=].element[=].target.display = ##34###34#</v>
      </c>
      <c r="M20" s="12" t="str">
        <f t="shared" si="11"/>
        <v>* group[=].element[=].target.equivalence = #relatedto</v>
      </c>
      <c r="N20" s="12" t="str">
        <f t="shared" si="12"/>
        <v>* group[=].element[=].target.comment = ##34#see group 3 for details##34#</v>
      </c>
      <c r="P20" s="11">
        <v>6</v>
      </c>
      <c r="Q20" s="11">
        <f t="shared" si="13"/>
        <v>0</v>
      </c>
      <c r="R20" s="11">
        <f t="shared" si="14"/>
        <v>6</v>
      </c>
      <c r="S20" s="12" t="str" cm="1">
        <f t="array" ref="S20">INDEX('HnStage-ConceptMap-1'!$I$15:$N$99,Q20+1,R20)</f>
        <v/>
      </c>
    </row>
    <row r="21" spans="1:19" ht="29.5" customHeight="1" x14ac:dyDescent="0.75">
      <c r="A21" s="44"/>
      <c r="B21" s="11" t="str">
        <f>HnStage!B14</f>
        <v>Pm</v>
      </c>
      <c r="C21" s="11" t="str">
        <f>HnStage!C14</f>
        <v>pM</v>
      </c>
      <c r="D21" s="12" t="s">
        <v>1612</v>
      </c>
      <c r="E21" s="11"/>
      <c r="F21" s="49" t="s">
        <v>1290</v>
      </c>
      <c r="G21" s="77" t="s">
        <v>2454</v>
      </c>
      <c r="H21" s="43"/>
      <c r="I21" s="12" t="str">
        <f t="shared" si="7"/>
        <v>* group[=].element[+].code = #HnStage.Pm</v>
      </c>
      <c r="J21" s="12" t="str">
        <f t="shared" si="8"/>
        <v>* group[=].element[=].display = ##34#pM##34#</v>
      </c>
      <c r="K21" s="12" t="str">
        <f t="shared" si="9"/>
        <v>* group[=].element[=].target.code = #Observation.hasMember:tnmDistantMetastasesCategory</v>
      </c>
      <c r="L21" s="12" t="str">
        <f t="shared" si="10"/>
        <v>* group[=].element[=].target.display = ##34###34#</v>
      </c>
      <c r="M21" s="12" t="str">
        <f t="shared" si="11"/>
        <v>* group[=].element[=].target.equivalence = #relatedto</v>
      </c>
      <c r="N21" s="12" t="str">
        <f t="shared" si="12"/>
        <v>* group[=].element[=].target.comment = ##34#see group 4 for details##34#</v>
      </c>
      <c r="P21" s="11">
        <v>7</v>
      </c>
      <c r="Q21" s="11">
        <f t="shared" si="13"/>
        <v>1</v>
      </c>
      <c r="R21" s="11">
        <f t="shared" si="14"/>
        <v>1</v>
      </c>
      <c r="S21" s="12" t="str" cm="1">
        <f t="array" ref="S21">INDEX('HnStage-ConceptMap-1'!$I$15:$N$99,Q21+1,R21)</f>
        <v>* group[=].element[+].code = #HnStage.Ct</v>
      </c>
    </row>
    <row r="22" spans="1:19" ht="73.75" x14ac:dyDescent="0.75">
      <c r="B22" s="11" t="str">
        <f>HnStage!B15</f>
        <v>rEne</v>
      </c>
      <c r="C22" s="11" t="str">
        <f>HnStage!C15</f>
        <v>Radiological Extra-nodal extension (rEne)</v>
      </c>
      <c r="D22" s="12" t="s">
        <v>2456</v>
      </c>
      <c r="E22" s="12"/>
      <c r="F22" s="49" t="s">
        <v>1290</v>
      </c>
      <c r="G22" s="77" t="s">
        <v>2455</v>
      </c>
      <c r="H22" s="43"/>
      <c r="I22" s="12" t="str">
        <f t="shared" si="7"/>
        <v>* group[=].element[+].code = #HnStage.rEne</v>
      </c>
      <c r="J22" s="12" t="str">
        <f t="shared" si="8"/>
        <v>* group[=].element[=].display = ##34#Radiological Extra-nodal extension (rEne)##34#</v>
      </c>
      <c r="K22" s="12" t="str">
        <f t="shared" si="9"/>
        <v>* group[=].element[=].target.code = #Observation.hasMember:extraNodalExtension</v>
      </c>
      <c r="L22" s="12" t="str">
        <f t="shared" si="10"/>
        <v>* group[=].element[=].target.display = ##34###34#</v>
      </c>
      <c r="M22" s="12" t="str">
        <f t="shared" si="11"/>
        <v>* group[=].element[=].target.equivalence = #relatedto</v>
      </c>
      <c r="N22" s="12" t="str">
        <f t="shared" si="12"/>
        <v>* group[=].element[=].target.comment = ##34#see group 5 for details##34#</v>
      </c>
      <c r="P22" s="11">
        <v>8</v>
      </c>
      <c r="Q22" s="11">
        <f t="shared" si="13"/>
        <v>1</v>
      </c>
      <c r="R22" s="11">
        <f t="shared" si="14"/>
        <v>2</v>
      </c>
      <c r="S22" s="12" t="str" cm="1">
        <f t="array" ref="S22">INDEX('HnStage-ConceptMap-1'!$I$15:$N$99,Q22+1,R22)</f>
        <v>* group[=].element[=].display = ##34#cT##34#</v>
      </c>
    </row>
    <row r="23" spans="1:19" ht="73.75" x14ac:dyDescent="0.75">
      <c r="B23" s="11" t="str">
        <f>HnStage!B16</f>
        <v>StagingClassification</v>
      </c>
      <c r="C23" s="11" t="str">
        <f>HnStage!C16</f>
        <v>Staging classification</v>
      </c>
      <c r="D23" s="12" t="s">
        <v>1613</v>
      </c>
      <c r="E23" s="12"/>
      <c r="F23" s="49" t="s">
        <v>1312</v>
      </c>
      <c r="G23" s="77"/>
      <c r="H23" s="43"/>
      <c r="I23" s="12" t="str">
        <f t="shared" si="7"/>
        <v>* group[=].element[+].code = #HnStage.StagingClassification</v>
      </c>
      <c r="J23" s="12" t="str">
        <f t="shared" si="8"/>
        <v>* group[=].element[=].display = ##34#Staging classification##34#</v>
      </c>
      <c r="K23" s="12" t="str">
        <f t="shared" si="9"/>
        <v>* group[=].element[=].target.code = #Observation.valueCodeableConcept</v>
      </c>
      <c r="L23" s="12" t="str">
        <f t="shared" si="10"/>
        <v>* group[=].element[=].target.display = ##34###34#</v>
      </c>
      <c r="M23" s="12" t="str">
        <f t="shared" si="11"/>
        <v>* group[=].element[=].target.equivalence = #equivalent</v>
      </c>
      <c r="N23" s="12" t="str">
        <f t="shared" si="12"/>
        <v/>
      </c>
      <c r="P23" s="11">
        <v>9</v>
      </c>
      <c r="Q23" s="11">
        <f t="shared" si="13"/>
        <v>1</v>
      </c>
      <c r="R23" s="11">
        <f t="shared" si="14"/>
        <v>3</v>
      </c>
      <c r="S23" s="12" t="str" cm="1">
        <f t="array" ref="S23">INDEX('HnStage-ConceptMap-1'!$I$15:$N$99,Q23+1,R23)</f>
        <v>* group[=].element[=].target.code = #Observation.hasMember:tnmPrimaryTumorCategory</v>
      </c>
    </row>
    <row r="24" spans="1:19" x14ac:dyDescent="0.75">
      <c r="B24" s="11"/>
      <c r="C24" s="11"/>
      <c r="G24" s="77"/>
      <c r="P24" s="11">
        <v>10</v>
      </c>
      <c r="Q24" s="11">
        <f t="shared" si="13"/>
        <v>1</v>
      </c>
      <c r="R24" s="11">
        <f t="shared" si="14"/>
        <v>4</v>
      </c>
      <c r="S24" s="12" t="str" cm="1">
        <f t="array" ref="S24">INDEX('HnStage-ConceptMap-1'!$I$15:$N$99,Q24+1,R24)</f>
        <v>* group[=].element[=].target.display = ##34###34#</v>
      </c>
    </row>
    <row r="25" spans="1:19" x14ac:dyDescent="0.75">
      <c r="G25" s="77"/>
      <c r="P25" s="11">
        <v>11</v>
      </c>
      <c r="Q25" s="11">
        <f t="shared" si="13"/>
        <v>1</v>
      </c>
      <c r="R25" s="11">
        <f t="shared" si="14"/>
        <v>5</v>
      </c>
      <c r="S25" s="12" t="str" cm="1">
        <f t="array" ref="S25">INDEX('HnStage-ConceptMap-1'!$I$15:$N$99,Q25+1,R25)</f>
        <v>* group[=].element[=].target.equivalence = #equivalent</v>
      </c>
    </row>
    <row r="26" spans="1:19" x14ac:dyDescent="0.75">
      <c r="G26" s="77"/>
      <c r="P26" s="11">
        <v>12</v>
      </c>
      <c r="Q26" s="11">
        <f t="shared" si="13"/>
        <v>1</v>
      </c>
      <c r="R26" s="11">
        <f t="shared" si="14"/>
        <v>6</v>
      </c>
      <c r="S26" s="12" t="str" cm="1">
        <f t="array" ref="S26">INDEX('HnStage-ConceptMap-1'!$I$15:$N$99,Q26+1,R26)</f>
        <v>* group[=].element[=].target.comment = ##34#see group 2 for details##34#</v>
      </c>
    </row>
    <row r="27" spans="1:19" x14ac:dyDescent="0.75">
      <c r="G27" s="77"/>
      <c r="P27" s="11">
        <v>13</v>
      </c>
      <c r="Q27" s="11">
        <f t="shared" si="13"/>
        <v>2</v>
      </c>
      <c r="R27" s="11">
        <f t="shared" si="14"/>
        <v>1</v>
      </c>
      <c r="S27" s="12" t="str" cm="1">
        <f t="array" ref="S27">INDEX('HnStage-ConceptMap-1'!$I$15:$N$99,Q27+1,R27)</f>
        <v>* group[=].element[+].code = #HnStage.Cn</v>
      </c>
    </row>
    <row r="28" spans="1:19" x14ac:dyDescent="0.75">
      <c r="G28" s="77"/>
      <c r="P28" s="11">
        <v>14</v>
      </c>
      <c r="Q28" s="11">
        <f t="shared" si="13"/>
        <v>2</v>
      </c>
      <c r="R28" s="11">
        <f t="shared" si="14"/>
        <v>2</v>
      </c>
      <c r="S28" s="12" t="str" cm="1">
        <f t="array" ref="S28">INDEX('HnStage-ConceptMap-1'!$I$15:$N$99,Q28+1,R28)</f>
        <v>* group[=].element[=].display = ##34#cN##34#</v>
      </c>
    </row>
    <row r="29" spans="1:19" ht="29.5" x14ac:dyDescent="0.75">
      <c r="G29" s="77"/>
      <c r="P29" s="11">
        <v>15</v>
      </c>
      <c r="Q29" s="11">
        <f t="shared" si="13"/>
        <v>2</v>
      </c>
      <c r="R29" s="11">
        <f t="shared" si="14"/>
        <v>3</v>
      </c>
      <c r="S29" s="12" t="str" cm="1">
        <f t="array" ref="S29">INDEX('HnStage-ConceptMap-1'!$I$15:$N$99,Q29+1,R29)</f>
        <v>* group[=].element[=].target.code = #Observation.hasMember:tnmRegionalNodesCategory</v>
      </c>
    </row>
    <row r="30" spans="1:19" x14ac:dyDescent="0.75">
      <c r="G30" s="77"/>
      <c r="P30" s="11">
        <v>16</v>
      </c>
      <c r="Q30" s="11">
        <f t="shared" si="13"/>
        <v>2</v>
      </c>
      <c r="R30" s="11">
        <f t="shared" si="14"/>
        <v>4</v>
      </c>
      <c r="S30" s="12" t="str" cm="1">
        <f t="array" ref="S30">INDEX('HnStage-ConceptMap-1'!$I$15:$N$99,Q30+1,R30)</f>
        <v>* group[=].element[=].target.display = ##34###34#</v>
      </c>
    </row>
    <row r="31" spans="1:19" x14ac:dyDescent="0.75">
      <c r="G31" s="77"/>
      <c r="P31" s="11">
        <v>17</v>
      </c>
      <c r="Q31" s="11">
        <f t="shared" si="13"/>
        <v>2</v>
      </c>
      <c r="R31" s="11">
        <f t="shared" si="14"/>
        <v>5</v>
      </c>
      <c r="S31" s="12" t="str" cm="1">
        <f t="array" ref="S31">INDEX('HnStage-ConceptMap-1'!$I$15:$N$99,Q31+1,R31)</f>
        <v>* group[=].element[=].target.equivalence = #equivalent</v>
      </c>
    </row>
    <row r="32" spans="1:19" x14ac:dyDescent="0.75">
      <c r="G32" s="77"/>
      <c r="P32" s="11">
        <v>18</v>
      </c>
      <c r="Q32" s="11">
        <f t="shared" si="13"/>
        <v>2</v>
      </c>
      <c r="R32" s="11">
        <f t="shared" si="14"/>
        <v>6</v>
      </c>
      <c r="S32" s="12" t="str" cm="1">
        <f t="array" ref="S32">INDEX('HnStage-ConceptMap-1'!$I$15:$N$99,Q32+1,R32)</f>
        <v>* group[=].element[=].target.comment = ##34#see group 3 for details##34#</v>
      </c>
    </row>
    <row r="33" spans="7:19" x14ac:dyDescent="0.75">
      <c r="G33" s="77"/>
      <c r="P33" s="11">
        <v>19</v>
      </c>
      <c r="Q33" s="11">
        <f t="shared" si="13"/>
        <v>3</v>
      </c>
      <c r="R33" s="11">
        <f t="shared" si="14"/>
        <v>1</v>
      </c>
      <c r="S33" s="12" t="str" cm="1">
        <f t="array" ref="S33">INDEX('HnStage-ConceptMap-1'!$I$15:$N$99,Q33+1,R33)</f>
        <v>* group[=].element[+].code = #HnStage.Cm</v>
      </c>
    </row>
    <row r="34" spans="7:19" x14ac:dyDescent="0.75">
      <c r="G34" s="77"/>
      <c r="P34" s="11">
        <v>20</v>
      </c>
      <c r="Q34" s="11">
        <f t="shared" si="13"/>
        <v>3</v>
      </c>
      <c r="R34" s="11">
        <f t="shared" si="14"/>
        <v>2</v>
      </c>
      <c r="S34" s="12" t="str" cm="1">
        <f t="array" ref="S34">INDEX('HnStage-ConceptMap-1'!$I$15:$N$99,Q34+1,R34)</f>
        <v>* group[=].element[=].display = ##34#cM##34#</v>
      </c>
    </row>
    <row r="35" spans="7:19" ht="29.5" x14ac:dyDescent="0.75">
      <c r="G35" s="77"/>
      <c r="P35" s="11">
        <v>21</v>
      </c>
      <c r="Q35" s="11">
        <f t="shared" si="13"/>
        <v>3</v>
      </c>
      <c r="R35" s="11">
        <f t="shared" si="14"/>
        <v>3</v>
      </c>
      <c r="S35" s="12" t="str" cm="1">
        <f t="array" ref="S35">INDEX('HnStage-ConceptMap-1'!$I$15:$N$99,Q35+1,R35)</f>
        <v>* group[=].element[=].target.code = #Observation.hasMember:tnmDistantMetastasesCategory</v>
      </c>
    </row>
    <row r="36" spans="7:19" x14ac:dyDescent="0.75">
      <c r="G36" s="77"/>
      <c r="P36" s="11">
        <v>22</v>
      </c>
      <c r="Q36" s="11">
        <f t="shared" si="13"/>
        <v>3</v>
      </c>
      <c r="R36" s="11">
        <f t="shared" si="14"/>
        <v>4</v>
      </c>
      <c r="S36" s="12" t="str" cm="1">
        <f t="array" ref="S36">INDEX('HnStage-ConceptMap-1'!$I$15:$N$99,Q36+1,R36)</f>
        <v>* group[=].element[=].target.display = ##34###34#</v>
      </c>
    </row>
    <row r="37" spans="7:19" x14ac:dyDescent="0.75">
      <c r="G37" s="77"/>
      <c r="P37" s="11">
        <v>23</v>
      </c>
      <c r="Q37" s="11">
        <f t="shared" si="13"/>
        <v>3</v>
      </c>
      <c r="R37" s="11">
        <f t="shared" si="14"/>
        <v>5</v>
      </c>
      <c r="S37" s="12" t="str" cm="1">
        <f t="array" ref="S37">INDEX('HnStage-ConceptMap-1'!$I$15:$N$99,Q37+1,R37)</f>
        <v>* group[=].element[=].target.equivalence = #equivalent</v>
      </c>
    </row>
    <row r="38" spans="7:19" x14ac:dyDescent="0.75">
      <c r="G38" s="77"/>
      <c r="P38" s="11">
        <v>24</v>
      </c>
      <c r="Q38" s="11">
        <f t="shared" si="13"/>
        <v>3</v>
      </c>
      <c r="R38" s="11">
        <f t="shared" si="14"/>
        <v>6</v>
      </c>
      <c r="S38" s="12" t="str" cm="1">
        <f t="array" ref="S38">INDEX('HnStage-ConceptMap-1'!$I$15:$N$99,Q38+1,R38)</f>
        <v>* group[=].element[=].target.comment = ##34#see group 4 for details##34#</v>
      </c>
    </row>
    <row r="39" spans="7:19" x14ac:dyDescent="0.75">
      <c r="G39" s="77"/>
      <c r="P39" s="11">
        <v>25</v>
      </c>
      <c r="Q39" s="11">
        <f t="shared" si="13"/>
        <v>4</v>
      </c>
      <c r="R39" s="11">
        <f t="shared" si="14"/>
        <v>1</v>
      </c>
      <c r="S39" s="12" t="str" cm="1">
        <f t="array" ref="S39">INDEX('HnStage-ConceptMap-1'!$I$15:$N$99,Q39+1,R39)</f>
        <v>* group[=].element[+].code = #HnStage.Pt</v>
      </c>
    </row>
    <row r="40" spans="7:19" x14ac:dyDescent="0.75">
      <c r="G40" s="77"/>
      <c r="P40" s="11">
        <v>26</v>
      </c>
      <c r="Q40" s="11">
        <f t="shared" si="13"/>
        <v>4</v>
      </c>
      <c r="R40" s="11">
        <f t="shared" si="14"/>
        <v>2</v>
      </c>
      <c r="S40" s="12" t="str" cm="1">
        <f t="array" ref="S40">INDEX('HnStage-ConceptMap-1'!$I$15:$N$99,Q40+1,R40)</f>
        <v>* group[=].element[=].display = ##34#pT##34#</v>
      </c>
    </row>
    <row r="41" spans="7:19" ht="29.5" x14ac:dyDescent="0.75">
      <c r="G41" s="77"/>
      <c r="P41" s="11">
        <v>27</v>
      </c>
      <c r="Q41" s="11">
        <f t="shared" si="13"/>
        <v>4</v>
      </c>
      <c r="R41" s="11">
        <f t="shared" si="14"/>
        <v>3</v>
      </c>
      <c r="S41" s="12" t="str" cm="1">
        <f t="array" ref="S41">INDEX('HnStage-ConceptMap-1'!$I$15:$N$99,Q41+1,R41)</f>
        <v>* group[=].element[=].target.code = #Observation.hasMember:tnmPrimaryTumorCategory</v>
      </c>
    </row>
    <row r="42" spans="7:19" x14ac:dyDescent="0.75">
      <c r="G42" s="77"/>
      <c r="P42" s="11">
        <v>28</v>
      </c>
      <c r="Q42" s="11">
        <f t="shared" si="13"/>
        <v>4</v>
      </c>
      <c r="R42" s="11">
        <f t="shared" si="14"/>
        <v>4</v>
      </c>
      <c r="S42" s="12" t="str" cm="1">
        <f t="array" ref="S42">INDEX('HnStage-ConceptMap-1'!$I$15:$N$99,Q42+1,R42)</f>
        <v>* group[=].element[=].target.display = ##34###34#</v>
      </c>
    </row>
    <row r="43" spans="7:19" x14ac:dyDescent="0.75">
      <c r="G43" s="77"/>
      <c r="P43" s="11">
        <v>29</v>
      </c>
      <c r="Q43" s="11">
        <f t="shared" si="13"/>
        <v>4</v>
      </c>
      <c r="R43" s="11">
        <f t="shared" si="14"/>
        <v>5</v>
      </c>
      <c r="S43" s="12" t="str" cm="1">
        <f t="array" ref="S43">INDEX('HnStage-ConceptMap-1'!$I$15:$N$99,Q43+1,R43)</f>
        <v>* group[=].element[=].target.equivalence = #equivalent</v>
      </c>
    </row>
    <row r="44" spans="7:19" x14ac:dyDescent="0.75">
      <c r="G44" s="77"/>
      <c r="P44" s="11">
        <v>30</v>
      </c>
      <c r="Q44" s="11">
        <f t="shared" si="13"/>
        <v>4</v>
      </c>
      <c r="R44" s="11">
        <f t="shared" si="14"/>
        <v>6</v>
      </c>
      <c r="S44" s="12" t="str" cm="1">
        <f t="array" ref="S44">INDEX('HnStage-ConceptMap-1'!$I$15:$N$99,Q44+1,R44)</f>
        <v>* group[=].element[=].target.comment = ##34#see group 2 for details##34#</v>
      </c>
    </row>
    <row r="45" spans="7:19" x14ac:dyDescent="0.75">
      <c r="G45" s="77"/>
      <c r="P45" s="11">
        <v>31</v>
      </c>
      <c r="Q45" s="11">
        <f t="shared" si="13"/>
        <v>5</v>
      </c>
      <c r="R45" s="11">
        <f t="shared" si="14"/>
        <v>1</v>
      </c>
      <c r="S45" s="12" t="str" cm="1">
        <f t="array" ref="S45">INDEX('HnStage-ConceptMap-1'!$I$15:$N$99,Q45+1,R45)</f>
        <v>* group[=].element[+].code = #HnStage.Pn</v>
      </c>
    </row>
    <row r="46" spans="7:19" x14ac:dyDescent="0.75">
      <c r="G46" s="77"/>
      <c r="P46" s="11">
        <v>32</v>
      </c>
      <c r="Q46" s="11">
        <f t="shared" si="13"/>
        <v>5</v>
      </c>
      <c r="R46" s="11">
        <f t="shared" si="14"/>
        <v>2</v>
      </c>
      <c r="S46" s="12" t="str" cm="1">
        <f t="array" ref="S46">INDEX('HnStage-ConceptMap-1'!$I$15:$N$99,Q46+1,R46)</f>
        <v>* group[=].element[=].display = ##34#pN##34#</v>
      </c>
    </row>
    <row r="47" spans="7:19" ht="29.5" x14ac:dyDescent="0.75">
      <c r="G47" s="77"/>
      <c r="P47" s="11">
        <v>33</v>
      </c>
      <c r="Q47" s="11">
        <f t="shared" si="13"/>
        <v>5</v>
      </c>
      <c r="R47" s="11">
        <f t="shared" si="14"/>
        <v>3</v>
      </c>
      <c r="S47" s="12" t="str" cm="1">
        <f t="array" ref="S47">INDEX('HnStage-ConceptMap-1'!$I$15:$N$99,Q47+1,R47)</f>
        <v>* group[=].element[=].target.code = #Observation.hasMember:tnmRegionalNodesCategory</v>
      </c>
    </row>
    <row r="48" spans="7:19" x14ac:dyDescent="0.75">
      <c r="G48" s="77"/>
      <c r="P48" s="11">
        <v>34</v>
      </c>
      <c r="Q48" s="11">
        <f t="shared" si="13"/>
        <v>5</v>
      </c>
      <c r="R48" s="11">
        <f t="shared" si="14"/>
        <v>4</v>
      </c>
      <c r="S48" s="12" t="str" cm="1">
        <f t="array" ref="S48">INDEX('HnStage-ConceptMap-1'!$I$15:$N$99,Q48+1,R48)</f>
        <v>* group[=].element[=].target.display = ##34###34#</v>
      </c>
    </row>
    <row r="49" spans="7:19" x14ac:dyDescent="0.75">
      <c r="G49" s="77"/>
      <c r="P49" s="11">
        <v>35</v>
      </c>
      <c r="Q49" s="11">
        <f t="shared" si="13"/>
        <v>5</v>
      </c>
      <c r="R49" s="11">
        <f t="shared" si="14"/>
        <v>5</v>
      </c>
      <c r="S49" s="12" t="str" cm="1">
        <f t="array" ref="S49">INDEX('HnStage-ConceptMap-1'!$I$15:$N$99,Q49+1,R49)</f>
        <v>* group[=].element[=].target.equivalence = #relatedto</v>
      </c>
    </row>
    <row r="50" spans="7:19" x14ac:dyDescent="0.75">
      <c r="G50" s="77"/>
      <c r="P50" s="11">
        <v>36</v>
      </c>
      <c r="Q50" s="11">
        <f t="shared" si="13"/>
        <v>5</v>
      </c>
      <c r="R50" s="11">
        <f t="shared" si="14"/>
        <v>6</v>
      </c>
      <c r="S50" s="12" t="str" cm="1">
        <f t="array" ref="S50">INDEX('HnStage-ConceptMap-1'!$I$15:$N$99,Q50+1,R50)</f>
        <v>* group[=].element[=].target.comment = ##34#see group 3 for details##34#</v>
      </c>
    </row>
    <row r="51" spans="7:19" x14ac:dyDescent="0.75">
      <c r="G51" s="77"/>
      <c r="P51" s="11">
        <v>37</v>
      </c>
      <c r="Q51" s="11">
        <f t="shared" si="13"/>
        <v>6</v>
      </c>
      <c r="R51" s="11">
        <f t="shared" si="14"/>
        <v>1</v>
      </c>
      <c r="S51" s="12" t="str" cm="1">
        <f t="array" ref="S51">INDEX('HnStage-ConceptMap-1'!$I$15:$N$99,Q51+1,R51)</f>
        <v>* group[=].element[+].code = #HnStage.Pm</v>
      </c>
    </row>
    <row r="52" spans="7:19" x14ac:dyDescent="0.75">
      <c r="G52" s="77"/>
      <c r="P52" s="11">
        <v>38</v>
      </c>
      <c r="Q52" s="11">
        <f t="shared" si="13"/>
        <v>6</v>
      </c>
      <c r="R52" s="11">
        <f t="shared" si="14"/>
        <v>2</v>
      </c>
      <c r="S52" s="12" t="str" cm="1">
        <f t="array" ref="S52">INDEX('HnStage-ConceptMap-1'!$I$15:$N$99,Q52+1,R52)</f>
        <v>* group[=].element[=].display = ##34#pM##34#</v>
      </c>
    </row>
    <row r="53" spans="7:19" ht="29.5" x14ac:dyDescent="0.75">
      <c r="G53" s="77"/>
      <c r="P53" s="11">
        <v>39</v>
      </c>
      <c r="Q53" s="11">
        <f t="shared" si="13"/>
        <v>6</v>
      </c>
      <c r="R53" s="11">
        <f t="shared" si="14"/>
        <v>3</v>
      </c>
      <c r="S53" s="12" t="str" cm="1">
        <f t="array" ref="S53">INDEX('HnStage-ConceptMap-1'!$I$15:$N$99,Q53+1,R53)</f>
        <v>* group[=].element[=].target.code = #Observation.hasMember:tnmDistantMetastasesCategory</v>
      </c>
    </row>
    <row r="54" spans="7:19" x14ac:dyDescent="0.75">
      <c r="G54" s="77"/>
      <c r="P54" s="11">
        <v>40</v>
      </c>
      <c r="Q54" s="11">
        <f t="shared" si="13"/>
        <v>6</v>
      </c>
      <c r="R54" s="11">
        <f t="shared" si="14"/>
        <v>4</v>
      </c>
      <c r="S54" s="12" t="str" cm="1">
        <f t="array" ref="S54">INDEX('HnStage-ConceptMap-1'!$I$15:$N$99,Q54+1,R54)</f>
        <v>* group[=].element[=].target.display = ##34###34#</v>
      </c>
    </row>
    <row r="55" spans="7:19" x14ac:dyDescent="0.75">
      <c r="G55" s="77"/>
      <c r="P55" s="11">
        <v>41</v>
      </c>
      <c r="Q55" s="11">
        <f t="shared" si="13"/>
        <v>6</v>
      </c>
      <c r="R55" s="11">
        <f t="shared" si="14"/>
        <v>5</v>
      </c>
      <c r="S55" s="12" t="str" cm="1">
        <f t="array" ref="S55">INDEX('HnStage-ConceptMap-1'!$I$15:$N$99,Q55+1,R55)</f>
        <v>* group[=].element[=].target.equivalence = #relatedto</v>
      </c>
    </row>
    <row r="56" spans="7:19" x14ac:dyDescent="0.75">
      <c r="G56" s="77"/>
      <c r="P56" s="11">
        <v>42</v>
      </c>
      <c r="Q56" s="11">
        <f t="shared" si="13"/>
        <v>6</v>
      </c>
      <c r="R56" s="11">
        <f t="shared" si="14"/>
        <v>6</v>
      </c>
      <c r="S56" s="12" t="str" cm="1">
        <f t="array" ref="S56">INDEX('HnStage-ConceptMap-1'!$I$15:$N$99,Q56+1,R56)</f>
        <v>* group[=].element[=].target.comment = ##34#see group 4 for details##34#</v>
      </c>
    </row>
    <row r="57" spans="7:19" x14ac:dyDescent="0.75">
      <c r="G57" s="77"/>
      <c r="P57" s="11">
        <v>43</v>
      </c>
      <c r="Q57" s="11">
        <f t="shared" si="13"/>
        <v>7</v>
      </c>
      <c r="R57" s="11">
        <f t="shared" si="14"/>
        <v>1</v>
      </c>
      <c r="S57" s="12" t="str" cm="1">
        <f t="array" ref="S57">INDEX('HnStage-ConceptMap-1'!$I$15:$N$99,Q57+1,R57)</f>
        <v>* group[=].element[+].code = #HnStage.rEne</v>
      </c>
    </row>
    <row r="58" spans="7:19" x14ac:dyDescent="0.75">
      <c r="G58" s="77"/>
      <c r="P58" s="11">
        <v>44</v>
      </c>
      <c r="Q58" s="11">
        <f t="shared" si="13"/>
        <v>7</v>
      </c>
      <c r="R58" s="11">
        <f t="shared" si="14"/>
        <v>2</v>
      </c>
      <c r="S58" s="12" t="str" cm="1">
        <f t="array" ref="S58">INDEX('HnStage-ConceptMap-1'!$I$15:$N$99,Q58+1,R58)</f>
        <v>* group[=].element[=].display = ##34#Radiological Extra-nodal extension (rEne)##34#</v>
      </c>
    </row>
    <row r="59" spans="7:19" x14ac:dyDescent="0.75">
      <c r="G59" s="77"/>
      <c r="P59" s="11">
        <v>45</v>
      </c>
      <c r="Q59" s="11">
        <f t="shared" si="13"/>
        <v>7</v>
      </c>
      <c r="R59" s="11">
        <f t="shared" si="14"/>
        <v>3</v>
      </c>
      <c r="S59" s="12" t="str" cm="1">
        <f t="array" ref="S59">INDEX('HnStage-ConceptMap-1'!$I$15:$N$99,Q59+1,R59)</f>
        <v>* group[=].element[=].target.code = #Observation.hasMember:extraNodalExtension</v>
      </c>
    </row>
    <row r="60" spans="7:19" x14ac:dyDescent="0.75">
      <c r="G60" s="77"/>
      <c r="P60" s="11">
        <v>46</v>
      </c>
      <c r="Q60" s="11">
        <f t="shared" si="13"/>
        <v>7</v>
      </c>
      <c r="R60" s="11">
        <f t="shared" si="14"/>
        <v>4</v>
      </c>
      <c r="S60" s="12" t="str" cm="1">
        <f t="array" ref="S60">INDEX('HnStage-ConceptMap-1'!$I$15:$N$99,Q60+1,R60)</f>
        <v>* group[=].element[=].target.display = ##34###34#</v>
      </c>
    </row>
    <row r="61" spans="7:19" x14ac:dyDescent="0.75">
      <c r="G61" s="77"/>
      <c r="P61" s="11">
        <v>47</v>
      </c>
      <c r="Q61" s="11">
        <f t="shared" si="13"/>
        <v>7</v>
      </c>
      <c r="R61" s="11">
        <f t="shared" si="14"/>
        <v>5</v>
      </c>
      <c r="S61" s="12" t="str" cm="1">
        <f t="array" ref="S61">INDEX('HnStage-ConceptMap-1'!$I$15:$N$99,Q61+1,R61)</f>
        <v>* group[=].element[=].target.equivalence = #relatedto</v>
      </c>
    </row>
    <row r="62" spans="7:19" x14ac:dyDescent="0.75">
      <c r="G62" s="77"/>
      <c r="P62" s="11">
        <v>48</v>
      </c>
      <c r="Q62" s="11">
        <f t="shared" si="13"/>
        <v>7</v>
      </c>
      <c r="R62" s="11">
        <f t="shared" si="14"/>
        <v>6</v>
      </c>
      <c r="S62" s="12" t="str" cm="1">
        <f t="array" ref="S62">INDEX('HnStage-ConceptMap-1'!$I$15:$N$99,Q62+1,R62)</f>
        <v>* group[=].element[=].target.comment = ##34#see group 5 for details##34#</v>
      </c>
    </row>
    <row r="63" spans="7:19" x14ac:dyDescent="0.75">
      <c r="G63" s="77"/>
      <c r="P63" s="11">
        <v>49</v>
      </c>
      <c r="Q63" s="11">
        <f t="shared" si="13"/>
        <v>8</v>
      </c>
      <c r="R63" s="11">
        <f t="shared" si="14"/>
        <v>1</v>
      </c>
      <c r="S63" s="12" t="str" cm="1">
        <f t="array" ref="S63">INDEX('HnStage-ConceptMap-1'!$I$15:$N$99,Q63+1,R63)</f>
        <v>* group[=].element[+].code = #HnStage.StagingClassification</v>
      </c>
    </row>
    <row r="64" spans="7:19" x14ac:dyDescent="0.75">
      <c r="G64" s="77"/>
      <c r="P64" s="11">
        <v>50</v>
      </c>
      <c r="Q64" s="11">
        <f t="shared" si="13"/>
        <v>8</v>
      </c>
      <c r="R64" s="11">
        <f t="shared" si="14"/>
        <v>2</v>
      </c>
      <c r="S64" s="12" t="str" cm="1">
        <f t="array" ref="S64">INDEX('HnStage-ConceptMap-1'!$I$15:$N$99,Q64+1,R64)</f>
        <v>* group[=].element[=].display = ##34#Staging classification##34#</v>
      </c>
    </row>
    <row r="65" spans="7:19" x14ac:dyDescent="0.75">
      <c r="G65" s="77"/>
      <c r="P65" s="11">
        <v>51</v>
      </c>
      <c r="Q65" s="11">
        <f t="shared" si="13"/>
        <v>8</v>
      </c>
      <c r="R65" s="11">
        <f t="shared" si="14"/>
        <v>3</v>
      </c>
      <c r="S65" s="12" t="str" cm="1">
        <f t="array" ref="S65">INDEX('HnStage-ConceptMap-1'!$I$15:$N$99,Q65+1,R65)</f>
        <v>* group[=].element[=].target.code = #Observation.valueCodeableConcept</v>
      </c>
    </row>
    <row r="66" spans="7:19" x14ac:dyDescent="0.75">
      <c r="G66" s="77"/>
      <c r="P66" s="11">
        <v>52</v>
      </c>
      <c r="Q66" s="11">
        <f t="shared" si="13"/>
        <v>8</v>
      </c>
      <c r="R66" s="11">
        <f t="shared" si="14"/>
        <v>4</v>
      </c>
      <c r="S66" s="12" t="str" cm="1">
        <f t="array" ref="S66">INDEX('HnStage-ConceptMap-1'!$I$15:$N$99,Q66+1,R66)</f>
        <v>* group[=].element[=].target.display = ##34###34#</v>
      </c>
    </row>
    <row r="67" spans="7:19" x14ac:dyDescent="0.75">
      <c r="G67" s="77"/>
      <c r="P67" s="11">
        <v>53</v>
      </c>
      <c r="Q67" s="11">
        <f t="shared" si="13"/>
        <v>8</v>
      </c>
      <c r="R67" s="11">
        <f t="shared" si="14"/>
        <v>5</v>
      </c>
      <c r="S67" s="12" t="str" cm="1">
        <f t="array" ref="S67">INDEX('HnStage-ConceptMap-1'!$I$15:$N$99,Q67+1,R67)</f>
        <v>* group[=].element[=].target.equivalence = #equivalent</v>
      </c>
    </row>
    <row r="68" spans="7:19" x14ac:dyDescent="0.75">
      <c r="G68" s="77"/>
      <c r="P68" s="11">
        <v>54</v>
      </c>
      <c r="Q68" s="11">
        <f t="shared" si="13"/>
        <v>8</v>
      </c>
      <c r="R68" s="11">
        <f t="shared" si="14"/>
        <v>6</v>
      </c>
      <c r="S68" s="12" t="str" cm="1">
        <f t="array" ref="S68">INDEX('HnStage-ConceptMap-1'!$I$15:$N$99,Q68+1,R68)</f>
        <v/>
      </c>
    </row>
    <row r="69" spans="7:19" x14ac:dyDescent="0.75">
      <c r="G69" s="77"/>
      <c r="P69" s="11">
        <v>55</v>
      </c>
      <c r="Q69" s="11">
        <f t="shared" si="13"/>
        <v>9</v>
      </c>
      <c r="R69" s="11">
        <f t="shared" si="14"/>
        <v>1</v>
      </c>
      <c r="S69" s="12" cm="1">
        <f t="array" ref="S69">INDEX('HnStage-ConceptMap-1'!$I$15:$N$99,Q69+1,R69)</f>
        <v>0</v>
      </c>
    </row>
    <row r="70" spans="7:19" x14ac:dyDescent="0.75">
      <c r="G70" s="77"/>
      <c r="P70" s="11">
        <v>56</v>
      </c>
      <c r="Q70" s="11">
        <f t="shared" si="13"/>
        <v>9</v>
      </c>
      <c r="R70" s="11">
        <f t="shared" si="14"/>
        <v>2</v>
      </c>
      <c r="S70" s="12" cm="1">
        <f t="array" ref="S70">INDEX('HnStage-ConceptMap-1'!$I$15:$N$99,Q70+1,R70)</f>
        <v>0</v>
      </c>
    </row>
    <row r="71" spans="7:19" x14ac:dyDescent="0.75">
      <c r="G71" s="77"/>
      <c r="P71" s="11">
        <v>57</v>
      </c>
      <c r="Q71" s="11">
        <f t="shared" si="13"/>
        <v>9</v>
      </c>
      <c r="R71" s="11">
        <f t="shared" si="14"/>
        <v>3</v>
      </c>
      <c r="S71" s="12" cm="1">
        <f t="array" ref="S71">INDEX('HnStage-ConceptMap-1'!$I$15:$N$99,Q71+1,R71)</f>
        <v>0</v>
      </c>
    </row>
    <row r="72" spans="7:19" x14ac:dyDescent="0.75">
      <c r="G72" s="77"/>
      <c r="P72" s="11">
        <v>58</v>
      </c>
      <c r="Q72" s="11">
        <f t="shared" si="13"/>
        <v>9</v>
      </c>
      <c r="R72" s="11">
        <f t="shared" si="14"/>
        <v>4</v>
      </c>
      <c r="S72" s="12" cm="1">
        <f t="array" ref="S72">INDEX('HnStage-ConceptMap-1'!$I$15:$N$99,Q72+1,R72)</f>
        <v>0</v>
      </c>
    </row>
    <row r="73" spans="7:19" x14ac:dyDescent="0.75">
      <c r="G73" s="77"/>
      <c r="P73" s="11">
        <v>59</v>
      </c>
      <c r="Q73" s="11">
        <f t="shared" si="13"/>
        <v>9</v>
      </c>
      <c r="R73" s="11">
        <f t="shared" si="14"/>
        <v>5</v>
      </c>
      <c r="S73" s="12" cm="1">
        <f t="array" ref="S73">INDEX('HnStage-ConceptMap-1'!$I$15:$N$99,Q73+1,R73)</f>
        <v>0</v>
      </c>
    </row>
    <row r="74" spans="7:19" x14ac:dyDescent="0.75">
      <c r="G74" s="77"/>
      <c r="P74" s="11">
        <v>60</v>
      </c>
      <c r="Q74" s="11">
        <f t="shared" si="13"/>
        <v>9</v>
      </c>
      <c r="R74" s="11">
        <f t="shared" si="14"/>
        <v>6</v>
      </c>
      <c r="S74" s="12" cm="1">
        <f t="array" ref="S74">INDEX('HnStage-ConceptMap-1'!$I$15:$N$99,Q74+1,R74)</f>
        <v>0</v>
      </c>
    </row>
    <row r="75" spans="7:19" x14ac:dyDescent="0.75">
      <c r="G75" s="77"/>
      <c r="P75" s="11">
        <v>61</v>
      </c>
      <c r="Q75" s="11">
        <f t="shared" si="13"/>
        <v>10</v>
      </c>
      <c r="R75" s="11">
        <f t="shared" si="14"/>
        <v>1</v>
      </c>
      <c r="S75" s="12" cm="1">
        <f t="array" ref="S75">INDEX('HnStage-ConceptMap-1'!$I$15:$N$99,Q75+1,R75)</f>
        <v>0</v>
      </c>
    </row>
    <row r="76" spans="7:19" x14ac:dyDescent="0.75">
      <c r="G76" s="77"/>
      <c r="P76" s="11">
        <v>62</v>
      </c>
      <c r="Q76" s="11">
        <f t="shared" si="13"/>
        <v>10</v>
      </c>
      <c r="R76" s="11">
        <f t="shared" si="14"/>
        <v>2</v>
      </c>
      <c r="S76" s="12" cm="1">
        <f t="array" ref="S76">INDEX('HnStage-ConceptMap-1'!$I$15:$N$99,Q76+1,R76)</f>
        <v>0</v>
      </c>
    </row>
    <row r="77" spans="7:19" x14ac:dyDescent="0.75">
      <c r="G77" s="77"/>
      <c r="P77" s="11">
        <v>63</v>
      </c>
      <c r="Q77" s="11">
        <f t="shared" si="13"/>
        <v>10</v>
      </c>
      <c r="R77" s="11">
        <f t="shared" si="14"/>
        <v>3</v>
      </c>
      <c r="S77" s="12" cm="1">
        <f t="array" ref="S77">INDEX('HnStage-ConceptMap-1'!$I$15:$N$99,Q77+1,R77)</f>
        <v>0</v>
      </c>
    </row>
    <row r="78" spans="7:19" x14ac:dyDescent="0.75">
      <c r="G78" s="77"/>
      <c r="P78" s="11">
        <v>64</v>
      </c>
      <c r="Q78" s="11">
        <f t="shared" si="13"/>
        <v>10</v>
      </c>
      <c r="R78" s="11">
        <f t="shared" si="14"/>
        <v>4</v>
      </c>
      <c r="S78" s="12" cm="1">
        <f t="array" ref="S78">INDEX('HnStage-ConceptMap-1'!$I$15:$N$99,Q78+1,R78)</f>
        <v>0</v>
      </c>
    </row>
    <row r="79" spans="7:19" x14ac:dyDescent="0.75">
      <c r="G79" s="77"/>
      <c r="P79" s="11">
        <v>65</v>
      </c>
      <c r="Q79" s="11">
        <f t="shared" si="13"/>
        <v>10</v>
      </c>
      <c r="R79" s="11">
        <f t="shared" si="14"/>
        <v>5</v>
      </c>
      <c r="S79" s="12" cm="1">
        <f t="array" ref="S79">INDEX('HnStage-ConceptMap-1'!$I$15:$N$99,Q79+1,R79)</f>
        <v>0</v>
      </c>
    </row>
    <row r="80" spans="7:19" x14ac:dyDescent="0.75">
      <c r="G80" s="77"/>
      <c r="P80" s="11">
        <v>66</v>
      </c>
      <c r="Q80" s="11">
        <f t="shared" ref="Q80:Q138" si="15">IF(MOD(P80,$Q$8)=0,P80/$Q$8-1,INT(P80/$Q$8))</f>
        <v>10</v>
      </c>
      <c r="R80" s="11">
        <f t="shared" ref="R80:R138" si="16">IF(MOD(P80,$Q$8)=0,$Q$8,MOD(P80,$Q$8))</f>
        <v>6</v>
      </c>
      <c r="S80" s="12" cm="1">
        <f t="array" ref="S80">INDEX('HnStage-ConceptMap-1'!$I$15:$N$99,Q80+1,R80)</f>
        <v>0</v>
      </c>
    </row>
    <row r="81" spans="7:19" x14ac:dyDescent="0.75">
      <c r="G81" s="77"/>
      <c r="P81" s="11">
        <v>67</v>
      </c>
      <c r="Q81" s="11">
        <f t="shared" si="15"/>
        <v>11</v>
      </c>
      <c r="R81" s="11">
        <f t="shared" si="16"/>
        <v>1</v>
      </c>
      <c r="S81" s="12" cm="1">
        <f t="array" ref="S81">INDEX('HnStage-ConceptMap-1'!$I$15:$N$99,Q81+1,R81)</f>
        <v>0</v>
      </c>
    </row>
    <row r="82" spans="7:19" x14ac:dyDescent="0.75">
      <c r="G82" s="77"/>
      <c r="P82" s="11">
        <v>68</v>
      </c>
      <c r="Q82" s="11">
        <f t="shared" si="15"/>
        <v>11</v>
      </c>
      <c r="R82" s="11">
        <f t="shared" si="16"/>
        <v>2</v>
      </c>
      <c r="S82" s="12" cm="1">
        <f t="array" ref="S82">INDEX('HnStage-ConceptMap-1'!$I$15:$N$99,Q82+1,R82)</f>
        <v>0</v>
      </c>
    </row>
    <row r="83" spans="7:19" x14ac:dyDescent="0.75">
      <c r="G83" s="77"/>
      <c r="P83" s="11">
        <v>69</v>
      </c>
      <c r="Q83" s="11">
        <f t="shared" si="15"/>
        <v>11</v>
      </c>
      <c r="R83" s="11">
        <f t="shared" si="16"/>
        <v>3</v>
      </c>
      <c r="S83" s="12" cm="1">
        <f t="array" ref="S83">INDEX('HnStage-ConceptMap-1'!$I$15:$N$99,Q83+1,R83)</f>
        <v>0</v>
      </c>
    </row>
    <row r="84" spans="7:19" x14ac:dyDescent="0.75">
      <c r="G84" s="77"/>
      <c r="P84" s="11">
        <v>70</v>
      </c>
      <c r="Q84" s="11">
        <f t="shared" si="15"/>
        <v>11</v>
      </c>
      <c r="R84" s="11">
        <f t="shared" si="16"/>
        <v>4</v>
      </c>
      <c r="S84" s="12" cm="1">
        <f t="array" ref="S84">INDEX('HnStage-ConceptMap-1'!$I$15:$N$99,Q84+1,R84)</f>
        <v>0</v>
      </c>
    </row>
    <row r="85" spans="7:19" x14ac:dyDescent="0.75">
      <c r="G85" s="77"/>
      <c r="P85" s="11">
        <v>71</v>
      </c>
      <c r="Q85" s="11">
        <f t="shared" si="15"/>
        <v>11</v>
      </c>
      <c r="R85" s="11">
        <f t="shared" si="16"/>
        <v>5</v>
      </c>
      <c r="S85" s="12" cm="1">
        <f t="array" ref="S85">INDEX('HnStage-ConceptMap-1'!$I$15:$N$99,Q85+1,R85)</f>
        <v>0</v>
      </c>
    </row>
    <row r="86" spans="7:19" x14ac:dyDescent="0.75">
      <c r="G86" s="77"/>
      <c r="P86" s="11">
        <v>72</v>
      </c>
      <c r="Q86" s="11">
        <f t="shared" si="15"/>
        <v>11</v>
      </c>
      <c r="R86" s="11">
        <f t="shared" si="16"/>
        <v>6</v>
      </c>
      <c r="S86" s="12" cm="1">
        <f t="array" ref="S86">INDEX('HnStage-ConceptMap-1'!$I$15:$N$99,Q86+1,R86)</f>
        <v>0</v>
      </c>
    </row>
    <row r="87" spans="7:19" x14ac:dyDescent="0.75">
      <c r="G87" s="77"/>
      <c r="P87" s="11">
        <v>73</v>
      </c>
      <c r="Q87" s="11">
        <f t="shared" si="15"/>
        <v>12</v>
      </c>
      <c r="R87" s="11">
        <f t="shared" si="16"/>
        <v>1</v>
      </c>
      <c r="S87" s="12" cm="1">
        <f t="array" ref="S87">INDEX('HnStage-ConceptMap-1'!$I$15:$N$99,Q87+1,R87)</f>
        <v>0</v>
      </c>
    </row>
    <row r="88" spans="7:19" x14ac:dyDescent="0.75">
      <c r="G88" s="77"/>
      <c r="P88" s="11">
        <v>74</v>
      </c>
      <c r="Q88" s="11">
        <f t="shared" si="15"/>
        <v>12</v>
      </c>
      <c r="R88" s="11">
        <f t="shared" si="16"/>
        <v>2</v>
      </c>
      <c r="S88" s="12" cm="1">
        <f t="array" ref="S88">INDEX('HnStage-ConceptMap-1'!$I$15:$N$99,Q88+1,R88)</f>
        <v>0</v>
      </c>
    </row>
    <row r="89" spans="7:19" x14ac:dyDescent="0.75">
      <c r="G89" s="77"/>
      <c r="P89" s="11">
        <v>75</v>
      </c>
      <c r="Q89" s="11">
        <f t="shared" si="15"/>
        <v>12</v>
      </c>
      <c r="R89" s="11">
        <f t="shared" si="16"/>
        <v>3</v>
      </c>
      <c r="S89" s="12" cm="1">
        <f t="array" ref="S89">INDEX('HnStage-ConceptMap-1'!$I$15:$N$99,Q89+1,R89)</f>
        <v>0</v>
      </c>
    </row>
    <row r="90" spans="7:19" x14ac:dyDescent="0.75">
      <c r="G90" s="77"/>
      <c r="P90" s="11">
        <v>76</v>
      </c>
      <c r="Q90" s="11">
        <f t="shared" si="15"/>
        <v>12</v>
      </c>
      <c r="R90" s="11">
        <f t="shared" si="16"/>
        <v>4</v>
      </c>
      <c r="S90" s="12" cm="1">
        <f t="array" ref="S90">INDEX('HnStage-ConceptMap-1'!$I$15:$N$99,Q90+1,R90)</f>
        <v>0</v>
      </c>
    </row>
    <row r="91" spans="7:19" x14ac:dyDescent="0.75">
      <c r="G91" s="77"/>
      <c r="P91" s="11">
        <v>77</v>
      </c>
      <c r="Q91" s="11">
        <f t="shared" si="15"/>
        <v>12</v>
      </c>
      <c r="R91" s="11">
        <f t="shared" si="16"/>
        <v>5</v>
      </c>
      <c r="S91" s="12" cm="1">
        <f t="array" ref="S91">INDEX('HnStage-ConceptMap-1'!$I$15:$N$99,Q91+1,R91)</f>
        <v>0</v>
      </c>
    </row>
    <row r="92" spans="7:19" x14ac:dyDescent="0.75">
      <c r="G92" s="77"/>
      <c r="P92" s="11">
        <v>78</v>
      </c>
      <c r="Q92" s="11">
        <f t="shared" si="15"/>
        <v>12</v>
      </c>
      <c r="R92" s="11">
        <f t="shared" si="16"/>
        <v>6</v>
      </c>
      <c r="S92" s="12" cm="1">
        <f t="array" ref="S92">INDEX('HnStage-ConceptMap-1'!$I$15:$N$99,Q92+1,R92)</f>
        <v>0</v>
      </c>
    </row>
    <row r="93" spans="7:19" x14ac:dyDescent="0.75">
      <c r="P93" s="11">
        <v>79</v>
      </c>
      <c r="Q93" s="11">
        <f t="shared" si="15"/>
        <v>13</v>
      </c>
      <c r="R93" s="11">
        <f t="shared" si="16"/>
        <v>1</v>
      </c>
      <c r="S93" s="12" cm="1">
        <f t="array" ref="S93">INDEX('HnStage-ConceptMap-1'!$I$15:$N$99,Q93+1,R93)</f>
        <v>0</v>
      </c>
    </row>
    <row r="94" spans="7:19" x14ac:dyDescent="0.75">
      <c r="P94" s="11">
        <v>80</v>
      </c>
      <c r="Q94" s="11">
        <f t="shared" si="15"/>
        <v>13</v>
      </c>
      <c r="R94" s="11">
        <f t="shared" si="16"/>
        <v>2</v>
      </c>
      <c r="S94" s="12" cm="1">
        <f t="array" ref="S94">INDEX('HnStage-ConceptMap-1'!$I$15:$N$99,Q94+1,R94)</f>
        <v>0</v>
      </c>
    </row>
    <row r="95" spans="7:19" x14ac:dyDescent="0.75">
      <c r="P95" s="11">
        <v>81</v>
      </c>
      <c r="Q95" s="11">
        <f t="shared" si="15"/>
        <v>13</v>
      </c>
      <c r="R95" s="11">
        <f t="shared" si="16"/>
        <v>3</v>
      </c>
      <c r="S95" s="12" cm="1">
        <f t="array" ref="S95">INDEX('HnStage-ConceptMap-1'!$I$15:$N$99,Q95+1,R95)</f>
        <v>0</v>
      </c>
    </row>
    <row r="96" spans="7:19" x14ac:dyDescent="0.75">
      <c r="P96" s="11">
        <v>82</v>
      </c>
      <c r="Q96" s="11">
        <f t="shared" si="15"/>
        <v>13</v>
      </c>
      <c r="R96" s="11">
        <f t="shared" si="16"/>
        <v>4</v>
      </c>
      <c r="S96" s="12" cm="1">
        <f t="array" ref="S96">INDEX('HnStage-ConceptMap-1'!$I$15:$N$99,Q96+1,R96)</f>
        <v>0</v>
      </c>
    </row>
    <row r="97" spans="16:19" x14ac:dyDescent="0.75">
      <c r="P97" s="11">
        <v>83</v>
      </c>
      <c r="Q97" s="11">
        <f t="shared" si="15"/>
        <v>13</v>
      </c>
      <c r="R97" s="11">
        <f t="shared" si="16"/>
        <v>5</v>
      </c>
      <c r="S97" s="12" cm="1">
        <f t="array" ref="S97">INDEX('HnStage-ConceptMap-1'!$I$15:$N$99,Q97+1,R97)</f>
        <v>0</v>
      </c>
    </row>
    <row r="98" spans="16:19" x14ac:dyDescent="0.75">
      <c r="P98" s="11">
        <v>84</v>
      </c>
      <c r="Q98" s="11">
        <f t="shared" si="15"/>
        <v>13</v>
      </c>
      <c r="R98" s="11">
        <f t="shared" si="16"/>
        <v>6</v>
      </c>
      <c r="S98" s="12" cm="1">
        <f t="array" ref="S98">INDEX('HnStage-ConceptMap-1'!$I$15:$N$99,Q98+1,R98)</f>
        <v>0</v>
      </c>
    </row>
    <row r="99" spans="16:19" x14ac:dyDescent="0.75">
      <c r="P99" s="11">
        <v>85</v>
      </c>
      <c r="Q99" s="11">
        <f t="shared" si="15"/>
        <v>14</v>
      </c>
      <c r="R99" s="11">
        <f t="shared" si="16"/>
        <v>1</v>
      </c>
      <c r="S99" s="12" cm="1">
        <f t="array" ref="S99">INDEX('HnStage-ConceptMap-1'!$I$15:$N$99,Q99+1,R99)</f>
        <v>0</v>
      </c>
    </row>
    <row r="100" spans="16:19" x14ac:dyDescent="0.75">
      <c r="P100" s="11">
        <v>86</v>
      </c>
      <c r="Q100" s="11">
        <f t="shared" si="15"/>
        <v>14</v>
      </c>
      <c r="R100" s="11">
        <f t="shared" si="16"/>
        <v>2</v>
      </c>
      <c r="S100" s="12" cm="1">
        <f t="array" ref="S100">INDEX('HnStage-ConceptMap-1'!$I$15:$N$99,Q100+1,R100)</f>
        <v>0</v>
      </c>
    </row>
    <row r="101" spans="16:19" x14ac:dyDescent="0.75">
      <c r="P101" s="11">
        <v>87</v>
      </c>
      <c r="Q101" s="11">
        <f t="shared" si="15"/>
        <v>14</v>
      </c>
      <c r="R101" s="11">
        <f t="shared" si="16"/>
        <v>3</v>
      </c>
      <c r="S101" s="12" cm="1">
        <f t="array" ref="S101">INDEX('HnStage-ConceptMap-1'!$I$15:$N$99,Q101+1,R101)</f>
        <v>0</v>
      </c>
    </row>
    <row r="102" spans="16:19" x14ac:dyDescent="0.75">
      <c r="P102" s="11">
        <v>88</v>
      </c>
      <c r="Q102" s="11">
        <f t="shared" si="15"/>
        <v>14</v>
      </c>
      <c r="R102" s="11">
        <f t="shared" si="16"/>
        <v>4</v>
      </c>
      <c r="S102" s="12" cm="1">
        <f t="array" ref="S102">INDEX('HnStage-ConceptMap-1'!$I$15:$N$99,Q102+1,R102)</f>
        <v>0</v>
      </c>
    </row>
    <row r="103" spans="16:19" x14ac:dyDescent="0.75">
      <c r="P103" s="11">
        <v>89</v>
      </c>
      <c r="Q103" s="11">
        <f t="shared" si="15"/>
        <v>14</v>
      </c>
      <c r="R103" s="11">
        <f t="shared" si="16"/>
        <v>5</v>
      </c>
      <c r="S103" s="12" cm="1">
        <f t="array" ref="S103">INDEX('HnStage-ConceptMap-1'!$I$15:$N$99,Q103+1,R103)</f>
        <v>0</v>
      </c>
    </row>
    <row r="104" spans="16:19" x14ac:dyDescent="0.75">
      <c r="P104" s="11">
        <v>90</v>
      </c>
      <c r="Q104" s="11">
        <f t="shared" si="15"/>
        <v>14</v>
      </c>
      <c r="R104" s="11">
        <f t="shared" si="16"/>
        <v>6</v>
      </c>
      <c r="S104" s="12" cm="1">
        <f t="array" ref="S104">INDEX('HnStage-ConceptMap-1'!$I$15:$N$99,Q104+1,R104)</f>
        <v>0</v>
      </c>
    </row>
    <row r="105" spans="16:19" x14ac:dyDescent="0.75">
      <c r="P105" s="11">
        <v>91</v>
      </c>
      <c r="Q105" s="11">
        <f t="shared" si="15"/>
        <v>15</v>
      </c>
      <c r="R105" s="11">
        <f t="shared" si="16"/>
        <v>1</v>
      </c>
      <c r="S105" s="12" cm="1">
        <f t="array" ref="S105">INDEX('HnStage-ConceptMap-1'!$I$15:$N$99,Q105+1,R105)</f>
        <v>0</v>
      </c>
    </row>
    <row r="106" spans="16:19" x14ac:dyDescent="0.75">
      <c r="P106" s="11">
        <v>92</v>
      </c>
      <c r="Q106" s="11">
        <f t="shared" si="15"/>
        <v>15</v>
      </c>
      <c r="R106" s="11">
        <f t="shared" si="16"/>
        <v>2</v>
      </c>
      <c r="S106" s="12" cm="1">
        <f t="array" ref="S106">INDEX('HnStage-ConceptMap-1'!$I$15:$N$99,Q106+1,R106)</f>
        <v>0</v>
      </c>
    </row>
    <row r="107" spans="16:19" x14ac:dyDescent="0.75">
      <c r="P107" s="11">
        <v>93</v>
      </c>
      <c r="Q107" s="11">
        <f t="shared" si="15"/>
        <v>15</v>
      </c>
      <c r="R107" s="11">
        <f t="shared" si="16"/>
        <v>3</v>
      </c>
      <c r="S107" s="12" cm="1">
        <f t="array" ref="S107">INDEX('HnStage-ConceptMap-1'!$I$15:$N$99,Q107+1,R107)</f>
        <v>0</v>
      </c>
    </row>
    <row r="108" spans="16:19" x14ac:dyDescent="0.75">
      <c r="P108" s="11">
        <v>94</v>
      </c>
      <c r="Q108" s="11">
        <f t="shared" si="15"/>
        <v>15</v>
      </c>
      <c r="R108" s="11">
        <f t="shared" si="16"/>
        <v>4</v>
      </c>
      <c r="S108" s="12" cm="1">
        <f t="array" ref="S108">INDEX('HnStage-ConceptMap-1'!$I$15:$N$99,Q108+1,R108)</f>
        <v>0</v>
      </c>
    </row>
    <row r="109" spans="16:19" x14ac:dyDescent="0.75">
      <c r="P109" s="11">
        <v>95</v>
      </c>
      <c r="Q109" s="11">
        <f t="shared" si="15"/>
        <v>15</v>
      </c>
      <c r="R109" s="11">
        <f t="shared" si="16"/>
        <v>5</v>
      </c>
      <c r="S109" s="12" cm="1">
        <f t="array" ref="S109">INDEX('HnStage-ConceptMap-1'!$I$15:$N$99,Q109+1,R109)</f>
        <v>0</v>
      </c>
    </row>
    <row r="110" spans="16:19" x14ac:dyDescent="0.75">
      <c r="P110" s="11">
        <v>96</v>
      </c>
      <c r="Q110" s="11">
        <f t="shared" si="15"/>
        <v>15</v>
      </c>
      <c r="R110" s="11">
        <f t="shared" si="16"/>
        <v>6</v>
      </c>
      <c r="S110" s="12" cm="1">
        <f t="array" ref="S110">INDEX('HnStage-ConceptMap-1'!$I$15:$N$99,Q110+1,R110)</f>
        <v>0</v>
      </c>
    </row>
    <row r="111" spans="16:19" x14ac:dyDescent="0.75">
      <c r="P111" s="11">
        <v>97</v>
      </c>
      <c r="Q111" s="11">
        <f t="shared" si="15"/>
        <v>16</v>
      </c>
      <c r="R111" s="11">
        <f t="shared" si="16"/>
        <v>1</v>
      </c>
      <c r="S111" s="12" cm="1">
        <f t="array" ref="S111">INDEX('HnStage-ConceptMap-1'!$I$15:$N$99,Q111+1,R111)</f>
        <v>0</v>
      </c>
    </row>
    <row r="112" spans="16:19" x14ac:dyDescent="0.75">
      <c r="P112" s="11">
        <v>98</v>
      </c>
      <c r="Q112" s="11">
        <f t="shared" si="15"/>
        <v>16</v>
      </c>
      <c r="R112" s="11">
        <f t="shared" si="16"/>
        <v>2</v>
      </c>
      <c r="S112" s="12" cm="1">
        <f t="array" ref="S112">INDEX('HnStage-ConceptMap-1'!$I$15:$N$99,Q112+1,R112)</f>
        <v>0</v>
      </c>
    </row>
    <row r="113" spans="16:19" x14ac:dyDescent="0.75">
      <c r="P113" s="11">
        <v>99</v>
      </c>
      <c r="Q113" s="11">
        <f t="shared" si="15"/>
        <v>16</v>
      </c>
      <c r="R113" s="11">
        <f t="shared" si="16"/>
        <v>3</v>
      </c>
      <c r="S113" s="12" cm="1">
        <f t="array" ref="S113">INDEX('HnStage-ConceptMap-1'!$I$15:$N$99,Q113+1,R113)</f>
        <v>0</v>
      </c>
    </row>
    <row r="114" spans="16:19" x14ac:dyDescent="0.75">
      <c r="P114" s="11">
        <v>100</v>
      </c>
      <c r="Q114" s="11">
        <f t="shared" si="15"/>
        <v>16</v>
      </c>
      <c r="R114" s="11">
        <f t="shared" si="16"/>
        <v>4</v>
      </c>
      <c r="S114" s="12" cm="1">
        <f t="array" ref="S114">INDEX('HnStage-ConceptMap-1'!$I$15:$N$99,Q114+1,R114)</f>
        <v>0</v>
      </c>
    </row>
    <row r="115" spans="16:19" x14ac:dyDescent="0.75">
      <c r="P115" s="11">
        <v>101</v>
      </c>
      <c r="Q115" s="11">
        <f t="shared" si="15"/>
        <v>16</v>
      </c>
      <c r="R115" s="11">
        <f t="shared" si="16"/>
        <v>5</v>
      </c>
      <c r="S115" s="12" cm="1">
        <f t="array" ref="S115">INDEX('HnStage-ConceptMap-1'!$I$15:$N$99,Q115+1,R115)</f>
        <v>0</v>
      </c>
    </row>
    <row r="116" spans="16:19" x14ac:dyDescent="0.75">
      <c r="P116" s="11">
        <v>102</v>
      </c>
      <c r="Q116" s="11">
        <f t="shared" si="15"/>
        <v>16</v>
      </c>
      <c r="R116" s="11">
        <f t="shared" si="16"/>
        <v>6</v>
      </c>
      <c r="S116" s="12" cm="1">
        <f t="array" ref="S116">INDEX('HnStage-ConceptMap-1'!$I$15:$N$99,Q116+1,R116)</f>
        <v>0</v>
      </c>
    </row>
    <row r="117" spans="16:19" x14ac:dyDescent="0.75">
      <c r="P117" s="11">
        <v>103</v>
      </c>
      <c r="Q117" s="11">
        <f t="shared" si="15"/>
        <v>17</v>
      </c>
      <c r="R117" s="11">
        <f t="shared" si="16"/>
        <v>1</v>
      </c>
      <c r="S117" s="12" cm="1">
        <f t="array" ref="S117">INDEX('HnStage-ConceptMap-1'!$I$15:$N$99,Q117+1,R117)</f>
        <v>0</v>
      </c>
    </row>
    <row r="118" spans="16:19" x14ac:dyDescent="0.75">
      <c r="P118" s="11">
        <v>104</v>
      </c>
      <c r="Q118" s="11">
        <f t="shared" si="15"/>
        <v>17</v>
      </c>
      <c r="R118" s="11">
        <f t="shared" si="16"/>
        <v>2</v>
      </c>
      <c r="S118" s="12" cm="1">
        <f t="array" ref="S118">INDEX('HnStage-ConceptMap-1'!$I$15:$N$99,Q118+1,R118)</f>
        <v>0</v>
      </c>
    </row>
    <row r="119" spans="16:19" x14ac:dyDescent="0.75">
      <c r="P119" s="11">
        <v>105</v>
      </c>
      <c r="Q119" s="11">
        <f t="shared" si="15"/>
        <v>17</v>
      </c>
      <c r="R119" s="11">
        <f t="shared" si="16"/>
        <v>3</v>
      </c>
      <c r="S119" s="12" cm="1">
        <f t="array" ref="S119">INDEX('HnStage-ConceptMap-1'!$I$15:$N$99,Q119+1,R119)</f>
        <v>0</v>
      </c>
    </row>
    <row r="120" spans="16:19" x14ac:dyDescent="0.75">
      <c r="P120" s="11">
        <v>106</v>
      </c>
      <c r="Q120" s="11">
        <f t="shared" si="15"/>
        <v>17</v>
      </c>
      <c r="R120" s="11">
        <f t="shared" si="16"/>
        <v>4</v>
      </c>
      <c r="S120" s="12" cm="1">
        <f t="array" ref="S120">INDEX('HnStage-ConceptMap-1'!$I$15:$N$99,Q120+1,R120)</f>
        <v>0</v>
      </c>
    </row>
    <row r="121" spans="16:19" x14ac:dyDescent="0.75">
      <c r="P121" s="11">
        <v>107</v>
      </c>
      <c r="Q121" s="11">
        <f t="shared" si="15"/>
        <v>17</v>
      </c>
      <c r="R121" s="11">
        <f t="shared" si="16"/>
        <v>5</v>
      </c>
      <c r="S121" s="12" cm="1">
        <f t="array" ref="S121">INDEX('HnStage-ConceptMap-1'!$I$15:$N$99,Q121+1,R121)</f>
        <v>0</v>
      </c>
    </row>
    <row r="122" spans="16:19" x14ac:dyDescent="0.75">
      <c r="P122" s="11">
        <v>108</v>
      </c>
      <c r="Q122" s="11">
        <f t="shared" si="15"/>
        <v>17</v>
      </c>
      <c r="R122" s="11">
        <f t="shared" si="16"/>
        <v>6</v>
      </c>
      <c r="S122" s="12" cm="1">
        <f t="array" ref="S122">INDEX('HnStage-ConceptMap-1'!$I$15:$N$99,Q122+1,R122)</f>
        <v>0</v>
      </c>
    </row>
    <row r="123" spans="16:19" x14ac:dyDescent="0.75">
      <c r="P123" s="11">
        <v>109</v>
      </c>
      <c r="Q123" s="11">
        <f t="shared" si="15"/>
        <v>18</v>
      </c>
      <c r="R123" s="11">
        <f t="shared" si="16"/>
        <v>1</v>
      </c>
      <c r="S123" s="12" cm="1">
        <f t="array" ref="S123">INDEX('HnStage-ConceptMap-1'!$I$15:$N$99,Q123+1,R123)</f>
        <v>0</v>
      </c>
    </row>
    <row r="124" spans="16:19" x14ac:dyDescent="0.75">
      <c r="P124" s="11">
        <v>110</v>
      </c>
      <c r="Q124" s="11">
        <f t="shared" si="15"/>
        <v>18</v>
      </c>
      <c r="R124" s="11">
        <f t="shared" si="16"/>
        <v>2</v>
      </c>
      <c r="S124" s="12" cm="1">
        <f t="array" ref="S124">INDEX('HnStage-ConceptMap-1'!$I$15:$N$99,Q124+1,R124)</f>
        <v>0</v>
      </c>
    </row>
    <row r="125" spans="16:19" x14ac:dyDescent="0.75">
      <c r="P125" s="11">
        <v>111</v>
      </c>
      <c r="Q125" s="11">
        <f t="shared" si="15"/>
        <v>18</v>
      </c>
      <c r="R125" s="11">
        <f t="shared" si="16"/>
        <v>3</v>
      </c>
      <c r="S125" s="12" cm="1">
        <f t="array" ref="S125">INDEX('HnStage-ConceptMap-1'!$I$15:$N$99,Q125+1,R125)</f>
        <v>0</v>
      </c>
    </row>
    <row r="126" spans="16:19" x14ac:dyDescent="0.75">
      <c r="P126" s="11">
        <v>112</v>
      </c>
      <c r="Q126" s="11">
        <f t="shared" si="15"/>
        <v>18</v>
      </c>
      <c r="R126" s="11">
        <f t="shared" si="16"/>
        <v>4</v>
      </c>
      <c r="S126" s="12" cm="1">
        <f t="array" ref="S126">INDEX('HnStage-ConceptMap-1'!$I$15:$N$99,Q126+1,R126)</f>
        <v>0</v>
      </c>
    </row>
    <row r="127" spans="16:19" x14ac:dyDescent="0.75">
      <c r="P127" s="11">
        <v>113</v>
      </c>
      <c r="Q127" s="11">
        <f t="shared" si="15"/>
        <v>18</v>
      </c>
      <c r="R127" s="11">
        <f t="shared" si="16"/>
        <v>5</v>
      </c>
      <c r="S127" s="12" cm="1">
        <f t="array" ref="S127">INDEX('HnStage-ConceptMap-1'!$I$15:$N$99,Q127+1,R127)</f>
        <v>0</v>
      </c>
    </row>
    <row r="128" spans="16:19" x14ac:dyDescent="0.75">
      <c r="P128" s="11">
        <v>114</v>
      </c>
      <c r="Q128" s="11">
        <f t="shared" si="15"/>
        <v>18</v>
      </c>
      <c r="R128" s="11">
        <f t="shared" si="16"/>
        <v>6</v>
      </c>
      <c r="S128" s="12" cm="1">
        <f t="array" ref="S128">INDEX('HnStage-ConceptMap-1'!$I$15:$N$99,Q128+1,R128)</f>
        <v>0</v>
      </c>
    </row>
    <row r="129" spans="16:19" x14ac:dyDescent="0.75">
      <c r="P129" s="11">
        <v>115</v>
      </c>
      <c r="Q129" s="11">
        <f t="shared" si="15"/>
        <v>19</v>
      </c>
      <c r="R129" s="11">
        <f t="shared" si="16"/>
        <v>1</v>
      </c>
      <c r="S129" s="12" cm="1">
        <f t="array" ref="S129">INDEX('HnStage-ConceptMap-1'!$I$15:$N$99,Q129+1,R129)</f>
        <v>0</v>
      </c>
    </row>
    <row r="130" spans="16:19" x14ac:dyDescent="0.75">
      <c r="P130" s="11">
        <v>116</v>
      </c>
      <c r="Q130" s="11">
        <f t="shared" si="15"/>
        <v>19</v>
      </c>
      <c r="R130" s="11">
        <f t="shared" si="16"/>
        <v>2</v>
      </c>
      <c r="S130" s="12" cm="1">
        <f t="array" ref="S130">INDEX('HnStage-ConceptMap-1'!$I$15:$N$99,Q130+1,R130)</f>
        <v>0</v>
      </c>
    </row>
    <row r="131" spans="16:19" x14ac:dyDescent="0.75">
      <c r="P131" s="11">
        <v>117</v>
      </c>
      <c r="Q131" s="11">
        <f t="shared" si="15"/>
        <v>19</v>
      </c>
      <c r="R131" s="11">
        <f t="shared" si="16"/>
        <v>3</v>
      </c>
      <c r="S131" s="12" cm="1">
        <f t="array" ref="S131">INDEX('HnStage-ConceptMap-1'!$I$15:$N$99,Q131+1,R131)</f>
        <v>0</v>
      </c>
    </row>
    <row r="132" spans="16:19" x14ac:dyDescent="0.75">
      <c r="P132" s="11">
        <v>118</v>
      </c>
      <c r="Q132" s="11">
        <f t="shared" si="15"/>
        <v>19</v>
      </c>
      <c r="R132" s="11">
        <f t="shared" si="16"/>
        <v>4</v>
      </c>
      <c r="S132" s="12" cm="1">
        <f t="array" ref="S132">INDEX('HnStage-ConceptMap-1'!$I$15:$N$99,Q132+1,R132)</f>
        <v>0</v>
      </c>
    </row>
    <row r="133" spans="16:19" x14ac:dyDescent="0.75">
      <c r="P133" s="11">
        <v>119</v>
      </c>
      <c r="Q133" s="11">
        <f t="shared" si="15"/>
        <v>19</v>
      </c>
      <c r="R133" s="11">
        <f t="shared" si="16"/>
        <v>5</v>
      </c>
      <c r="S133" s="12" cm="1">
        <f t="array" ref="S133">INDEX('HnStage-ConceptMap-1'!$I$15:$N$99,Q133+1,R133)</f>
        <v>0</v>
      </c>
    </row>
    <row r="134" spans="16:19" x14ac:dyDescent="0.75">
      <c r="P134" s="11">
        <v>120</v>
      </c>
      <c r="Q134" s="11">
        <f t="shared" si="15"/>
        <v>19</v>
      </c>
      <c r="R134" s="11">
        <f t="shared" si="16"/>
        <v>6</v>
      </c>
      <c r="S134" s="12" cm="1">
        <f t="array" ref="S134">INDEX('HnStage-ConceptMap-1'!$I$15:$N$99,Q134+1,R134)</f>
        <v>0</v>
      </c>
    </row>
    <row r="135" spans="16:19" x14ac:dyDescent="0.75">
      <c r="P135" s="11">
        <v>121</v>
      </c>
      <c r="Q135" s="11">
        <f t="shared" si="15"/>
        <v>20</v>
      </c>
      <c r="R135" s="11">
        <f t="shared" si="16"/>
        <v>1</v>
      </c>
      <c r="S135" s="12" cm="1">
        <f t="array" ref="S135">INDEX('HnStage-ConceptMap-1'!$I$15:$N$99,Q135+1,R135)</f>
        <v>0</v>
      </c>
    </row>
    <row r="136" spans="16:19" x14ac:dyDescent="0.75">
      <c r="P136" s="11">
        <v>122</v>
      </c>
      <c r="Q136" s="11">
        <f t="shared" si="15"/>
        <v>20</v>
      </c>
      <c r="R136" s="11">
        <f t="shared" si="16"/>
        <v>2</v>
      </c>
      <c r="S136" s="12" cm="1">
        <f t="array" ref="S136">INDEX('HnStage-ConceptMap-1'!$I$15:$N$99,Q136+1,R136)</f>
        <v>0</v>
      </c>
    </row>
    <row r="137" spans="16:19" x14ac:dyDescent="0.75">
      <c r="P137" s="11">
        <v>123</v>
      </c>
      <c r="Q137" s="11">
        <f t="shared" si="15"/>
        <v>20</v>
      </c>
      <c r="R137" s="11">
        <f t="shared" si="16"/>
        <v>3</v>
      </c>
      <c r="S137" s="12" cm="1">
        <f t="array" ref="S137">INDEX('HnStage-ConceptMap-1'!$I$15:$N$99,Q137+1,R137)</f>
        <v>0</v>
      </c>
    </row>
    <row r="138" spans="16:19" x14ac:dyDescent="0.75">
      <c r="P138" s="11">
        <v>124</v>
      </c>
      <c r="Q138" s="11">
        <f t="shared" si="15"/>
        <v>20</v>
      </c>
      <c r="R138" s="11">
        <f t="shared" si="16"/>
        <v>4</v>
      </c>
      <c r="S138" s="12" cm="1">
        <f t="array" ref="S138">INDEX('HnStage-ConceptMap-1'!$I$15:$N$99,Q138+1,R138)</f>
        <v>0</v>
      </c>
    </row>
  </sheetData>
  <mergeCells count="2">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display="http://hl7.eu/fhir/ig/idea4rc/StructureDefinition/mcode-cancer-stage-group" xr:uid="{C47AAF7C-9E05-4DF9-BDB0-418E3A0AA17B}"/>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55"/>
  <sheetViews>
    <sheetView zoomScale="70" zoomScaleNormal="70" workbookViewId="0">
      <selection activeCell="P40" sqref="P40:S5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tr">
        <f>'HnStage-ConceptMap-1'!C3</f>
        <v>HnStage2FHIR</v>
      </c>
      <c r="D3" s="47" t="s">
        <v>1466</v>
      </c>
      <c r="E3" s="158" t="str">
        <f>'HnStage-ConceptMap-1'!E3</f>
        <v>http://hl7.eu/fhir/ig/idea4rc/StructureDefinition/HnStage</v>
      </c>
      <c r="F3" s="159"/>
      <c r="G3" s="159"/>
    </row>
    <row r="4" spans="1:19" ht="15.5" thickBot="1" x14ac:dyDescent="0.9">
      <c r="B4" s="47" t="s">
        <v>16</v>
      </c>
      <c r="C4" s="28" t="str">
        <f>'HnStage-ConceptMap-1'!C4</f>
        <v>hNstage2FHIR</v>
      </c>
      <c r="D4" s="47" t="s">
        <v>1467</v>
      </c>
      <c r="E4" s="158" t="str">
        <f>'HnStage-ConceptMap-1'!E4</f>
        <v>http://hl7.eu/fhir/ig/idea4rc/StructureDefinition/Bundle-eu-i4rc</v>
      </c>
      <c r="F4" s="159"/>
      <c r="G4" s="159"/>
    </row>
    <row r="5" spans="1:19" ht="15.5" thickBot="1" x14ac:dyDescent="0.9">
      <c r="B5" s="47" t="s">
        <v>10</v>
      </c>
      <c r="C5" s="28" t="str">
        <f>'HnStage-ConceptMap-1'!C5</f>
        <v>HN Stage Model to this guide Map</v>
      </c>
      <c r="D5" s="47"/>
      <c r="E5" s="7"/>
    </row>
    <row r="6" spans="1:19" ht="15.5" thickBot="1" x14ac:dyDescent="0.9">
      <c r="B6" s="47" t="s">
        <v>18</v>
      </c>
      <c r="C6" s="28">
        <f>'HnStage-ConceptMap-1'!C6</f>
        <v>0</v>
      </c>
      <c r="D6" s="47" t="s">
        <v>1468</v>
      </c>
      <c r="E6" s="158" t="str">
        <f>E3</f>
        <v>http://hl7.eu/fhir/ig/idea4rc/StructureDefinition/HnStage</v>
      </c>
      <c r="F6" s="159"/>
      <c r="G6" s="159"/>
    </row>
    <row r="7" spans="1:19" ht="15.5" thickBot="1" x14ac:dyDescent="0.9">
      <c r="B7" s="47" t="s">
        <v>15</v>
      </c>
      <c r="C7" s="28">
        <f>'HnStage-ConceptMap-1'!C7</f>
        <v>0</v>
      </c>
      <c r="D7" s="47" t="s">
        <v>1469</v>
      </c>
      <c r="E7" s="158" t="s">
        <v>1619</v>
      </c>
      <c r="F7" s="159"/>
      <c r="G7" s="159"/>
    </row>
    <row r="8" spans="1:19" ht="45" thickBot="1" x14ac:dyDescent="0.9">
      <c r="B8" s="47" t="s">
        <v>1470</v>
      </c>
      <c r="C8" s="28" t="str">
        <f>'HnStage-ConceptMap-1'!C8</f>
        <v>Hn Stage Model to this guide Map</v>
      </c>
      <c r="D8" s="47"/>
      <c r="E8" s="7"/>
      <c r="I8" s="12" t="s">
        <v>1285</v>
      </c>
      <c r="J8" s="12" t="s">
        <v>1286</v>
      </c>
      <c r="K8" s="12" t="s">
        <v>1287</v>
      </c>
      <c r="L8" s="12" t="s">
        <v>1288</v>
      </c>
      <c r="M8" s="11" t="s">
        <v>1289</v>
      </c>
      <c r="P8" s="34" t="s">
        <v>1324</v>
      </c>
      <c r="Q8" s="34">
        <v>6</v>
      </c>
    </row>
    <row r="9" spans="1:19" x14ac:dyDescent="0.75">
      <c r="B9" s="47" t="s">
        <v>1471</v>
      </c>
      <c r="C9" s="28"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HnStage!B5</f>
        <v>HnStage</v>
      </c>
      <c r="C14" s="11"/>
      <c r="D14" s="4" t="s">
        <v>1524</v>
      </c>
      <c r="E14" s="6"/>
      <c r="F14" s="49"/>
      <c r="G14" s="49"/>
      <c r="I14" s="12"/>
      <c r="J14" s="11"/>
      <c r="K14" s="11"/>
      <c r="L14" s="11"/>
      <c r="M14" s="48"/>
      <c r="N14" s="51"/>
    </row>
    <row r="15" spans="1:19" ht="73.75" customHeight="1" x14ac:dyDescent="0.75">
      <c r="A15" s="44"/>
      <c r="B15" s="11" t="str">
        <f>HnStage!B9</f>
        <v>Ct</v>
      </c>
      <c r="C15" s="11" t="str">
        <f>HnStage!C9</f>
        <v>cT</v>
      </c>
      <c r="D15" s="62" t="s">
        <v>1613</v>
      </c>
      <c r="E15" s="62"/>
      <c r="F15" s="94" t="s">
        <v>1312</v>
      </c>
      <c r="G15" s="77" t="s">
        <v>2457</v>
      </c>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##34#where code = $loinc21905-5 Primary tumor.clinical##34#</v>
      </c>
      <c r="P15" s="11">
        <v>1</v>
      </c>
      <c r="Q15" s="11">
        <f t="shared" ref="Q15" si="6">IF(MOD(P15,$Q$8)=0,P15/$Q$8-1,INT(P15/$Q$8))</f>
        <v>0</v>
      </c>
      <c r="R15" s="11">
        <f t="shared" ref="R15" si="7">IF(MOD(P15,$Q$8)=0,$Q$8,MOD(P15,$Q$8))</f>
        <v>1</v>
      </c>
      <c r="S15" s="12" t="str" cm="1">
        <f t="array" ref="S15">INDEX('HnStage-ConceptMap-2'!$I$15:$N$39,Q15+1,R15)</f>
        <v>* group[=].element[+].code = #HnStage.Ct</v>
      </c>
    </row>
    <row r="16" spans="1:19" ht="44.25" x14ac:dyDescent="0.75">
      <c r="A16" s="44"/>
      <c r="B16" s="11" t="str">
        <f>HnStage!B10</f>
        <v>Cn</v>
      </c>
      <c r="C16" s="11" t="str">
        <f>HnStage!C10</f>
        <v>cN</v>
      </c>
      <c r="D16" s="12"/>
      <c r="E16" s="12"/>
      <c r="F16" s="94" t="s">
        <v>1307</v>
      </c>
      <c r="G16" s="77"/>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unmatched</v>
      </c>
      <c r="L16" s="12" t="str">
        <f t="shared" ref="L16:L20" si="11">IF(F16="unmatched","//-- unmatched","* group[=].element[=].target.display = ##34#"&amp;E16&amp;"##34#")</f>
        <v>//-- unmatched</v>
      </c>
      <c r="M16" s="12" t="str">
        <f t="shared" ref="M16:M20" si="12">"* group[=].element[=].target.equivalence = #"&amp;F16</f>
        <v>* group[=].element[=].target.equivalence = #unmatched</v>
      </c>
      <c r="N16" s="12" t="str">
        <f t="shared" ref="N16:N20" si="13">IF(G16&lt;&gt;"",CONCATENATE("* group[=].element[=].target.comment = ","##34#",G16,"##34#"),"")</f>
        <v/>
      </c>
      <c r="P16" s="11">
        <v>2</v>
      </c>
      <c r="Q16" s="11">
        <f t="shared" ref="Q16:Q42" si="14">IF(MOD(P16,$Q$8)=0,P16/$Q$8-1,INT(P16/$Q$8))</f>
        <v>0</v>
      </c>
      <c r="R16" s="11">
        <f t="shared" ref="R16:R42" si="15">IF(MOD(P16,$Q$8)=0,$Q$8,MOD(P16,$Q$8))</f>
        <v>2</v>
      </c>
      <c r="S16" s="12" t="str" cm="1">
        <f t="array" ref="S16">INDEX('HnStage-ConceptMap-2'!$I$15:$N$39,Q16+1,R16)</f>
        <v>* group[=].element[=].display = ##34#cT##34#</v>
      </c>
    </row>
    <row r="17" spans="1:19" ht="44.25" x14ac:dyDescent="0.75">
      <c r="A17" s="44"/>
      <c r="B17" s="11" t="str">
        <f>HnStage!B11</f>
        <v>Cm</v>
      </c>
      <c r="C17" s="11" t="str">
        <f>HnStage!C11</f>
        <v>cM</v>
      </c>
      <c r="D17" s="12"/>
      <c r="E17" s="12"/>
      <c r="F17" s="94" t="s">
        <v>1307</v>
      </c>
      <c r="G17" s="77"/>
      <c r="H17" s="43"/>
      <c r="I17" s="12" t="str">
        <f t="shared" si="8"/>
        <v>* group[=].element[+].code = #HnStage.Cm</v>
      </c>
      <c r="J17" s="12" t="str">
        <f t="shared" si="9"/>
        <v>* group[=].element[=].display = ##34#cM##34#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INDEX('HnStage-ConceptMap-2'!$I$15:$N$39,Q17+1,R17)</f>
        <v>* group[=].element[=].target.code = #Observation.valueCodeableConcept</v>
      </c>
    </row>
    <row r="18" spans="1:19" ht="73.75" x14ac:dyDescent="0.75">
      <c r="A18" s="44"/>
      <c r="B18" s="11" t="str">
        <f>HnStage!B12</f>
        <v>Pt</v>
      </c>
      <c r="C18" s="11" t="str">
        <f>HnStage!C12</f>
        <v>pT</v>
      </c>
      <c r="D18" s="62" t="s">
        <v>1613</v>
      </c>
      <c r="E18" s="62"/>
      <c r="F18" s="94" t="s">
        <v>1312</v>
      </c>
      <c r="G18" s="77" t="s">
        <v>2457</v>
      </c>
      <c r="H18" s="43"/>
      <c r="I18" s="12" t="str">
        <f t="shared" si="8"/>
        <v>* group[=].element[+].code = #HnStage.Pt</v>
      </c>
      <c r="J18" s="12" t="str">
        <f t="shared" si="9"/>
        <v>* group[=].element[=].display = ##34#pT##34#</v>
      </c>
      <c r="K18" s="12" t="str">
        <f t="shared" si="10"/>
        <v>* group[=].element[=].target.code = #Observation.valueCodeableConcept</v>
      </c>
      <c r="L18" s="12" t="str">
        <f t="shared" si="11"/>
        <v>* group[=].element[=].target.display = ##34###34#</v>
      </c>
      <c r="M18" s="12" t="str">
        <f t="shared" si="12"/>
        <v>* group[=].element[=].target.equivalence = #equivalent</v>
      </c>
      <c r="N18" s="12" t="str">
        <f t="shared" si="13"/>
        <v>* group[=].element[=].target.comment = ##34#where code = $loinc21905-5 Primary tumor.clinical##34#</v>
      </c>
      <c r="P18" s="11">
        <v>4</v>
      </c>
      <c r="Q18" s="11">
        <f t="shared" si="14"/>
        <v>0</v>
      </c>
      <c r="R18" s="11">
        <f t="shared" si="15"/>
        <v>4</v>
      </c>
      <c r="S18" s="12" t="str" cm="1">
        <f t="array" ref="S18">INDEX('HnStage-ConceptMap-2'!$I$15:$N$39,Q18+1,R18)</f>
        <v>* group[=].element[=].target.display = ##34###34#</v>
      </c>
    </row>
    <row r="19" spans="1:19" ht="44.25" x14ac:dyDescent="0.75">
      <c r="A19" s="44"/>
      <c r="B19" s="11" t="str">
        <f>HnStage!B13</f>
        <v>Pn</v>
      </c>
      <c r="C19" s="11" t="str">
        <f>HnStage!C13</f>
        <v>pN</v>
      </c>
      <c r="D19" s="12"/>
      <c r="E19" s="12"/>
      <c r="F19" s="94" t="s">
        <v>1307</v>
      </c>
      <c r="G19" s="77"/>
      <c r="H19" s="43"/>
      <c r="I19" s="12" t="str">
        <f t="shared" si="8"/>
        <v>* group[=].element[+].code = #HnStage.Pn</v>
      </c>
      <c r="J19" s="12" t="str">
        <f t="shared" si="9"/>
        <v>* group[=].element[=].display = ##34#pN##34#</v>
      </c>
      <c r="K19" s="12" t="str">
        <f t="shared" si="10"/>
        <v>//-- unmatched</v>
      </c>
      <c r="L19" s="12" t="str">
        <f t="shared" si="11"/>
        <v>//-- unmatched</v>
      </c>
      <c r="M19" s="12" t="str">
        <f t="shared" si="12"/>
        <v>* group[=].element[=].target.equivalence = #unmatched</v>
      </c>
      <c r="N19" s="12" t="str">
        <f t="shared" si="13"/>
        <v/>
      </c>
      <c r="P19" s="11">
        <v>5</v>
      </c>
      <c r="Q19" s="11">
        <f t="shared" si="14"/>
        <v>0</v>
      </c>
      <c r="R19" s="11">
        <f t="shared" si="15"/>
        <v>5</v>
      </c>
      <c r="S19" s="12" t="str" cm="1">
        <f t="array" ref="S19">INDEX('HnStage-ConceptMap-2'!$I$15:$N$39,Q19+1,R19)</f>
        <v>* group[=].element[=].target.equivalence = #equivalent</v>
      </c>
    </row>
    <row r="20" spans="1:19" ht="44.25" x14ac:dyDescent="0.75">
      <c r="A20" s="44"/>
      <c r="B20" s="11" t="str">
        <f>HnStage!B14</f>
        <v>Pm</v>
      </c>
      <c r="C20" s="11" t="str">
        <f>HnStage!C14</f>
        <v>pM</v>
      </c>
      <c r="D20" s="12"/>
      <c r="E20" s="12"/>
      <c r="F20" s="94" t="s">
        <v>1307</v>
      </c>
      <c r="G20" s="77"/>
      <c r="H20" s="43"/>
      <c r="I20" s="12" t="str">
        <f t="shared" si="8"/>
        <v>* group[=].element[+].code = #HnStage.Pm</v>
      </c>
      <c r="J20" s="12" t="str">
        <f t="shared" si="9"/>
        <v>* group[=].element[=].display = ##34#pM##34#</v>
      </c>
      <c r="K20" s="12" t="str">
        <f t="shared" si="10"/>
        <v>//-- unmatched</v>
      </c>
      <c r="L20" s="12" t="str">
        <f t="shared" si="11"/>
        <v>//-- unmatched</v>
      </c>
      <c r="M20" s="12" t="str">
        <f t="shared" si="12"/>
        <v>* group[=].element[=].target.equivalence = #unmatched</v>
      </c>
      <c r="N20" s="12" t="str">
        <f t="shared" si="13"/>
        <v/>
      </c>
      <c r="P20" s="11">
        <v>6</v>
      </c>
      <c r="Q20" s="11">
        <f t="shared" si="14"/>
        <v>0</v>
      </c>
      <c r="R20" s="11">
        <f t="shared" si="15"/>
        <v>6</v>
      </c>
      <c r="S20" s="12" t="str" cm="1">
        <f t="array" ref="S20">INDEX('HnStage-ConceptMap-2'!$I$15:$N$39,Q20+1,R20)</f>
        <v>* group[=].element[=].target.comment = ##34#where code = $loinc21905-5 Primary tumor.clinical##34#</v>
      </c>
    </row>
    <row r="21" spans="1:19" x14ac:dyDescent="0.75">
      <c r="A21" s="44"/>
      <c r="B21" s="11"/>
      <c r="C21" s="11"/>
      <c r="D21" s="12"/>
      <c r="E21" s="12"/>
      <c r="F21" s="94"/>
      <c r="G21" s="77"/>
      <c r="H21" s="43"/>
      <c r="I21" s="12"/>
      <c r="J21" s="12"/>
      <c r="K21" s="12"/>
      <c r="L21" s="12"/>
      <c r="M21" s="12"/>
      <c r="N21" s="12"/>
      <c r="P21" s="11">
        <v>7</v>
      </c>
      <c r="Q21" s="11">
        <f t="shared" si="14"/>
        <v>1</v>
      </c>
      <c r="R21" s="11">
        <f t="shared" si="15"/>
        <v>1</v>
      </c>
      <c r="S21" s="12" t="str" cm="1">
        <f t="array" ref="S21">INDEX('HnStage-ConceptMap-2'!$I$15:$N$39,Q21+1,R21)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INDEX('HnStage-ConceptMap-2'!$I$15:$N$39,Q22+1,R22)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INDEX('HnStage-ConceptMap-2'!$I$15:$N$39,Q23+1,R23)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INDEX('HnStage-ConceptMap-2'!$I$15:$N$39,Q24+1,R24)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INDEX('HnStage-ConceptMap-2'!$I$15:$N$39,Q25+1,R25)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INDEX('HnStage-ConceptMap-2'!$I$15:$N$39,Q26+1,R26)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INDEX('HnStage-ConceptMap-2'!$I$15:$N$39,Q27+1,R27)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INDEX('HnStage-ConceptMap-2'!$I$15:$N$39,Q28+1,R28)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INDEX('HnStage-ConceptMap-2'!$I$15:$N$39,Q29+1,R29)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INDEX('HnStage-ConceptMap-2'!$I$15:$N$39,Q30+1,R30)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INDEX('HnStage-ConceptMap-2'!$I$15:$N$39,Q32+1,R32)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INDEX('HnStage-ConceptMap-2'!$I$15:$N$39,Q33+1,R33)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INDEX('HnStage-ConceptMap-2'!$I$15:$N$39,Q34+1,R34)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INDEX('HnStage-ConceptMap-2'!$I$15:$N$39,Q35+1,R35)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INDEX('HnStage-ConceptMap-2'!$I$15:$N$39,Q36+1,R36)</f>
        <v>* group[=].element[=].target.display = ##34###34#</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INDEX('HnStage-ConceptMap-2'!$I$15:$N$39,Q37+1,R37)</f>
        <v>* group[=].element[=].target.equivalence = #equivalent</v>
      </c>
    </row>
    <row r="38" spans="1:19" ht="29.5" x14ac:dyDescent="0.75">
      <c r="B38" s="11"/>
      <c r="C38" s="11"/>
      <c r="D38" s="12"/>
      <c r="E38" s="12"/>
      <c r="F38" s="49"/>
      <c r="G38" s="77"/>
      <c r="H38" s="43"/>
      <c r="K38" s="43"/>
      <c r="L38" s="43"/>
      <c r="M38" s="51"/>
      <c r="N38" s="51"/>
      <c r="P38" s="11">
        <v>24</v>
      </c>
      <c r="Q38" s="11">
        <f t="shared" si="14"/>
        <v>3</v>
      </c>
      <c r="R38" s="11">
        <f t="shared" si="15"/>
        <v>6</v>
      </c>
      <c r="S38" s="12" t="str" cm="1">
        <f t="array" ref="S38">INDEX('HnStage-ConceptMap-2'!$I$15:$N$39,Q38+1,R38)</f>
        <v>* group[=].element[=].target.comment = ##34#where code = $loinc21905-5 Primary tumor.clinical##34#</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INDEX('HnStage-ConceptMap-2'!$I$15:$N$39,Q39+1,R39)</f>
        <v>* group[=].element[+].code = #HnStage.Pn</v>
      </c>
    </row>
    <row r="40" spans="1:19" x14ac:dyDescent="0.75">
      <c r="P40" s="11">
        <v>26</v>
      </c>
      <c r="Q40" s="11">
        <f t="shared" si="14"/>
        <v>4</v>
      </c>
      <c r="R40" s="11">
        <f t="shared" si="15"/>
        <v>2</v>
      </c>
      <c r="S40" s="12" t="str" cm="1">
        <f t="array" ref="S40">INDEX('HnStage-ConceptMap-2'!$I$15:$N$39,Q40+1,R40)</f>
        <v>* group[=].element[=].display = ##34#pN##34#</v>
      </c>
    </row>
    <row r="41" spans="1:19" x14ac:dyDescent="0.75">
      <c r="P41" s="11">
        <v>27</v>
      </c>
      <c r="Q41" s="11">
        <f t="shared" si="14"/>
        <v>4</v>
      </c>
      <c r="R41" s="11">
        <f t="shared" si="15"/>
        <v>3</v>
      </c>
      <c r="S41" s="12" t="str" cm="1">
        <f t="array" ref="S41">INDEX('HnStage-ConceptMap-2'!$I$15:$N$39,Q41+1,R41)</f>
        <v>//-- unmatched</v>
      </c>
    </row>
    <row r="42" spans="1:19" x14ac:dyDescent="0.75">
      <c r="P42" s="11">
        <v>28</v>
      </c>
      <c r="Q42" s="11">
        <f t="shared" si="14"/>
        <v>4</v>
      </c>
      <c r="R42" s="11">
        <f t="shared" si="15"/>
        <v>4</v>
      </c>
      <c r="S42" s="12" t="str" cm="1">
        <f t="array" ref="S42">INDEX('HnStage-ConceptMap-2'!$I$15:$N$39,Q42+1,R42)</f>
        <v>//-- unmatched</v>
      </c>
    </row>
    <row r="43" spans="1:19" x14ac:dyDescent="0.75">
      <c r="P43" s="11">
        <v>29</v>
      </c>
      <c r="Q43" s="11">
        <f t="shared" ref="Q43:Q55" si="16">IF(MOD(P43,$Q$8)=0,P43/$Q$8-1,INT(P43/$Q$8))</f>
        <v>4</v>
      </c>
      <c r="R43" s="11">
        <f t="shared" ref="R43:R55" si="17">IF(MOD(P43,$Q$8)=0,$Q$8,MOD(P43,$Q$8))</f>
        <v>5</v>
      </c>
      <c r="S43" s="12" t="str" cm="1">
        <f t="array" ref="S43">INDEX('HnStage-ConceptMap-2'!$I$15:$N$39,Q43+1,R43)</f>
        <v>* group[=].element[=].target.equivalence = #unmatched</v>
      </c>
    </row>
    <row r="44" spans="1:19" x14ac:dyDescent="0.75">
      <c r="P44" s="11">
        <v>30</v>
      </c>
      <c r="Q44" s="11">
        <f t="shared" si="16"/>
        <v>4</v>
      </c>
      <c r="R44" s="11">
        <f t="shared" si="17"/>
        <v>6</v>
      </c>
      <c r="S44" s="12" t="str" cm="1">
        <f t="array" ref="S44">INDEX('HnStage-ConceptMap-2'!$I$15:$N$39,Q44+1,R44)</f>
        <v/>
      </c>
    </row>
    <row r="45" spans="1:19" x14ac:dyDescent="0.75">
      <c r="P45" s="11">
        <v>31</v>
      </c>
      <c r="Q45" s="11">
        <f t="shared" si="16"/>
        <v>5</v>
      </c>
      <c r="R45" s="11">
        <f t="shared" si="17"/>
        <v>1</v>
      </c>
      <c r="S45" s="12" t="str" cm="1">
        <f t="array" ref="S45">INDEX('HnStage-ConceptMap-2'!$I$15:$N$39,Q45+1,R45)</f>
        <v>* group[=].element[+].code = #HnStage.Pm</v>
      </c>
    </row>
    <row r="46" spans="1:19" x14ac:dyDescent="0.75">
      <c r="P46" s="11">
        <v>32</v>
      </c>
      <c r="Q46" s="11">
        <f t="shared" si="16"/>
        <v>5</v>
      </c>
      <c r="R46" s="11">
        <f t="shared" si="17"/>
        <v>2</v>
      </c>
      <c r="S46" s="12" t="str" cm="1">
        <f t="array" ref="S46">INDEX('HnStage-ConceptMap-2'!$I$15:$N$39,Q46+1,R46)</f>
        <v>* group[=].element[=].display = ##34#pM##34#</v>
      </c>
    </row>
    <row r="47" spans="1:19" x14ac:dyDescent="0.75">
      <c r="P47" s="11">
        <v>33</v>
      </c>
      <c r="Q47" s="11">
        <f t="shared" si="16"/>
        <v>5</v>
      </c>
      <c r="R47" s="11">
        <f t="shared" si="17"/>
        <v>3</v>
      </c>
      <c r="S47" s="12" t="str" cm="1">
        <f t="array" ref="S47">INDEX('HnStage-ConceptMap-2'!$I$15:$N$39,Q47+1,R47)</f>
        <v>//-- unmatched</v>
      </c>
    </row>
    <row r="48" spans="1:19" x14ac:dyDescent="0.75">
      <c r="P48" s="11">
        <v>34</v>
      </c>
      <c r="Q48" s="11">
        <f t="shared" si="16"/>
        <v>5</v>
      </c>
      <c r="R48" s="11">
        <f t="shared" si="17"/>
        <v>4</v>
      </c>
      <c r="S48" s="12" t="str" cm="1">
        <f t="array" ref="S48">INDEX('HnStage-ConceptMap-2'!$I$15:$N$39,Q48+1,R48)</f>
        <v>//-- unmatched</v>
      </c>
    </row>
    <row r="49" spans="16:19" x14ac:dyDescent="0.75">
      <c r="P49" s="11">
        <v>35</v>
      </c>
      <c r="Q49" s="11">
        <f t="shared" si="16"/>
        <v>5</v>
      </c>
      <c r="R49" s="11">
        <f t="shared" si="17"/>
        <v>5</v>
      </c>
      <c r="S49" s="12" t="str" cm="1">
        <f t="array" ref="S49">INDEX('HnStage-ConceptMap-2'!$I$15:$N$39,Q49+1,R49)</f>
        <v>* group[=].element[=].target.equivalence = #unmatched</v>
      </c>
    </row>
    <row r="50" spans="16:19" x14ac:dyDescent="0.75">
      <c r="P50" s="11">
        <v>36</v>
      </c>
      <c r="Q50" s="11">
        <f t="shared" si="16"/>
        <v>5</v>
      </c>
      <c r="R50" s="11">
        <f t="shared" si="17"/>
        <v>6</v>
      </c>
      <c r="S50" s="12" t="str" cm="1">
        <f t="array" ref="S50">INDEX('HnStage-ConceptMap-2'!$I$15:$N$39,Q50+1,R50)</f>
        <v/>
      </c>
    </row>
    <row r="51" spans="16:19" x14ac:dyDescent="0.75">
      <c r="P51" s="11">
        <v>37</v>
      </c>
      <c r="Q51" s="11">
        <f t="shared" si="16"/>
        <v>6</v>
      </c>
      <c r="R51" s="11">
        <f t="shared" si="17"/>
        <v>1</v>
      </c>
      <c r="S51" s="12" cm="1">
        <f t="array" ref="S51">INDEX('HnStage-ConceptMap-2'!$I$15:$N$39,Q51+1,R51)</f>
        <v>0</v>
      </c>
    </row>
    <row r="52" spans="16:19" x14ac:dyDescent="0.75">
      <c r="P52" s="11">
        <v>38</v>
      </c>
      <c r="Q52" s="11">
        <f t="shared" si="16"/>
        <v>6</v>
      </c>
      <c r="R52" s="11">
        <f t="shared" si="17"/>
        <v>2</v>
      </c>
      <c r="S52" s="12" cm="1">
        <f t="array" ref="S52">INDEX('HnStage-ConceptMap-2'!$I$15:$N$39,Q52+1,R52)</f>
        <v>0</v>
      </c>
    </row>
    <row r="53" spans="16:19" x14ac:dyDescent="0.75">
      <c r="P53" s="11">
        <v>39</v>
      </c>
      <c r="Q53" s="11">
        <f t="shared" si="16"/>
        <v>6</v>
      </c>
      <c r="R53" s="11">
        <f t="shared" si="17"/>
        <v>3</v>
      </c>
      <c r="S53" s="12" cm="1">
        <f t="array" ref="S53">INDEX('HnStage-ConceptMap-2'!$I$15:$N$39,Q53+1,R53)</f>
        <v>0</v>
      </c>
    </row>
    <row r="54" spans="16:19" x14ac:dyDescent="0.75">
      <c r="P54" s="11">
        <v>40</v>
      </c>
      <c r="Q54" s="11">
        <f t="shared" si="16"/>
        <v>6</v>
      </c>
      <c r="R54" s="11">
        <f t="shared" si="17"/>
        <v>4</v>
      </c>
      <c r="S54" s="12" cm="1">
        <f t="array" ref="S54">INDEX('HnStage-ConceptMap-2'!$I$15:$N$39,Q54+1,R54)</f>
        <v>0</v>
      </c>
    </row>
    <row r="55" spans="16:19" x14ac:dyDescent="0.75">
      <c r="P55" s="11">
        <v>41</v>
      </c>
      <c r="Q55" s="11">
        <f t="shared" si="16"/>
        <v>6</v>
      </c>
      <c r="R55" s="11">
        <f t="shared" si="17"/>
        <v>5</v>
      </c>
      <c r="S55" s="12" cm="1">
        <f t="array" ref="S55">INDEX('HnStage-ConceptMap-2'!$I$15:$N$39,Q55+1,R55)</f>
        <v>0</v>
      </c>
    </row>
  </sheetData>
  <mergeCells count="4">
    <mergeCell ref="E4:G4"/>
    <mergeCell ref="E6:G6"/>
    <mergeCell ref="E7:G7"/>
    <mergeCell ref="E3:G3"/>
  </mergeCells>
  <hyperlinks>
    <hyperlink ref="E6" r:id="rId1" display="http://hl7.eu/fhir/laboratory/StructureDefinition/Author" xr:uid="{3B433318-76E3-421A-B44F-A69E900FF92C}"/>
    <hyperlink ref="C1" r:id="rId2" xr:uid="{360612EF-8993-451A-9677-2185CC19A561}"/>
    <hyperlink ref="E4" r:id="rId3" display="http://hl7.eu/fhir/ig/idea4rc/StructureDefinition/mcode-tnm-primary-tumor-category" xr:uid="{86A11891-66A4-4120-8ABE-C75A6724277A}"/>
    <hyperlink ref="E7" r:id="rId4" xr:uid="{1BE0F134-3837-449D-9CB0-654C6E4581F9}"/>
    <hyperlink ref="E3" r:id="rId5" display="http://hl7.eu/fhir/ig/idea4rc/StructureDefinition/mcode-tnm-primary-tumor-category" xr:uid="{9B832392-D9AF-4138-BFC0-2D38316600F0}"/>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C1" zoomScale="55" zoomScaleNormal="55" workbookViewId="0">
      <selection activeCell="P15" sqref="P15:S162"/>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tr">
        <f>'HnStage-ConceptMap-1'!C3</f>
        <v>HnStage2FHIR</v>
      </c>
      <c r="D3" s="47" t="s">
        <v>1466</v>
      </c>
      <c r="E3" s="158" t="str">
        <f>'HnStage-ConceptMap-1'!E3</f>
        <v>http://hl7.eu/fhir/ig/idea4rc/StructureDefinition/HnStage</v>
      </c>
      <c r="F3" s="159"/>
      <c r="G3" s="159"/>
    </row>
    <row r="4" spans="1:19" ht="15.5" thickBot="1" x14ac:dyDescent="0.9">
      <c r="B4" s="47" t="s">
        <v>16</v>
      </c>
      <c r="C4" s="28" t="str">
        <f>'HnStage-ConceptMap-1'!C4</f>
        <v>hNstage2FHIR</v>
      </c>
      <c r="D4" s="47" t="s">
        <v>1467</v>
      </c>
      <c r="E4" s="158" t="str">
        <f>'HnStage-ConceptMap-1'!E4</f>
        <v>http://hl7.eu/fhir/ig/idea4rc/StructureDefinition/Bundle-eu-i4rc</v>
      </c>
      <c r="F4" s="159"/>
      <c r="G4" s="159"/>
    </row>
    <row r="5" spans="1:19" ht="15.5" thickBot="1" x14ac:dyDescent="0.9">
      <c r="B5" s="47" t="s">
        <v>10</v>
      </c>
      <c r="C5" s="28" t="str">
        <f>'HnStage-ConceptMap-1'!C5</f>
        <v>HN Stage Model to this guide Map</v>
      </c>
      <c r="D5" s="47"/>
      <c r="E5" s="7"/>
    </row>
    <row r="6" spans="1:19" ht="15.5" thickBot="1" x14ac:dyDescent="0.9">
      <c r="B6" s="47" t="s">
        <v>18</v>
      </c>
      <c r="C6" s="28">
        <f>'HnStage-ConceptMap-1'!C6</f>
        <v>0</v>
      </c>
      <c r="D6" s="47" t="s">
        <v>1468</v>
      </c>
      <c r="E6" s="158" t="str">
        <f>E3</f>
        <v>http://hl7.eu/fhir/ig/idea4rc/StructureDefinition/HnStage</v>
      </c>
      <c r="F6" s="159"/>
      <c r="G6" s="159"/>
    </row>
    <row r="7" spans="1:19" ht="15.5" thickBot="1" x14ac:dyDescent="0.9">
      <c r="B7" s="47" t="s">
        <v>15</v>
      </c>
      <c r="C7" s="28">
        <f>'HnStage-ConceptMap-1'!C7</f>
        <v>0</v>
      </c>
      <c r="D7" s="47" t="s">
        <v>1469</v>
      </c>
      <c r="E7" s="158" t="s">
        <v>1620</v>
      </c>
      <c r="F7" s="159"/>
      <c r="G7" s="159"/>
    </row>
    <row r="8" spans="1:19" ht="45" thickBot="1" x14ac:dyDescent="0.9">
      <c r="B8" s="47" t="s">
        <v>1470</v>
      </c>
      <c r="C8" s="28" t="str">
        <f>'HnStage-ConceptMap-1'!C8</f>
        <v>Hn Stage Model to this guide Map</v>
      </c>
      <c r="D8" s="47"/>
      <c r="E8" s="7"/>
      <c r="I8" s="12" t="s">
        <v>1285</v>
      </c>
      <c r="J8" s="12" t="s">
        <v>1286</v>
      </c>
      <c r="K8" s="12" t="s">
        <v>1287</v>
      </c>
      <c r="L8" s="12" t="s">
        <v>1288</v>
      </c>
      <c r="M8" s="11" t="s">
        <v>1289</v>
      </c>
      <c r="P8" s="34" t="s">
        <v>1324</v>
      </c>
      <c r="Q8" s="34">
        <v>6</v>
      </c>
    </row>
    <row r="9" spans="1:19" x14ac:dyDescent="0.75">
      <c r="B9" s="47" t="s">
        <v>1471</v>
      </c>
      <c r="C9" s="28"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HnStage!B5</f>
        <v>HnStage</v>
      </c>
      <c r="C14" s="11"/>
      <c r="D14" s="4" t="s">
        <v>1524</v>
      </c>
      <c r="E14" s="6"/>
      <c r="F14" s="49"/>
      <c r="G14" s="49"/>
      <c r="I14" s="12"/>
      <c r="J14" s="11"/>
      <c r="K14" s="11"/>
      <c r="L14" s="11"/>
      <c r="M14" s="48"/>
      <c r="N14" s="51"/>
    </row>
    <row r="15" spans="1:19" ht="73.75" customHeight="1" x14ac:dyDescent="0.75">
      <c r="A15" s="44"/>
      <c r="B15" s="11" t="str">
        <f>HnStage!B9</f>
        <v>Ct</v>
      </c>
      <c r="C15" s="11" t="str">
        <f>HnStage!C9</f>
        <v>cT</v>
      </c>
      <c r="D15" s="62"/>
      <c r="E15" s="62"/>
      <c r="F15" s="94" t="s">
        <v>1307</v>
      </c>
      <c r="G15" s="77"/>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unmatched</v>
      </c>
      <c r="L15" s="12" t="str">
        <f t="shared" ref="L15" si="3">IF(F15="unmatched","//-- unmatched","* group[=].element[=].target.display = ##34#"&amp;E15&amp;"##34#")</f>
        <v>//-- unmatched</v>
      </c>
      <c r="M15" s="12" t="str">
        <f t="shared" ref="M15" si="4">"* group[=].element[=].target.equivalence = #"&amp;F15</f>
        <v>* group[=].element[=].target.equivalence = #unmatched</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INDEX('HnStage-ConceptMap-3'!$I$15:$N$123,Q15+1,R15)</f>
        <v>* group[=].element[+].code = #HnStage.Ct</v>
      </c>
    </row>
    <row r="16" spans="1:19" ht="73.75" x14ac:dyDescent="0.75">
      <c r="A16" s="44"/>
      <c r="B16" s="11" t="str">
        <f>HnStage!B10</f>
        <v>Cn</v>
      </c>
      <c r="C16" s="11" t="str">
        <f>HnStage!C10</f>
        <v>cN</v>
      </c>
      <c r="D16" s="62" t="s">
        <v>1613</v>
      </c>
      <c r="E16" s="12"/>
      <c r="F16" s="94" t="s">
        <v>1312</v>
      </c>
      <c r="G16" s="77" t="s">
        <v>2457</v>
      </c>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group[=].element[=].target.code = #Observation.valueCodeableConcept</v>
      </c>
      <c r="L16" s="12" t="str">
        <f t="shared" ref="L16:L20" si="11">IF(F16="unmatched","//-- unmatched","* group[=].element[=].target.display = ##34#"&amp;E16&amp;"##34#")</f>
        <v>* group[=].element[=].target.display = ##34###34#</v>
      </c>
      <c r="M16" s="12" t="str">
        <f t="shared" ref="M16:M20" si="12">"* group[=].element[=].target.equivalence = #"&amp;F16</f>
        <v>* group[=].element[=].target.equivalence = #equivalent</v>
      </c>
      <c r="N16" s="12" t="str">
        <f t="shared" ref="N16:N20" si="13">IF(G16&lt;&gt;"",CONCATENATE("* group[=].element[=].target.comment = ","##34#",G16,"##34#"),"")</f>
        <v>* group[=].element[=].target.comment = ##34#where code = $loinc21905-5 Primary tumor.clinical##34#</v>
      </c>
      <c r="P16" s="11">
        <v>2</v>
      </c>
      <c r="Q16" s="11">
        <f t="shared" ref="Q16:Q79" si="14">IF(MOD(P16,$Q$8)=0,P16/$Q$8-1,INT(P16/$Q$8))</f>
        <v>0</v>
      </c>
      <c r="R16" s="11">
        <f t="shared" ref="R16:R79" si="15">IF(MOD(P16,$Q$8)=0,$Q$8,MOD(P16,$Q$8))</f>
        <v>2</v>
      </c>
      <c r="S16" s="12" t="str" cm="1">
        <f t="array" ref="S16">INDEX('HnStage-ConceptMap-3'!$I$15:$N$123,Q16+1,R16)</f>
        <v>* group[=].element[=].display = ##34#cT##34#</v>
      </c>
    </row>
    <row r="17" spans="1:19" ht="44.25" x14ac:dyDescent="0.75">
      <c r="A17" s="44"/>
      <c r="B17" s="11" t="str">
        <f>HnStage!B11</f>
        <v>Cm</v>
      </c>
      <c r="C17" s="11" t="str">
        <f>HnStage!C11</f>
        <v>cM</v>
      </c>
      <c r="D17" s="12"/>
      <c r="E17" s="12"/>
      <c r="F17" s="94" t="s">
        <v>1307</v>
      </c>
      <c r="G17" s="77"/>
      <c r="H17" s="43"/>
      <c r="I17" s="12" t="str">
        <f t="shared" si="8"/>
        <v>* group[=].element[+].code = #HnStage.Cm</v>
      </c>
      <c r="J17" s="12" t="str">
        <f t="shared" si="9"/>
        <v>* group[=].element[=].display = ##34#cM##34#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INDEX('HnStage-ConceptMap-3'!$I$15:$N$123,Q17+1,R17)</f>
        <v>//-- unmatched</v>
      </c>
    </row>
    <row r="18" spans="1:19" ht="44.25" x14ac:dyDescent="0.75">
      <c r="A18" s="44"/>
      <c r="B18" s="11" t="str">
        <f>HnStage!B12</f>
        <v>Pt</v>
      </c>
      <c r="C18" s="11" t="str">
        <f>HnStage!C12</f>
        <v>pT</v>
      </c>
      <c r="D18" s="62"/>
      <c r="E18" s="62"/>
      <c r="F18" s="94" t="s">
        <v>1307</v>
      </c>
      <c r="G18" s="77"/>
      <c r="H18" s="43"/>
      <c r="I18" s="12" t="str">
        <f t="shared" si="8"/>
        <v>* group[=].element[+].code = #HnStage.Pt</v>
      </c>
      <c r="J18" s="12" t="str">
        <f t="shared" si="9"/>
        <v>* group[=].element[=].display = ##34#pT##34#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INDEX('HnStage-ConceptMap-3'!$I$15:$N$123,Q18+1,R18)</f>
        <v>//-- unmatched</v>
      </c>
    </row>
    <row r="19" spans="1:19" ht="73.75" x14ac:dyDescent="0.75">
      <c r="A19" s="44"/>
      <c r="B19" s="11" t="str">
        <f>HnStage!B13</f>
        <v>Pn</v>
      </c>
      <c r="C19" s="11" t="str">
        <f>HnStage!C13</f>
        <v>pN</v>
      </c>
      <c r="D19" s="62" t="s">
        <v>1613</v>
      </c>
      <c r="E19" s="12"/>
      <c r="F19" s="94" t="s">
        <v>1312</v>
      </c>
      <c r="G19" s="77" t="s">
        <v>2457</v>
      </c>
      <c r="H19" s="43"/>
      <c r="I19" s="12" t="str">
        <f t="shared" si="8"/>
        <v>* group[=].element[+].code = #HnStage.Pn</v>
      </c>
      <c r="J19" s="12" t="str">
        <f t="shared" si="9"/>
        <v>* group[=].element[=].display = ##34#pN##34#</v>
      </c>
      <c r="K19" s="12" t="str">
        <f t="shared" si="10"/>
        <v>* group[=].element[=].target.code = #Observation.valueCodeableConcept</v>
      </c>
      <c r="L19" s="12" t="str">
        <f t="shared" si="11"/>
        <v>* group[=].element[=].target.display = ##34###34#</v>
      </c>
      <c r="M19" s="12" t="str">
        <f t="shared" si="12"/>
        <v>* group[=].element[=].target.equivalence = #equivalent</v>
      </c>
      <c r="N19" s="12" t="str">
        <f t="shared" si="13"/>
        <v>* group[=].element[=].target.comment = ##34#where code = $loinc21905-5 Primary tumor.clinical##34#</v>
      </c>
      <c r="P19" s="11">
        <v>5</v>
      </c>
      <c r="Q19" s="11">
        <f t="shared" si="14"/>
        <v>0</v>
      </c>
      <c r="R19" s="11">
        <f t="shared" si="15"/>
        <v>5</v>
      </c>
      <c r="S19" s="12" t="str" cm="1">
        <f t="array" ref="S19">INDEX('HnStage-ConceptMap-3'!$I$15:$N$123,Q19+1,R19)</f>
        <v>* group[=].element[=].target.equivalence = #unmatched</v>
      </c>
    </row>
    <row r="20" spans="1:19" ht="44.25" x14ac:dyDescent="0.75">
      <c r="A20" s="44"/>
      <c r="B20" s="11" t="str">
        <f>HnStage!B14</f>
        <v>Pm</v>
      </c>
      <c r="C20" s="11" t="str">
        <f>HnStage!C14</f>
        <v>pM</v>
      </c>
      <c r="D20" s="12"/>
      <c r="E20" s="12"/>
      <c r="F20" s="94" t="s">
        <v>1307</v>
      </c>
      <c r="G20" s="77"/>
      <c r="H20" s="43"/>
      <c r="I20" s="12" t="str">
        <f t="shared" si="8"/>
        <v>* group[=].element[+].code = #HnStage.Pm</v>
      </c>
      <c r="J20" s="12" t="str">
        <f t="shared" si="9"/>
        <v>* group[=].element[=].display = ##34#pM##34#</v>
      </c>
      <c r="K20" s="12" t="str">
        <f t="shared" si="10"/>
        <v>//-- unmatched</v>
      </c>
      <c r="L20" s="12" t="str">
        <f t="shared" si="11"/>
        <v>//-- unmatched</v>
      </c>
      <c r="M20" s="12" t="str">
        <f t="shared" si="12"/>
        <v>* group[=].element[=].target.equivalence = #unmatched</v>
      </c>
      <c r="N20" s="12" t="str">
        <f t="shared" si="13"/>
        <v/>
      </c>
      <c r="P20" s="11">
        <v>6</v>
      </c>
      <c r="Q20" s="11">
        <f t="shared" si="14"/>
        <v>0</v>
      </c>
      <c r="R20" s="11">
        <f t="shared" si="15"/>
        <v>6</v>
      </c>
      <c r="S20" s="12" t="str" cm="1">
        <f t="array" ref="S20">INDEX('HnStage-ConceptMap-3'!$I$15:$N$123,Q20+1,R20)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INDEX('HnStage-ConceptMap-3'!$I$15:$N$123,Q21+1,R21)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INDEX('HnStage-ConceptMap-3'!$I$15:$N$123,Q22+1,R22)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INDEX('HnStage-ConceptMap-3'!$I$15:$N$123,Q23+1,R23)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INDEX('HnStage-ConceptMap-3'!$I$15:$N$123,Q24+1,R24)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INDEX('HnStage-ConceptMap-3'!$I$15:$N$123,Q25+1,R25)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INDEX('HnStage-ConceptMap-3'!$I$15:$N$123,Q26+1,R26)</f>
        <v>* group[=].element[=].target.comment = ##34#where code = $loinc21905-5 Primary tumor.clinical##34#</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INDEX('HnStage-ConceptMap-3'!$I$15:$N$123,Q27+1,R27)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INDEX('HnStage-ConceptMap-3'!$I$15:$N$123,Q28+1,R28)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INDEX('HnStage-ConceptMap-3'!$I$15:$N$123,Q29+1,R29)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INDEX('HnStage-ConceptMap-3'!$I$15:$N$123,Q30+1,R30)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INDEX('HnStage-ConceptMap-3'!$I$15:$N$123,Q31+1,R31)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INDEX('HnStage-ConceptMap-3'!$I$15:$N$123,Q32+1,R32)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INDEX('HnStage-ConceptMap-3'!$I$15:$N$123,Q33+1,R33)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INDEX('HnStage-ConceptMap-3'!$I$15:$N$123,Q34+1,R34)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INDEX('HnStage-ConceptMap-3'!$I$15:$N$123,Q35+1,R35)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INDEX('HnStage-ConceptMap-3'!$I$15:$N$123,Q36+1,R36)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INDEX('HnStage-ConceptMap-3'!$I$15:$N$123,Q37+1,R37)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INDEX('HnStage-ConceptMap-3'!$I$15:$N$123,Q38+1,R38)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INDEX('HnStage-ConceptMap-3'!$I$15:$N$123,Q39+1,R39)</f>
        <v>* group[=].element[+].code = #HnStage.Pn</v>
      </c>
    </row>
    <row r="40" spans="1:19" s="2" customFormat="1" x14ac:dyDescent="0.75">
      <c r="A40"/>
      <c r="B40" s="11"/>
      <c r="C40" s="11"/>
      <c r="D40" s="12"/>
      <c r="F40" s="43"/>
      <c r="G40" s="77"/>
      <c r="H40" s="43"/>
      <c r="J40"/>
      <c r="K40" s="43"/>
      <c r="L40" s="43"/>
      <c r="M40" s="51"/>
      <c r="N40" s="51"/>
      <c r="P40" s="11">
        <v>26</v>
      </c>
      <c r="Q40" s="11">
        <f t="shared" si="14"/>
        <v>4</v>
      </c>
      <c r="R40" s="11">
        <f t="shared" si="15"/>
        <v>2</v>
      </c>
      <c r="S40" s="12" t="str" cm="1">
        <f t="array" ref="S40">INDEX('HnStage-ConceptMap-3'!$I$15:$N$123,Q40+1,R40)</f>
        <v>* group[=].element[=].display = ##34#pN##34#</v>
      </c>
    </row>
    <row r="41" spans="1:19" s="2" customFormat="1" x14ac:dyDescent="0.75">
      <c r="A41"/>
      <c r="B41" s="11"/>
      <c r="C41" s="11"/>
      <c r="D41" s="12"/>
      <c r="F41" s="43"/>
      <c r="G41" s="77"/>
      <c r="H41" s="43"/>
      <c r="J41"/>
      <c r="K41" s="43"/>
      <c r="L41" s="43"/>
      <c r="M41" s="51"/>
      <c r="N41" s="51"/>
      <c r="P41" s="11">
        <v>27</v>
      </c>
      <c r="Q41" s="11">
        <f t="shared" si="14"/>
        <v>4</v>
      </c>
      <c r="R41" s="11">
        <f t="shared" si="15"/>
        <v>3</v>
      </c>
      <c r="S41" s="12" t="str" cm="1">
        <f t="array" ref="S41">INDEX('HnStage-ConceptMap-3'!$I$15:$N$123,Q41+1,R41)</f>
        <v>* group[=].element[=].target.code = #Observation.valueCodeableConcept</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t="str" cm="1">
        <f t="array" ref="S42">INDEX('HnStage-ConceptMap-3'!$I$15:$N$123,Q42+1,R42)</f>
        <v>* group[=].element[=].target.display = ##34###34#</v>
      </c>
    </row>
    <row r="43" spans="1:19" s="2" customFormat="1" x14ac:dyDescent="0.75">
      <c r="A43"/>
      <c r="B43" s="11"/>
      <c r="C43" s="11"/>
      <c r="F43" s="43"/>
      <c r="G43" s="77"/>
      <c r="H43" s="43"/>
      <c r="J43" s="43"/>
      <c r="K43" s="43"/>
      <c r="L43" s="43"/>
      <c r="M43" s="51"/>
      <c r="N43" s="51"/>
      <c r="P43" s="11">
        <v>29</v>
      </c>
      <c r="Q43" s="11">
        <f t="shared" si="14"/>
        <v>4</v>
      </c>
      <c r="R43" s="11">
        <f t="shared" si="15"/>
        <v>5</v>
      </c>
      <c r="S43" s="12" t="str" cm="1">
        <f t="array" ref="S43">INDEX('HnStage-ConceptMap-3'!$I$15:$N$123,Q43+1,R43)</f>
        <v>* group[=].element[=].target.equivalence = #equivalent</v>
      </c>
    </row>
    <row r="44" spans="1:19" ht="29.5" x14ac:dyDescent="0.75">
      <c r="B44" s="11"/>
      <c r="C44" s="11"/>
      <c r="G44" s="77"/>
      <c r="P44" s="11">
        <v>30</v>
      </c>
      <c r="Q44" s="11">
        <f t="shared" si="14"/>
        <v>4</v>
      </c>
      <c r="R44" s="11">
        <f t="shared" si="15"/>
        <v>6</v>
      </c>
      <c r="S44" s="12" t="str" cm="1">
        <f t="array" ref="S44">INDEX('HnStage-ConceptMap-3'!$I$15:$N$123,Q44+1,R44)</f>
        <v>* group[=].element[=].target.comment = ##34#where code = $loinc21905-5 Primary tumor.clinical##34#</v>
      </c>
    </row>
    <row r="45" spans="1:19" x14ac:dyDescent="0.75">
      <c r="B45" s="11"/>
      <c r="C45" s="11"/>
      <c r="G45" s="77"/>
      <c r="P45" s="11">
        <v>31</v>
      </c>
      <c r="Q45" s="11">
        <f t="shared" si="14"/>
        <v>5</v>
      </c>
      <c r="R45" s="11">
        <f t="shared" si="15"/>
        <v>1</v>
      </c>
      <c r="S45" s="12" t="str" cm="1">
        <f t="array" ref="S45">INDEX('HnStage-ConceptMap-3'!$I$15:$N$123,Q45+1,R45)</f>
        <v>* group[=].element[+].code = #HnStage.Pm</v>
      </c>
    </row>
    <row r="46" spans="1:19" x14ac:dyDescent="0.75">
      <c r="G46" s="77"/>
      <c r="P46" s="11">
        <v>32</v>
      </c>
      <c r="Q46" s="11">
        <f t="shared" si="14"/>
        <v>5</v>
      </c>
      <c r="R46" s="11">
        <f t="shared" si="15"/>
        <v>2</v>
      </c>
      <c r="S46" s="12" t="str" cm="1">
        <f t="array" ref="S46">INDEX('HnStage-ConceptMap-3'!$I$15:$N$123,Q46+1,R46)</f>
        <v>* group[=].element[=].display = ##34#pM##34#</v>
      </c>
    </row>
    <row r="47" spans="1:19" x14ac:dyDescent="0.75">
      <c r="G47" s="77"/>
      <c r="P47" s="11">
        <v>33</v>
      </c>
      <c r="Q47" s="11">
        <f t="shared" si="14"/>
        <v>5</v>
      </c>
      <c r="R47" s="11">
        <f t="shared" si="15"/>
        <v>3</v>
      </c>
      <c r="S47" s="12" t="str" cm="1">
        <f t="array" ref="S47">INDEX('HnStage-ConceptMap-3'!$I$15:$N$123,Q47+1,R47)</f>
        <v>//-- unmatched</v>
      </c>
    </row>
    <row r="48" spans="1:19" x14ac:dyDescent="0.75">
      <c r="G48" s="77"/>
      <c r="P48" s="11">
        <v>34</v>
      </c>
      <c r="Q48" s="11">
        <f t="shared" si="14"/>
        <v>5</v>
      </c>
      <c r="R48" s="11">
        <f t="shared" si="15"/>
        <v>4</v>
      </c>
      <c r="S48" s="12" t="str" cm="1">
        <f t="array" ref="S48">INDEX('HnStage-ConceptMap-3'!$I$15:$N$123,Q48+1,R48)</f>
        <v>//-- unmatched</v>
      </c>
    </row>
    <row r="49" spans="7:19" x14ac:dyDescent="0.75">
      <c r="G49" s="77"/>
      <c r="P49" s="11">
        <v>35</v>
      </c>
      <c r="Q49" s="11">
        <f t="shared" si="14"/>
        <v>5</v>
      </c>
      <c r="R49" s="11">
        <f t="shared" si="15"/>
        <v>5</v>
      </c>
      <c r="S49" s="12" t="str" cm="1">
        <f t="array" ref="S49">INDEX('HnStage-ConceptMap-3'!$I$15:$N$123,Q49+1,R49)</f>
        <v>* group[=].element[=].target.equivalence = #unmatched</v>
      </c>
    </row>
    <row r="50" spans="7:19" x14ac:dyDescent="0.75">
      <c r="G50" s="77"/>
      <c r="P50" s="11">
        <v>36</v>
      </c>
      <c r="Q50" s="11">
        <f t="shared" si="14"/>
        <v>5</v>
      </c>
      <c r="R50" s="11">
        <f t="shared" si="15"/>
        <v>6</v>
      </c>
      <c r="S50" s="12" t="str" cm="1">
        <f t="array" ref="S50">INDEX('HnStage-ConceptMap-3'!$I$15:$N$123,Q50+1,R50)</f>
        <v/>
      </c>
    </row>
    <row r="51" spans="7:19" x14ac:dyDescent="0.75">
      <c r="G51" s="77"/>
      <c r="P51" s="11">
        <v>37</v>
      </c>
      <c r="Q51" s="11">
        <f t="shared" si="14"/>
        <v>6</v>
      </c>
      <c r="R51" s="11">
        <f t="shared" si="15"/>
        <v>1</v>
      </c>
      <c r="S51" s="12" cm="1">
        <f t="array" ref="S51">INDEX('HnStage-ConceptMap-3'!$I$15:$N$123,Q51+1,R51)</f>
        <v>0</v>
      </c>
    </row>
    <row r="52" spans="7:19" x14ac:dyDescent="0.75">
      <c r="G52" s="77"/>
      <c r="P52" s="11">
        <v>38</v>
      </c>
      <c r="Q52" s="11">
        <f t="shared" si="14"/>
        <v>6</v>
      </c>
      <c r="R52" s="11">
        <f t="shared" si="15"/>
        <v>2</v>
      </c>
      <c r="S52" s="12" cm="1">
        <f t="array" ref="S52">INDEX('HnStage-ConceptMap-3'!$I$15:$N$123,Q52+1,R52)</f>
        <v>0</v>
      </c>
    </row>
    <row r="53" spans="7:19" x14ac:dyDescent="0.75">
      <c r="G53" s="77"/>
      <c r="P53" s="11">
        <v>39</v>
      </c>
      <c r="Q53" s="11">
        <f t="shared" si="14"/>
        <v>6</v>
      </c>
      <c r="R53" s="11">
        <f t="shared" si="15"/>
        <v>3</v>
      </c>
      <c r="S53" s="12" cm="1">
        <f t="array" ref="S53">INDEX('HnStage-ConceptMap-3'!$I$15:$N$123,Q53+1,R53)</f>
        <v>0</v>
      </c>
    </row>
    <row r="54" spans="7:19" x14ac:dyDescent="0.75">
      <c r="G54" s="77"/>
      <c r="P54" s="11">
        <v>40</v>
      </c>
      <c r="Q54" s="11">
        <f t="shared" si="14"/>
        <v>6</v>
      </c>
      <c r="R54" s="11">
        <f t="shared" si="15"/>
        <v>4</v>
      </c>
      <c r="S54" s="12" cm="1">
        <f t="array" ref="S54">INDEX('HnStage-ConceptMap-3'!$I$15:$N$123,Q54+1,R54)</f>
        <v>0</v>
      </c>
    </row>
    <row r="55" spans="7:19" x14ac:dyDescent="0.75">
      <c r="G55" s="77"/>
      <c r="P55" s="11">
        <v>41</v>
      </c>
      <c r="Q55" s="11">
        <f t="shared" si="14"/>
        <v>6</v>
      </c>
      <c r="R55" s="11">
        <f t="shared" si="15"/>
        <v>5</v>
      </c>
      <c r="S55" s="12" cm="1">
        <f t="array" ref="S55">INDEX('HnStage-ConceptMap-3'!$I$15:$N$123,Q55+1,R55)</f>
        <v>0</v>
      </c>
    </row>
    <row r="56" spans="7:19" x14ac:dyDescent="0.75">
      <c r="G56" s="77"/>
      <c r="P56" s="11">
        <v>42</v>
      </c>
      <c r="Q56" s="11">
        <f t="shared" si="14"/>
        <v>6</v>
      </c>
      <c r="R56" s="11">
        <f t="shared" si="15"/>
        <v>6</v>
      </c>
      <c r="S56" s="12" cm="1">
        <f t="array" ref="S56">INDEX('HnStage-ConceptMap-3'!$I$15:$N$123,Q56+1,R56)</f>
        <v>0</v>
      </c>
    </row>
    <row r="57" spans="7:19" x14ac:dyDescent="0.75">
      <c r="G57" s="77"/>
      <c r="P57" s="11">
        <v>43</v>
      </c>
      <c r="Q57" s="11">
        <f t="shared" si="14"/>
        <v>7</v>
      </c>
      <c r="R57" s="11">
        <f t="shared" si="15"/>
        <v>1</v>
      </c>
      <c r="S57" s="12" cm="1">
        <f t="array" ref="S57">INDEX('HnStage-ConceptMap-3'!$I$15:$N$123,Q57+1,R57)</f>
        <v>0</v>
      </c>
    </row>
    <row r="58" spans="7:19" x14ac:dyDescent="0.75">
      <c r="G58" s="77"/>
      <c r="P58" s="11">
        <v>44</v>
      </c>
      <c r="Q58" s="11">
        <f t="shared" si="14"/>
        <v>7</v>
      </c>
      <c r="R58" s="11">
        <f t="shared" si="15"/>
        <v>2</v>
      </c>
      <c r="S58" s="12" cm="1">
        <f t="array" ref="S58">INDEX('HnStage-ConceptMap-3'!$I$15:$N$123,Q58+1,R58)</f>
        <v>0</v>
      </c>
    </row>
    <row r="59" spans="7:19" x14ac:dyDescent="0.75">
      <c r="G59" s="77"/>
      <c r="P59" s="11">
        <v>45</v>
      </c>
      <c r="Q59" s="11">
        <f t="shared" si="14"/>
        <v>7</v>
      </c>
      <c r="R59" s="11">
        <f t="shared" si="15"/>
        <v>3</v>
      </c>
      <c r="S59" s="12" cm="1">
        <f t="array" ref="S59">INDEX('HnStage-ConceptMap-3'!$I$15:$N$123,Q59+1,R59)</f>
        <v>0</v>
      </c>
    </row>
    <row r="60" spans="7:19" x14ac:dyDescent="0.75">
      <c r="G60" s="77"/>
      <c r="P60" s="11">
        <v>46</v>
      </c>
      <c r="Q60" s="11">
        <f t="shared" si="14"/>
        <v>7</v>
      </c>
      <c r="R60" s="11">
        <f t="shared" si="15"/>
        <v>4</v>
      </c>
      <c r="S60" s="12" cm="1">
        <f t="array" ref="S60">INDEX('HnStage-ConceptMap-3'!$I$15:$N$123,Q60+1,R60)</f>
        <v>0</v>
      </c>
    </row>
    <row r="61" spans="7:19" x14ac:dyDescent="0.75">
      <c r="G61" s="77"/>
      <c r="P61" s="11">
        <v>47</v>
      </c>
      <c r="Q61" s="11">
        <f t="shared" si="14"/>
        <v>7</v>
      </c>
      <c r="R61" s="11">
        <f t="shared" si="15"/>
        <v>5</v>
      </c>
      <c r="S61" s="12" cm="1">
        <f t="array" ref="S61">INDEX('HnStage-ConceptMap-3'!$I$15:$N$123,Q61+1,R61)</f>
        <v>0</v>
      </c>
    </row>
    <row r="62" spans="7:19" x14ac:dyDescent="0.75">
      <c r="G62" s="77"/>
      <c r="P62" s="11">
        <v>48</v>
      </c>
      <c r="Q62" s="11">
        <f t="shared" si="14"/>
        <v>7</v>
      </c>
      <c r="R62" s="11">
        <f t="shared" si="15"/>
        <v>6</v>
      </c>
      <c r="S62" s="12" cm="1">
        <f t="array" ref="S62">INDEX('HnStage-ConceptMap-3'!$I$15:$N$123,Q62+1,R62)</f>
        <v>0</v>
      </c>
    </row>
    <row r="63" spans="7:19" x14ac:dyDescent="0.75">
      <c r="G63" s="77"/>
      <c r="P63" s="11">
        <v>49</v>
      </c>
      <c r="Q63" s="11">
        <f t="shared" si="14"/>
        <v>8</v>
      </c>
      <c r="R63" s="11">
        <f t="shared" si="15"/>
        <v>1</v>
      </c>
      <c r="S63" s="12" cm="1">
        <f t="array" ref="S63">INDEX('HnStage-ConceptMap-3'!$I$15:$N$123,Q63+1,R63)</f>
        <v>0</v>
      </c>
    </row>
    <row r="64" spans="7:19" x14ac:dyDescent="0.75">
      <c r="G64" s="77"/>
      <c r="P64" s="11">
        <v>50</v>
      </c>
      <c r="Q64" s="11">
        <f t="shared" si="14"/>
        <v>8</v>
      </c>
      <c r="R64" s="11">
        <f t="shared" si="15"/>
        <v>2</v>
      </c>
      <c r="S64" s="12" cm="1">
        <f t="array" ref="S64">INDEX('HnStage-ConceptMap-3'!$I$15:$N$123,Q64+1,R64)</f>
        <v>0</v>
      </c>
    </row>
    <row r="65" spans="7:19" x14ac:dyDescent="0.75">
      <c r="G65" s="77"/>
      <c r="P65" s="11">
        <v>51</v>
      </c>
      <c r="Q65" s="11">
        <f t="shared" si="14"/>
        <v>8</v>
      </c>
      <c r="R65" s="11">
        <f t="shared" si="15"/>
        <v>3</v>
      </c>
      <c r="S65" s="12" cm="1">
        <f t="array" ref="S65">INDEX('HnStage-ConceptMap-3'!$I$15:$N$123,Q65+1,R65)</f>
        <v>0</v>
      </c>
    </row>
    <row r="66" spans="7:19" x14ac:dyDescent="0.75">
      <c r="G66" s="77"/>
      <c r="P66" s="11">
        <v>52</v>
      </c>
      <c r="Q66" s="11">
        <f t="shared" si="14"/>
        <v>8</v>
      </c>
      <c r="R66" s="11">
        <f t="shared" si="15"/>
        <v>4</v>
      </c>
      <c r="S66" s="12" cm="1">
        <f t="array" ref="S66">INDEX('HnStage-ConceptMap-3'!$I$15:$N$123,Q66+1,R66)</f>
        <v>0</v>
      </c>
    </row>
    <row r="67" spans="7:19" x14ac:dyDescent="0.75">
      <c r="G67" s="77"/>
      <c r="P67" s="11">
        <v>53</v>
      </c>
      <c r="Q67" s="11">
        <f t="shared" si="14"/>
        <v>8</v>
      </c>
      <c r="R67" s="11">
        <f t="shared" si="15"/>
        <v>5</v>
      </c>
      <c r="S67" s="12" cm="1">
        <f t="array" ref="S67">INDEX('HnStage-ConceptMap-3'!$I$15:$N$123,Q67+1,R67)</f>
        <v>0</v>
      </c>
    </row>
    <row r="68" spans="7:19" x14ac:dyDescent="0.75">
      <c r="G68" s="77"/>
      <c r="P68" s="11">
        <v>54</v>
      </c>
      <c r="Q68" s="11">
        <f t="shared" si="14"/>
        <v>8</v>
      </c>
      <c r="R68" s="11">
        <f t="shared" si="15"/>
        <v>6</v>
      </c>
      <c r="S68" s="12" cm="1">
        <f t="array" ref="S68">INDEX('HnStage-ConceptMap-3'!$I$15:$N$123,Q68+1,R68)</f>
        <v>0</v>
      </c>
    </row>
    <row r="69" spans="7:19" x14ac:dyDescent="0.75">
      <c r="G69" s="77"/>
      <c r="P69" s="11">
        <v>55</v>
      </c>
      <c r="Q69" s="11">
        <f t="shared" si="14"/>
        <v>9</v>
      </c>
      <c r="R69" s="11">
        <f t="shared" si="15"/>
        <v>1</v>
      </c>
      <c r="S69" s="12" cm="1">
        <f t="array" ref="S69">INDEX('HnStage-ConceptMap-3'!$I$15:$N$123,Q69+1,R69)</f>
        <v>0</v>
      </c>
    </row>
    <row r="70" spans="7:19" x14ac:dyDescent="0.75">
      <c r="G70" s="77"/>
      <c r="P70" s="11">
        <v>56</v>
      </c>
      <c r="Q70" s="11">
        <f t="shared" si="14"/>
        <v>9</v>
      </c>
      <c r="R70" s="11">
        <f t="shared" si="15"/>
        <v>2</v>
      </c>
      <c r="S70" s="12" cm="1">
        <f t="array" ref="S70">INDEX('HnStage-ConceptMap-3'!$I$15:$N$123,Q70+1,R70)</f>
        <v>0</v>
      </c>
    </row>
    <row r="71" spans="7:19" x14ac:dyDescent="0.75">
      <c r="G71" s="77"/>
      <c r="P71" s="11">
        <v>57</v>
      </c>
      <c r="Q71" s="11">
        <f t="shared" si="14"/>
        <v>9</v>
      </c>
      <c r="R71" s="11">
        <f t="shared" si="15"/>
        <v>3</v>
      </c>
      <c r="S71" s="12" cm="1">
        <f t="array" ref="S71">INDEX('HnStage-ConceptMap-3'!$I$15:$N$123,Q71+1,R71)</f>
        <v>0</v>
      </c>
    </row>
    <row r="72" spans="7:19" x14ac:dyDescent="0.75">
      <c r="G72" s="77"/>
      <c r="P72" s="11">
        <v>58</v>
      </c>
      <c r="Q72" s="11">
        <f t="shared" si="14"/>
        <v>9</v>
      </c>
      <c r="R72" s="11">
        <f t="shared" si="15"/>
        <v>4</v>
      </c>
      <c r="S72" s="12" cm="1">
        <f t="array" ref="S72">INDEX('HnStage-ConceptMap-3'!$I$15:$N$123,Q72+1,R72)</f>
        <v>0</v>
      </c>
    </row>
    <row r="73" spans="7:19" x14ac:dyDescent="0.75">
      <c r="G73" s="77"/>
      <c r="P73" s="11">
        <v>59</v>
      </c>
      <c r="Q73" s="11">
        <f t="shared" si="14"/>
        <v>9</v>
      </c>
      <c r="R73" s="11">
        <f t="shared" si="15"/>
        <v>5</v>
      </c>
      <c r="S73" s="12" cm="1">
        <f t="array" ref="S73">INDEX('HnStage-ConceptMap-3'!$I$15:$N$123,Q73+1,R73)</f>
        <v>0</v>
      </c>
    </row>
    <row r="74" spans="7:19" x14ac:dyDescent="0.75">
      <c r="G74" s="77"/>
      <c r="P74" s="11">
        <v>60</v>
      </c>
      <c r="Q74" s="11">
        <f t="shared" si="14"/>
        <v>9</v>
      </c>
      <c r="R74" s="11">
        <f t="shared" si="15"/>
        <v>6</v>
      </c>
      <c r="S74" s="12" cm="1">
        <f t="array" ref="S74">INDEX('HnStage-ConceptMap-3'!$I$15:$N$123,Q74+1,R74)</f>
        <v>0</v>
      </c>
    </row>
    <row r="75" spans="7:19" x14ac:dyDescent="0.75">
      <c r="G75" s="77"/>
      <c r="P75" s="11">
        <v>61</v>
      </c>
      <c r="Q75" s="11">
        <f t="shared" si="14"/>
        <v>10</v>
      </c>
      <c r="R75" s="11">
        <f t="shared" si="15"/>
        <v>1</v>
      </c>
      <c r="S75" s="12" cm="1">
        <f t="array" ref="S75">INDEX('HnStage-ConceptMap-3'!$I$15:$N$123,Q75+1,R75)</f>
        <v>0</v>
      </c>
    </row>
    <row r="76" spans="7:19" x14ac:dyDescent="0.75">
      <c r="G76" s="77"/>
      <c r="P76" s="11">
        <v>62</v>
      </c>
      <c r="Q76" s="11">
        <f t="shared" si="14"/>
        <v>10</v>
      </c>
      <c r="R76" s="11">
        <f t="shared" si="15"/>
        <v>2</v>
      </c>
      <c r="S76" s="12" cm="1">
        <f t="array" ref="S76">INDEX('HnStage-ConceptMap-3'!$I$15:$N$123,Q76+1,R76)</f>
        <v>0</v>
      </c>
    </row>
    <row r="77" spans="7:19" x14ac:dyDescent="0.75">
      <c r="G77" s="77"/>
      <c r="P77" s="11">
        <v>63</v>
      </c>
      <c r="Q77" s="11">
        <f t="shared" si="14"/>
        <v>10</v>
      </c>
      <c r="R77" s="11">
        <f t="shared" si="15"/>
        <v>3</v>
      </c>
      <c r="S77" s="12" cm="1">
        <f t="array" ref="S77">INDEX('HnStage-ConceptMap-3'!$I$15:$N$123,Q77+1,R77)</f>
        <v>0</v>
      </c>
    </row>
    <row r="78" spans="7:19" x14ac:dyDescent="0.75">
      <c r="G78" s="77"/>
      <c r="P78" s="11">
        <v>64</v>
      </c>
      <c r="Q78" s="11">
        <f t="shared" si="14"/>
        <v>10</v>
      </c>
      <c r="R78" s="11">
        <f t="shared" si="15"/>
        <v>4</v>
      </c>
      <c r="S78" s="12" cm="1">
        <f t="array" ref="S78">INDEX('HnStage-ConceptMap-3'!$I$15:$N$123,Q78+1,R78)</f>
        <v>0</v>
      </c>
    </row>
    <row r="79" spans="7:19" x14ac:dyDescent="0.75">
      <c r="G79" s="77"/>
      <c r="P79" s="11">
        <v>65</v>
      </c>
      <c r="Q79" s="11">
        <f t="shared" si="14"/>
        <v>10</v>
      </c>
      <c r="R79" s="11">
        <f t="shared" si="15"/>
        <v>5</v>
      </c>
      <c r="S79" s="12" cm="1">
        <f t="array" ref="S79">INDEX('HnStage-ConceptMap-3'!$I$15:$N$123,Q79+1,R79)</f>
        <v>0</v>
      </c>
    </row>
    <row r="80" spans="7:19" x14ac:dyDescent="0.75">
      <c r="G80" s="77"/>
      <c r="P80" s="11">
        <v>66</v>
      </c>
      <c r="Q80" s="11">
        <f t="shared" ref="Q80:Q143" si="16">IF(MOD(P80,$Q$8)=0,P80/$Q$8-1,INT(P80/$Q$8))</f>
        <v>10</v>
      </c>
      <c r="R80" s="11">
        <f t="shared" ref="R80:R143" si="17">IF(MOD(P80,$Q$8)=0,$Q$8,MOD(P80,$Q$8))</f>
        <v>6</v>
      </c>
      <c r="S80" s="12" cm="1">
        <f t="array" ref="S80">INDEX('HnStage-ConceptMap-3'!$I$15:$N$123,Q80+1,R80)</f>
        <v>0</v>
      </c>
    </row>
    <row r="81" spans="7:19" x14ac:dyDescent="0.75">
      <c r="G81" s="77"/>
      <c r="P81" s="11">
        <v>67</v>
      </c>
      <c r="Q81" s="11">
        <f t="shared" si="16"/>
        <v>11</v>
      </c>
      <c r="R81" s="11">
        <f t="shared" si="17"/>
        <v>1</v>
      </c>
      <c r="S81" s="12" cm="1">
        <f t="array" ref="S81">INDEX('HnStage-ConceptMap-3'!$I$15:$N$123,Q81+1,R81)</f>
        <v>0</v>
      </c>
    </row>
    <row r="82" spans="7:19" x14ac:dyDescent="0.75">
      <c r="G82" s="77"/>
      <c r="P82" s="11">
        <v>68</v>
      </c>
      <c r="Q82" s="11">
        <f t="shared" si="16"/>
        <v>11</v>
      </c>
      <c r="R82" s="11">
        <f t="shared" si="17"/>
        <v>2</v>
      </c>
      <c r="S82" s="12" cm="1">
        <f t="array" ref="S82">INDEX('HnStage-ConceptMap-3'!$I$15:$N$123,Q82+1,R82)</f>
        <v>0</v>
      </c>
    </row>
    <row r="83" spans="7:19" x14ac:dyDescent="0.75">
      <c r="G83" s="77"/>
      <c r="P83" s="11">
        <v>69</v>
      </c>
      <c r="Q83" s="11">
        <f t="shared" si="16"/>
        <v>11</v>
      </c>
      <c r="R83" s="11">
        <f t="shared" si="17"/>
        <v>3</v>
      </c>
      <c r="S83" s="12" cm="1">
        <f t="array" ref="S83">INDEX('HnStage-ConceptMap-3'!$I$15:$N$123,Q83+1,R83)</f>
        <v>0</v>
      </c>
    </row>
    <row r="84" spans="7:19" x14ac:dyDescent="0.75">
      <c r="G84" s="77"/>
      <c r="P84" s="11">
        <v>70</v>
      </c>
      <c r="Q84" s="11">
        <f t="shared" si="16"/>
        <v>11</v>
      </c>
      <c r="R84" s="11">
        <f t="shared" si="17"/>
        <v>4</v>
      </c>
      <c r="S84" s="12" cm="1">
        <f t="array" ref="S84">INDEX('HnStage-ConceptMap-3'!$I$15:$N$123,Q84+1,R84)</f>
        <v>0</v>
      </c>
    </row>
    <row r="85" spans="7:19" x14ac:dyDescent="0.75">
      <c r="G85" s="77"/>
      <c r="P85" s="11">
        <v>71</v>
      </c>
      <c r="Q85" s="11">
        <f t="shared" si="16"/>
        <v>11</v>
      </c>
      <c r="R85" s="11">
        <f t="shared" si="17"/>
        <v>5</v>
      </c>
      <c r="S85" s="12" cm="1">
        <f t="array" ref="S85">INDEX('HnStage-ConceptMap-3'!$I$15:$N$123,Q85+1,R85)</f>
        <v>0</v>
      </c>
    </row>
    <row r="86" spans="7:19" x14ac:dyDescent="0.75">
      <c r="G86" s="77"/>
      <c r="P86" s="11">
        <v>72</v>
      </c>
      <c r="Q86" s="11">
        <f t="shared" si="16"/>
        <v>11</v>
      </c>
      <c r="R86" s="11">
        <f t="shared" si="17"/>
        <v>6</v>
      </c>
      <c r="S86" s="12" cm="1">
        <f t="array" ref="S86">INDEX('HnStage-ConceptMap-3'!$I$15:$N$123,Q86+1,R86)</f>
        <v>0</v>
      </c>
    </row>
    <row r="87" spans="7:19" x14ac:dyDescent="0.75">
      <c r="G87" s="77"/>
      <c r="P87" s="11">
        <v>73</v>
      </c>
      <c r="Q87" s="11">
        <f t="shared" si="16"/>
        <v>12</v>
      </c>
      <c r="R87" s="11">
        <f t="shared" si="17"/>
        <v>1</v>
      </c>
      <c r="S87" s="12" cm="1">
        <f t="array" ref="S87">INDEX('HnStage-ConceptMap-3'!$I$15:$N$123,Q87+1,R87)</f>
        <v>0</v>
      </c>
    </row>
    <row r="88" spans="7:19" x14ac:dyDescent="0.75">
      <c r="G88" s="77"/>
      <c r="P88" s="11">
        <v>74</v>
      </c>
      <c r="Q88" s="11">
        <f t="shared" si="16"/>
        <v>12</v>
      </c>
      <c r="R88" s="11">
        <f t="shared" si="17"/>
        <v>2</v>
      </c>
      <c r="S88" s="12" cm="1">
        <f t="array" ref="S88">INDEX('HnStage-ConceptMap-3'!$I$15:$N$123,Q88+1,R88)</f>
        <v>0</v>
      </c>
    </row>
    <row r="89" spans="7:19" x14ac:dyDescent="0.75">
      <c r="G89" s="77"/>
      <c r="P89" s="11">
        <v>75</v>
      </c>
      <c r="Q89" s="11">
        <f t="shared" si="16"/>
        <v>12</v>
      </c>
      <c r="R89" s="11">
        <f t="shared" si="17"/>
        <v>3</v>
      </c>
      <c r="S89" s="12" cm="1">
        <f t="array" ref="S89">INDEX('HnStage-ConceptMap-3'!$I$15:$N$123,Q89+1,R89)</f>
        <v>0</v>
      </c>
    </row>
    <row r="90" spans="7:19" x14ac:dyDescent="0.75">
      <c r="G90" s="77"/>
      <c r="P90" s="11">
        <v>76</v>
      </c>
      <c r="Q90" s="11">
        <f t="shared" si="16"/>
        <v>12</v>
      </c>
      <c r="R90" s="11">
        <f t="shared" si="17"/>
        <v>4</v>
      </c>
      <c r="S90" s="12" cm="1">
        <f t="array" ref="S90">INDEX('HnStage-ConceptMap-3'!$I$15:$N$123,Q90+1,R90)</f>
        <v>0</v>
      </c>
    </row>
    <row r="91" spans="7:19" x14ac:dyDescent="0.75">
      <c r="G91" s="77"/>
      <c r="P91" s="11">
        <v>77</v>
      </c>
      <c r="Q91" s="11">
        <f t="shared" si="16"/>
        <v>12</v>
      </c>
      <c r="R91" s="11">
        <f t="shared" si="17"/>
        <v>5</v>
      </c>
      <c r="S91" s="12" cm="1">
        <f t="array" ref="S91">INDEX('HnStage-ConceptMap-3'!$I$15:$N$123,Q91+1,R91)</f>
        <v>0</v>
      </c>
    </row>
    <row r="92" spans="7:19" x14ac:dyDescent="0.75">
      <c r="G92" s="77"/>
      <c r="P92" s="11">
        <v>78</v>
      </c>
      <c r="Q92" s="11">
        <f t="shared" si="16"/>
        <v>12</v>
      </c>
      <c r="R92" s="11">
        <f t="shared" si="17"/>
        <v>6</v>
      </c>
      <c r="S92" s="12" cm="1">
        <f t="array" ref="S92">INDEX('HnStage-ConceptMap-3'!$I$15:$N$123,Q92+1,R92)</f>
        <v>0</v>
      </c>
    </row>
    <row r="93" spans="7:19" x14ac:dyDescent="0.75">
      <c r="G93" s="77"/>
      <c r="P93" s="11">
        <v>79</v>
      </c>
      <c r="Q93" s="11">
        <f t="shared" si="16"/>
        <v>13</v>
      </c>
      <c r="R93" s="11">
        <f t="shared" si="17"/>
        <v>1</v>
      </c>
      <c r="S93" s="12" cm="1">
        <f t="array" ref="S93">INDEX('HnStage-ConceptMap-3'!$I$15:$N$123,Q93+1,R93)</f>
        <v>0</v>
      </c>
    </row>
    <row r="94" spans="7:19" x14ac:dyDescent="0.75">
      <c r="G94" s="77"/>
      <c r="P94" s="11">
        <v>80</v>
      </c>
      <c r="Q94" s="11">
        <f t="shared" si="16"/>
        <v>13</v>
      </c>
      <c r="R94" s="11">
        <f t="shared" si="17"/>
        <v>2</v>
      </c>
      <c r="S94" s="12" cm="1">
        <f t="array" ref="S94">INDEX('HnStage-ConceptMap-3'!$I$15:$N$123,Q94+1,R94)</f>
        <v>0</v>
      </c>
    </row>
    <row r="95" spans="7:19" x14ac:dyDescent="0.75">
      <c r="G95" s="77"/>
      <c r="P95" s="11">
        <v>81</v>
      </c>
      <c r="Q95" s="11">
        <f t="shared" si="16"/>
        <v>13</v>
      </c>
      <c r="R95" s="11">
        <f t="shared" si="17"/>
        <v>3</v>
      </c>
      <c r="S95" s="12" cm="1">
        <f t="array" ref="S95">INDEX('HnStage-ConceptMap-3'!$I$15:$N$123,Q95+1,R95)</f>
        <v>0</v>
      </c>
    </row>
    <row r="96" spans="7:19" x14ac:dyDescent="0.75">
      <c r="G96" s="77"/>
      <c r="P96" s="11">
        <v>82</v>
      </c>
      <c r="Q96" s="11">
        <f t="shared" si="16"/>
        <v>13</v>
      </c>
      <c r="R96" s="11">
        <f t="shared" si="17"/>
        <v>4</v>
      </c>
      <c r="S96" s="12" cm="1">
        <f t="array" ref="S96">INDEX('HnStage-ConceptMap-3'!$I$15:$N$123,Q96+1,R96)</f>
        <v>0</v>
      </c>
    </row>
    <row r="97" spans="7:19" x14ac:dyDescent="0.75">
      <c r="G97" s="77"/>
      <c r="P97" s="11">
        <v>83</v>
      </c>
      <c r="Q97" s="11">
        <f t="shared" si="16"/>
        <v>13</v>
      </c>
      <c r="R97" s="11">
        <f t="shared" si="17"/>
        <v>5</v>
      </c>
      <c r="S97" s="12" cm="1">
        <f t="array" ref="S97">INDEX('HnStage-ConceptMap-3'!$I$15:$N$123,Q97+1,R97)</f>
        <v>0</v>
      </c>
    </row>
    <row r="98" spans="7:19" x14ac:dyDescent="0.75">
      <c r="G98" s="77"/>
      <c r="P98" s="11">
        <v>84</v>
      </c>
      <c r="Q98" s="11">
        <f t="shared" si="16"/>
        <v>13</v>
      </c>
      <c r="R98" s="11">
        <f t="shared" si="17"/>
        <v>6</v>
      </c>
      <c r="S98" s="12" cm="1">
        <f t="array" ref="S98">INDEX('HnStage-ConceptMap-3'!$I$15:$N$123,Q98+1,R98)</f>
        <v>0</v>
      </c>
    </row>
    <row r="99" spans="7:19" x14ac:dyDescent="0.75">
      <c r="G99" s="77"/>
      <c r="P99" s="11">
        <v>85</v>
      </c>
      <c r="Q99" s="11">
        <f t="shared" si="16"/>
        <v>14</v>
      </c>
      <c r="R99" s="11">
        <f t="shared" si="17"/>
        <v>1</v>
      </c>
      <c r="S99" s="12" cm="1">
        <f t="array" ref="S99">INDEX('HnStage-ConceptMap-3'!$I$15:$N$123,Q99+1,R99)</f>
        <v>0</v>
      </c>
    </row>
    <row r="100" spans="7:19" x14ac:dyDescent="0.75">
      <c r="G100" s="77"/>
      <c r="P100" s="11">
        <v>86</v>
      </c>
      <c r="Q100" s="11">
        <f t="shared" si="16"/>
        <v>14</v>
      </c>
      <c r="R100" s="11">
        <f t="shared" si="17"/>
        <v>2</v>
      </c>
      <c r="S100" s="12" cm="1">
        <f t="array" ref="S100">INDEX('HnStage-ConceptMap-3'!$I$15:$N$123,Q100+1,R100)</f>
        <v>0</v>
      </c>
    </row>
    <row r="101" spans="7:19" x14ac:dyDescent="0.75">
      <c r="G101" s="77"/>
      <c r="P101" s="11">
        <v>87</v>
      </c>
      <c r="Q101" s="11">
        <f t="shared" si="16"/>
        <v>14</v>
      </c>
      <c r="R101" s="11">
        <f t="shared" si="17"/>
        <v>3</v>
      </c>
      <c r="S101" s="12" cm="1">
        <f t="array" ref="S101">INDEX('HnStage-ConceptMap-3'!$I$15:$N$123,Q101+1,R101)</f>
        <v>0</v>
      </c>
    </row>
    <row r="102" spans="7:19" x14ac:dyDescent="0.75">
      <c r="G102" s="77"/>
      <c r="P102" s="11">
        <v>88</v>
      </c>
      <c r="Q102" s="11">
        <f t="shared" si="16"/>
        <v>14</v>
      </c>
      <c r="R102" s="11">
        <f t="shared" si="17"/>
        <v>4</v>
      </c>
      <c r="S102" s="12" cm="1">
        <f t="array" ref="S102">INDEX('HnStage-ConceptMap-3'!$I$15:$N$123,Q102+1,R102)</f>
        <v>0</v>
      </c>
    </row>
    <row r="103" spans="7:19" x14ac:dyDescent="0.75">
      <c r="G103" s="77"/>
      <c r="P103" s="11">
        <v>89</v>
      </c>
      <c r="Q103" s="11">
        <f t="shared" si="16"/>
        <v>14</v>
      </c>
      <c r="R103" s="11">
        <f t="shared" si="17"/>
        <v>5</v>
      </c>
      <c r="S103" s="12" cm="1">
        <f t="array" ref="S103">INDEX('HnStage-ConceptMap-3'!$I$15:$N$123,Q103+1,R103)</f>
        <v>0</v>
      </c>
    </row>
    <row r="104" spans="7:19" x14ac:dyDescent="0.75">
      <c r="G104" s="77"/>
      <c r="P104" s="11">
        <v>90</v>
      </c>
      <c r="Q104" s="11">
        <f t="shared" si="16"/>
        <v>14</v>
      </c>
      <c r="R104" s="11">
        <f t="shared" si="17"/>
        <v>6</v>
      </c>
      <c r="S104" s="12" cm="1">
        <f t="array" ref="S104">INDEX('HnStage-ConceptMap-3'!$I$15:$N$123,Q104+1,R104)</f>
        <v>0</v>
      </c>
    </row>
    <row r="105" spans="7:19" x14ac:dyDescent="0.75">
      <c r="G105" s="77"/>
      <c r="P105" s="11">
        <v>91</v>
      </c>
      <c r="Q105" s="11">
        <f t="shared" si="16"/>
        <v>15</v>
      </c>
      <c r="R105" s="11">
        <f t="shared" si="17"/>
        <v>1</v>
      </c>
      <c r="S105" s="12" cm="1">
        <f t="array" ref="S105">INDEX('HnStage-ConceptMap-3'!$I$15:$N$123,Q105+1,R105)</f>
        <v>0</v>
      </c>
    </row>
    <row r="106" spans="7:19" x14ac:dyDescent="0.75">
      <c r="G106" s="77"/>
      <c r="P106" s="11">
        <v>92</v>
      </c>
      <c r="Q106" s="11">
        <f t="shared" si="16"/>
        <v>15</v>
      </c>
      <c r="R106" s="11">
        <f t="shared" si="17"/>
        <v>2</v>
      </c>
      <c r="S106" s="12" cm="1">
        <f t="array" ref="S106">INDEX('HnStage-ConceptMap-3'!$I$15:$N$123,Q106+1,R106)</f>
        <v>0</v>
      </c>
    </row>
    <row r="107" spans="7:19" x14ac:dyDescent="0.75">
      <c r="G107" s="77"/>
      <c r="P107" s="11">
        <v>93</v>
      </c>
      <c r="Q107" s="11">
        <f t="shared" si="16"/>
        <v>15</v>
      </c>
      <c r="R107" s="11">
        <f t="shared" si="17"/>
        <v>3</v>
      </c>
      <c r="S107" s="12" cm="1">
        <f t="array" ref="S107">INDEX('HnStage-ConceptMap-3'!$I$15:$N$123,Q107+1,R107)</f>
        <v>0</v>
      </c>
    </row>
    <row r="108" spans="7:19" x14ac:dyDescent="0.75">
      <c r="G108" s="77"/>
      <c r="P108" s="11">
        <v>94</v>
      </c>
      <c r="Q108" s="11">
        <f t="shared" si="16"/>
        <v>15</v>
      </c>
      <c r="R108" s="11">
        <f t="shared" si="17"/>
        <v>4</v>
      </c>
      <c r="S108" s="12" cm="1">
        <f t="array" ref="S108">INDEX('HnStage-ConceptMap-3'!$I$15:$N$123,Q108+1,R108)</f>
        <v>0</v>
      </c>
    </row>
    <row r="109" spans="7:19" x14ac:dyDescent="0.75">
      <c r="G109" s="77"/>
      <c r="P109" s="11">
        <v>95</v>
      </c>
      <c r="Q109" s="11">
        <f t="shared" si="16"/>
        <v>15</v>
      </c>
      <c r="R109" s="11">
        <f t="shared" si="17"/>
        <v>5</v>
      </c>
      <c r="S109" s="12" cm="1">
        <f t="array" ref="S109">INDEX('HnStage-ConceptMap-3'!$I$15:$N$123,Q109+1,R109)</f>
        <v>0</v>
      </c>
    </row>
    <row r="110" spans="7:19" x14ac:dyDescent="0.75">
      <c r="G110" s="77"/>
      <c r="P110" s="11">
        <v>96</v>
      </c>
      <c r="Q110" s="11">
        <f t="shared" si="16"/>
        <v>15</v>
      </c>
      <c r="R110" s="11">
        <f t="shared" si="17"/>
        <v>6</v>
      </c>
      <c r="S110" s="12" cm="1">
        <f t="array" ref="S110">INDEX('HnStage-ConceptMap-3'!$I$15:$N$123,Q110+1,R110)</f>
        <v>0</v>
      </c>
    </row>
    <row r="111" spans="7:19" x14ac:dyDescent="0.75">
      <c r="G111" s="77"/>
      <c r="P111" s="11">
        <v>97</v>
      </c>
      <c r="Q111" s="11">
        <f t="shared" si="16"/>
        <v>16</v>
      </c>
      <c r="R111" s="11">
        <f t="shared" si="17"/>
        <v>1</v>
      </c>
      <c r="S111" s="12" cm="1">
        <f t="array" ref="S111">INDEX('HnStage-ConceptMap-3'!$I$15:$N$123,Q111+1,R111)</f>
        <v>0</v>
      </c>
    </row>
    <row r="112" spans="7:19" x14ac:dyDescent="0.75">
      <c r="G112" s="77"/>
      <c r="P112" s="11">
        <v>98</v>
      </c>
      <c r="Q112" s="11">
        <f t="shared" si="16"/>
        <v>16</v>
      </c>
      <c r="R112" s="11">
        <f t="shared" si="17"/>
        <v>2</v>
      </c>
      <c r="S112" s="12" cm="1">
        <f t="array" ref="S112">INDEX('HnStage-ConceptMap-3'!$I$15:$N$123,Q112+1,R112)</f>
        <v>0</v>
      </c>
    </row>
    <row r="113" spans="7:19" x14ac:dyDescent="0.75">
      <c r="G113" s="77"/>
      <c r="P113" s="11">
        <v>99</v>
      </c>
      <c r="Q113" s="11">
        <f t="shared" si="16"/>
        <v>16</v>
      </c>
      <c r="R113" s="11">
        <f t="shared" si="17"/>
        <v>3</v>
      </c>
      <c r="S113" s="12" cm="1">
        <f t="array" ref="S113">INDEX('HnStage-ConceptMap-3'!$I$15:$N$123,Q113+1,R113)</f>
        <v>0</v>
      </c>
    </row>
    <row r="114" spans="7:19" x14ac:dyDescent="0.75">
      <c r="G114" s="77"/>
      <c r="P114" s="11">
        <v>100</v>
      </c>
      <c r="Q114" s="11">
        <f t="shared" si="16"/>
        <v>16</v>
      </c>
      <c r="R114" s="11">
        <f t="shared" si="17"/>
        <v>4</v>
      </c>
      <c r="S114" s="12" cm="1">
        <f t="array" ref="S114">INDEX('HnStage-ConceptMap-3'!$I$15:$N$123,Q114+1,R114)</f>
        <v>0</v>
      </c>
    </row>
    <row r="115" spans="7:19" x14ac:dyDescent="0.75">
      <c r="G115" s="77"/>
      <c r="P115" s="11">
        <v>101</v>
      </c>
      <c r="Q115" s="11">
        <f t="shared" si="16"/>
        <v>16</v>
      </c>
      <c r="R115" s="11">
        <f t="shared" si="17"/>
        <v>5</v>
      </c>
      <c r="S115" s="12" cm="1">
        <f t="array" ref="S115">INDEX('HnStage-ConceptMap-3'!$I$15:$N$123,Q115+1,R115)</f>
        <v>0</v>
      </c>
    </row>
    <row r="116" spans="7:19" x14ac:dyDescent="0.75">
      <c r="G116" s="77"/>
      <c r="P116" s="11">
        <v>102</v>
      </c>
      <c r="Q116" s="11">
        <f t="shared" si="16"/>
        <v>16</v>
      </c>
      <c r="R116" s="11">
        <f t="shared" si="17"/>
        <v>6</v>
      </c>
      <c r="S116" s="12" cm="1">
        <f t="array" ref="S116">INDEX('HnStage-ConceptMap-3'!$I$15:$N$123,Q116+1,R116)</f>
        <v>0</v>
      </c>
    </row>
    <row r="117" spans="7:19" x14ac:dyDescent="0.75">
      <c r="P117" s="11">
        <v>103</v>
      </c>
      <c r="Q117" s="11">
        <f t="shared" si="16"/>
        <v>17</v>
      </c>
      <c r="R117" s="11">
        <f t="shared" si="17"/>
        <v>1</v>
      </c>
      <c r="S117" s="12" cm="1">
        <f t="array" ref="S117">INDEX('HnStage-ConceptMap-3'!$I$15:$N$123,Q117+1,R117)</f>
        <v>0</v>
      </c>
    </row>
    <row r="118" spans="7:19" x14ac:dyDescent="0.75">
      <c r="P118" s="11">
        <v>104</v>
      </c>
      <c r="Q118" s="11">
        <f t="shared" si="16"/>
        <v>17</v>
      </c>
      <c r="R118" s="11">
        <f t="shared" si="17"/>
        <v>2</v>
      </c>
      <c r="S118" s="12" cm="1">
        <f t="array" ref="S118">INDEX('HnStage-ConceptMap-3'!$I$15:$N$123,Q118+1,R118)</f>
        <v>0</v>
      </c>
    </row>
    <row r="119" spans="7:19" x14ac:dyDescent="0.75">
      <c r="P119" s="11">
        <v>105</v>
      </c>
      <c r="Q119" s="11">
        <f t="shared" si="16"/>
        <v>17</v>
      </c>
      <c r="R119" s="11">
        <f t="shared" si="17"/>
        <v>3</v>
      </c>
      <c r="S119" s="12" cm="1">
        <f t="array" ref="S119">INDEX('HnStage-ConceptMap-3'!$I$15:$N$123,Q119+1,R119)</f>
        <v>0</v>
      </c>
    </row>
    <row r="120" spans="7:19" x14ac:dyDescent="0.75">
      <c r="P120" s="11">
        <v>106</v>
      </c>
      <c r="Q120" s="11">
        <f t="shared" si="16"/>
        <v>17</v>
      </c>
      <c r="R120" s="11">
        <f t="shared" si="17"/>
        <v>4</v>
      </c>
      <c r="S120" s="12" cm="1">
        <f t="array" ref="S120">INDEX('HnStage-ConceptMap-3'!$I$15:$N$123,Q120+1,R120)</f>
        <v>0</v>
      </c>
    </row>
    <row r="121" spans="7:19" x14ac:dyDescent="0.75">
      <c r="P121" s="11">
        <v>107</v>
      </c>
      <c r="Q121" s="11">
        <f t="shared" si="16"/>
        <v>17</v>
      </c>
      <c r="R121" s="11">
        <f t="shared" si="17"/>
        <v>5</v>
      </c>
      <c r="S121" s="12" cm="1">
        <f t="array" ref="S121">INDEX('HnStage-ConceptMap-3'!$I$15:$N$123,Q121+1,R121)</f>
        <v>0</v>
      </c>
    </row>
    <row r="122" spans="7:19" x14ac:dyDescent="0.75">
      <c r="P122" s="11">
        <v>108</v>
      </c>
      <c r="Q122" s="11">
        <f t="shared" si="16"/>
        <v>17</v>
      </c>
      <c r="R122" s="11">
        <f t="shared" si="17"/>
        <v>6</v>
      </c>
      <c r="S122" s="12" cm="1">
        <f t="array" ref="S122">INDEX('HnStage-ConceptMap-3'!$I$15:$N$123,Q122+1,R122)</f>
        <v>0</v>
      </c>
    </row>
    <row r="123" spans="7:19" x14ac:dyDescent="0.75">
      <c r="P123" s="11">
        <v>109</v>
      </c>
      <c r="Q123" s="11">
        <f t="shared" si="16"/>
        <v>18</v>
      </c>
      <c r="R123" s="11">
        <f t="shared" si="17"/>
        <v>1</v>
      </c>
      <c r="S123" s="12" cm="1">
        <f t="array" ref="S123">INDEX('HnStage-ConceptMap-3'!$I$15:$N$123,Q123+1,R123)</f>
        <v>0</v>
      </c>
    </row>
    <row r="124" spans="7:19" x14ac:dyDescent="0.75">
      <c r="P124" s="11">
        <v>110</v>
      </c>
      <c r="Q124" s="11">
        <f t="shared" si="16"/>
        <v>18</v>
      </c>
      <c r="R124" s="11">
        <f t="shared" si="17"/>
        <v>2</v>
      </c>
      <c r="S124" s="12" cm="1">
        <f t="array" ref="S124">INDEX('HnStage-ConceptMap-3'!$I$15:$N$123,Q124+1,R124)</f>
        <v>0</v>
      </c>
    </row>
    <row r="125" spans="7:19" x14ac:dyDescent="0.75">
      <c r="P125" s="11">
        <v>111</v>
      </c>
      <c r="Q125" s="11">
        <f t="shared" si="16"/>
        <v>18</v>
      </c>
      <c r="R125" s="11">
        <f t="shared" si="17"/>
        <v>3</v>
      </c>
      <c r="S125" s="12" cm="1">
        <f t="array" ref="S125">INDEX('HnStage-ConceptMap-3'!$I$15:$N$123,Q125+1,R125)</f>
        <v>0</v>
      </c>
    </row>
    <row r="126" spans="7:19" x14ac:dyDescent="0.75">
      <c r="P126" s="11">
        <v>112</v>
      </c>
      <c r="Q126" s="11">
        <f t="shared" si="16"/>
        <v>18</v>
      </c>
      <c r="R126" s="11">
        <f t="shared" si="17"/>
        <v>4</v>
      </c>
      <c r="S126" s="12" cm="1">
        <f t="array" ref="S126">INDEX('HnStage-ConceptMap-3'!$I$15:$N$123,Q126+1,R126)</f>
        <v>0</v>
      </c>
    </row>
    <row r="127" spans="7:19" x14ac:dyDescent="0.75">
      <c r="P127" s="11">
        <v>113</v>
      </c>
      <c r="Q127" s="11">
        <f t="shared" si="16"/>
        <v>18</v>
      </c>
      <c r="R127" s="11">
        <f t="shared" si="17"/>
        <v>5</v>
      </c>
      <c r="S127" s="12" cm="1">
        <f t="array" ref="S127">INDEX('HnStage-ConceptMap-3'!$I$15:$N$123,Q127+1,R127)</f>
        <v>0</v>
      </c>
    </row>
    <row r="128" spans="7:19" x14ac:dyDescent="0.75">
      <c r="P128" s="11">
        <v>114</v>
      </c>
      <c r="Q128" s="11">
        <f t="shared" si="16"/>
        <v>18</v>
      </c>
      <c r="R128" s="11">
        <f t="shared" si="17"/>
        <v>6</v>
      </c>
      <c r="S128" s="12" cm="1">
        <f t="array" ref="S128">INDEX('HnStage-ConceptMap-3'!$I$15:$N$123,Q128+1,R128)</f>
        <v>0</v>
      </c>
    </row>
    <row r="129" spans="16:19" x14ac:dyDescent="0.75">
      <c r="P129" s="11">
        <v>115</v>
      </c>
      <c r="Q129" s="11">
        <f t="shared" si="16"/>
        <v>19</v>
      </c>
      <c r="R129" s="11">
        <f t="shared" si="17"/>
        <v>1</v>
      </c>
      <c r="S129" s="12" cm="1">
        <f t="array" ref="S129">INDEX('HnStage-ConceptMap-3'!$I$15:$N$123,Q129+1,R129)</f>
        <v>0</v>
      </c>
    </row>
    <row r="130" spans="16:19" x14ac:dyDescent="0.75">
      <c r="P130" s="11">
        <v>116</v>
      </c>
      <c r="Q130" s="11">
        <f t="shared" si="16"/>
        <v>19</v>
      </c>
      <c r="R130" s="11">
        <f t="shared" si="17"/>
        <v>2</v>
      </c>
      <c r="S130" s="12" cm="1">
        <f t="array" ref="S130">INDEX('HnStage-ConceptMap-3'!$I$15:$N$123,Q130+1,R130)</f>
        <v>0</v>
      </c>
    </row>
    <row r="131" spans="16:19" x14ac:dyDescent="0.75">
      <c r="P131" s="11">
        <v>117</v>
      </c>
      <c r="Q131" s="11">
        <f t="shared" si="16"/>
        <v>19</v>
      </c>
      <c r="R131" s="11">
        <f t="shared" si="17"/>
        <v>3</v>
      </c>
      <c r="S131" s="12" cm="1">
        <f t="array" ref="S131">INDEX('HnStage-ConceptMap-3'!$I$15:$N$123,Q131+1,R131)</f>
        <v>0</v>
      </c>
    </row>
    <row r="132" spans="16:19" x14ac:dyDescent="0.75">
      <c r="P132" s="11">
        <v>118</v>
      </c>
      <c r="Q132" s="11">
        <f t="shared" si="16"/>
        <v>19</v>
      </c>
      <c r="R132" s="11">
        <f t="shared" si="17"/>
        <v>4</v>
      </c>
      <c r="S132" s="12" cm="1">
        <f t="array" ref="S132">INDEX('HnStage-ConceptMap-3'!$I$15:$N$123,Q132+1,R132)</f>
        <v>0</v>
      </c>
    </row>
    <row r="133" spans="16:19" x14ac:dyDescent="0.75">
      <c r="P133" s="11">
        <v>119</v>
      </c>
      <c r="Q133" s="11">
        <f t="shared" si="16"/>
        <v>19</v>
      </c>
      <c r="R133" s="11">
        <f t="shared" si="17"/>
        <v>5</v>
      </c>
      <c r="S133" s="12" cm="1">
        <f t="array" ref="S133">INDEX('HnStage-ConceptMap-3'!$I$15:$N$123,Q133+1,R133)</f>
        <v>0</v>
      </c>
    </row>
    <row r="134" spans="16:19" x14ac:dyDescent="0.75">
      <c r="P134" s="11">
        <v>120</v>
      </c>
      <c r="Q134" s="11">
        <f t="shared" si="16"/>
        <v>19</v>
      </c>
      <c r="R134" s="11">
        <f t="shared" si="17"/>
        <v>6</v>
      </c>
      <c r="S134" s="12" cm="1">
        <f t="array" ref="S134">INDEX('HnStage-ConceptMap-3'!$I$15:$N$123,Q134+1,R134)</f>
        <v>0</v>
      </c>
    </row>
    <row r="135" spans="16:19" x14ac:dyDescent="0.75">
      <c r="P135" s="11">
        <v>121</v>
      </c>
      <c r="Q135" s="11">
        <f t="shared" si="16"/>
        <v>20</v>
      </c>
      <c r="R135" s="11">
        <f t="shared" si="17"/>
        <v>1</v>
      </c>
      <c r="S135" s="12" cm="1">
        <f t="array" ref="S135">INDEX('HnStage-ConceptMap-3'!$I$15:$N$123,Q135+1,R135)</f>
        <v>0</v>
      </c>
    </row>
    <row r="136" spans="16:19" x14ac:dyDescent="0.75">
      <c r="P136" s="11">
        <v>122</v>
      </c>
      <c r="Q136" s="11">
        <f t="shared" si="16"/>
        <v>20</v>
      </c>
      <c r="R136" s="11">
        <f t="shared" si="17"/>
        <v>2</v>
      </c>
      <c r="S136" s="12" cm="1">
        <f t="array" ref="S136">INDEX('HnStage-ConceptMap-3'!$I$15:$N$123,Q136+1,R136)</f>
        <v>0</v>
      </c>
    </row>
    <row r="137" spans="16:19" x14ac:dyDescent="0.75">
      <c r="P137" s="11">
        <v>123</v>
      </c>
      <c r="Q137" s="11">
        <f t="shared" si="16"/>
        <v>20</v>
      </c>
      <c r="R137" s="11">
        <f t="shared" si="17"/>
        <v>3</v>
      </c>
      <c r="S137" s="12" cm="1">
        <f t="array" ref="S137">INDEX('HnStage-ConceptMap-3'!$I$15:$N$123,Q137+1,R137)</f>
        <v>0</v>
      </c>
    </row>
    <row r="138" spans="16:19" x14ac:dyDescent="0.75">
      <c r="P138" s="11">
        <v>124</v>
      </c>
      <c r="Q138" s="11">
        <f t="shared" si="16"/>
        <v>20</v>
      </c>
      <c r="R138" s="11">
        <f t="shared" si="17"/>
        <v>4</v>
      </c>
      <c r="S138" s="12" cm="1">
        <f t="array" ref="S138">INDEX('HnStage-ConceptMap-3'!$I$15:$N$123,Q138+1,R138)</f>
        <v>0</v>
      </c>
    </row>
    <row r="139" spans="16:19" x14ac:dyDescent="0.75">
      <c r="P139" s="11">
        <v>125</v>
      </c>
      <c r="Q139" s="11">
        <f t="shared" si="16"/>
        <v>20</v>
      </c>
      <c r="R139" s="11">
        <f t="shared" si="17"/>
        <v>5</v>
      </c>
      <c r="S139" s="12" cm="1">
        <f t="array" ref="S139">INDEX('HnStage-ConceptMap-3'!$I$15:$N$123,Q139+1,R139)</f>
        <v>0</v>
      </c>
    </row>
    <row r="140" spans="16:19" x14ac:dyDescent="0.75">
      <c r="P140" s="11">
        <v>126</v>
      </c>
      <c r="Q140" s="11">
        <f t="shared" si="16"/>
        <v>20</v>
      </c>
      <c r="R140" s="11">
        <f t="shared" si="17"/>
        <v>6</v>
      </c>
      <c r="S140" s="12" cm="1">
        <f t="array" ref="S140">INDEX('HnStage-ConceptMap-3'!$I$15:$N$123,Q140+1,R140)</f>
        <v>0</v>
      </c>
    </row>
    <row r="141" spans="16:19" x14ac:dyDescent="0.75">
      <c r="P141" s="11">
        <v>127</v>
      </c>
      <c r="Q141" s="11">
        <f t="shared" si="16"/>
        <v>21</v>
      </c>
      <c r="R141" s="11">
        <f t="shared" si="17"/>
        <v>1</v>
      </c>
      <c r="S141" s="12" cm="1">
        <f t="array" ref="S141">INDEX('HnStage-ConceptMap-3'!$I$15:$N$123,Q141+1,R141)</f>
        <v>0</v>
      </c>
    </row>
    <row r="142" spans="16:19" x14ac:dyDescent="0.75">
      <c r="P142" s="11">
        <v>128</v>
      </c>
      <c r="Q142" s="11">
        <f t="shared" si="16"/>
        <v>21</v>
      </c>
      <c r="R142" s="11">
        <f t="shared" si="17"/>
        <v>2</v>
      </c>
      <c r="S142" s="12" cm="1">
        <f t="array" ref="S142">INDEX('HnStage-ConceptMap-3'!$I$15:$N$123,Q142+1,R142)</f>
        <v>0</v>
      </c>
    </row>
    <row r="143" spans="16:19" x14ac:dyDescent="0.75">
      <c r="P143" s="11">
        <v>129</v>
      </c>
      <c r="Q143" s="11">
        <f t="shared" si="16"/>
        <v>21</v>
      </c>
      <c r="R143" s="11">
        <f t="shared" si="17"/>
        <v>3</v>
      </c>
      <c r="S143" s="12" cm="1">
        <f t="array" ref="S143">INDEX('HnStage-ConceptMap-3'!$I$15:$N$123,Q143+1,R143)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INDEX('HnStage-ConceptMap-3'!$I$15:$N$123,Q144+1,R144)</f>
        <v>0</v>
      </c>
    </row>
    <row r="145" spans="16:19" x14ac:dyDescent="0.75">
      <c r="P145" s="11">
        <v>131</v>
      </c>
      <c r="Q145" s="11">
        <f t="shared" si="18"/>
        <v>21</v>
      </c>
      <c r="R145" s="11">
        <f t="shared" si="19"/>
        <v>5</v>
      </c>
      <c r="S145" s="12" cm="1">
        <f t="array" ref="S145">INDEX('HnStage-ConceptMap-3'!$I$15:$N$123,Q145+1,R145)</f>
        <v>0</v>
      </c>
    </row>
    <row r="146" spans="16:19" x14ac:dyDescent="0.75">
      <c r="P146" s="11">
        <v>132</v>
      </c>
      <c r="Q146" s="11">
        <f t="shared" si="18"/>
        <v>21</v>
      </c>
      <c r="R146" s="11">
        <f t="shared" si="19"/>
        <v>6</v>
      </c>
      <c r="S146" s="12" cm="1">
        <f t="array" ref="S146">INDEX('HnStage-ConceptMap-3'!$I$15:$N$123,Q146+1,R146)</f>
        <v>0</v>
      </c>
    </row>
    <row r="147" spans="16:19" x14ac:dyDescent="0.75">
      <c r="P147" s="11">
        <v>133</v>
      </c>
      <c r="Q147" s="11">
        <f t="shared" si="18"/>
        <v>22</v>
      </c>
      <c r="R147" s="11">
        <f t="shared" si="19"/>
        <v>1</v>
      </c>
      <c r="S147" s="12" cm="1">
        <f t="array" ref="S147">INDEX('HnStage-ConceptMap-3'!$I$15:$N$123,Q147+1,R147)</f>
        <v>0</v>
      </c>
    </row>
    <row r="148" spans="16:19" x14ac:dyDescent="0.75">
      <c r="P148" s="11">
        <v>134</v>
      </c>
      <c r="Q148" s="11">
        <f t="shared" si="18"/>
        <v>22</v>
      </c>
      <c r="R148" s="11">
        <f t="shared" si="19"/>
        <v>2</v>
      </c>
      <c r="S148" s="12" cm="1">
        <f t="array" ref="S148">INDEX('HnStage-ConceptMap-3'!$I$15:$N$123,Q148+1,R148)</f>
        <v>0</v>
      </c>
    </row>
    <row r="149" spans="16:19" x14ac:dyDescent="0.75">
      <c r="P149" s="11">
        <v>135</v>
      </c>
      <c r="Q149" s="11">
        <f t="shared" si="18"/>
        <v>22</v>
      </c>
      <c r="R149" s="11">
        <f t="shared" si="19"/>
        <v>3</v>
      </c>
      <c r="S149" s="12" cm="1">
        <f t="array" ref="S149">INDEX('HnStage-ConceptMap-3'!$I$15:$N$123,Q149+1,R149)</f>
        <v>0</v>
      </c>
    </row>
    <row r="150" spans="16:19" x14ac:dyDescent="0.75">
      <c r="P150" s="11">
        <v>136</v>
      </c>
      <c r="Q150" s="11">
        <f t="shared" si="18"/>
        <v>22</v>
      </c>
      <c r="R150" s="11">
        <f t="shared" si="19"/>
        <v>4</v>
      </c>
      <c r="S150" s="12" cm="1">
        <f t="array" ref="S150">INDEX('HnStage-ConceptMap-3'!$I$15:$N$123,Q150+1,R150)</f>
        <v>0</v>
      </c>
    </row>
    <row r="151" spans="16:19" x14ac:dyDescent="0.75">
      <c r="P151" s="11">
        <v>137</v>
      </c>
      <c r="Q151" s="11">
        <f t="shared" si="18"/>
        <v>22</v>
      </c>
      <c r="R151" s="11">
        <f t="shared" si="19"/>
        <v>5</v>
      </c>
      <c r="S151" s="12" cm="1">
        <f t="array" ref="S151">INDEX('HnStage-ConceptMap-3'!$I$15:$N$123,Q151+1,R151)</f>
        <v>0</v>
      </c>
    </row>
    <row r="152" spans="16:19" x14ac:dyDescent="0.75">
      <c r="P152" s="11">
        <v>138</v>
      </c>
      <c r="Q152" s="11">
        <f t="shared" si="18"/>
        <v>22</v>
      </c>
      <c r="R152" s="11">
        <f t="shared" si="19"/>
        <v>6</v>
      </c>
      <c r="S152" s="12" cm="1">
        <f t="array" ref="S152">INDEX('HnStage-ConceptMap-3'!$I$15:$N$123,Q152+1,R152)</f>
        <v>0</v>
      </c>
    </row>
    <row r="153" spans="16:19" x14ac:dyDescent="0.75">
      <c r="P153" s="11">
        <v>139</v>
      </c>
      <c r="Q153" s="11">
        <f t="shared" si="18"/>
        <v>23</v>
      </c>
      <c r="R153" s="11">
        <f t="shared" si="19"/>
        <v>1</v>
      </c>
      <c r="S153" s="12" cm="1">
        <f t="array" ref="S153">INDEX('HnStage-ConceptMap-3'!$I$15:$N$123,Q153+1,R153)</f>
        <v>0</v>
      </c>
    </row>
    <row r="154" spans="16:19" x14ac:dyDescent="0.75">
      <c r="P154" s="11">
        <v>140</v>
      </c>
      <c r="Q154" s="11">
        <f t="shared" si="18"/>
        <v>23</v>
      </c>
      <c r="R154" s="11">
        <f t="shared" si="19"/>
        <v>2</v>
      </c>
      <c r="S154" s="12" cm="1">
        <f t="array" ref="S154">INDEX('HnStage-ConceptMap-3'!$I$15:$N$123,Q154+1,R154)</f>
        <v>0</v>
      </c>
    </row>
    <row r="155" spans="16:19" x14ac:dyDescent="0.75">
      <c r="P155" s="11">
        <v>141</v>
      </c>
      <c r="Q155" s="11">
        <f t="shared" si="18"/>
        <v>23</v>
      </c>
      <c r="R155" s="11">
        <f t="shared" si="19"/>
        <v>3</v>
      </c>
      <c r="S155" s="12" cm="1">
        <f t="array" ref="S155">INDEX('HnStage-ConceptMap-3'!$I$15:$N$123,Q155+1,R155)</f>
        <v>0</v>
      </c>
    </row>
    <row r="156" spans="16:19" x14ac:dyDescent="0.75">
      <c r="P156" s="11">
        <v>142</v>
      </c>
      <c r="Q156" s="11">
        <f t="shared" si="18"/>
        <v>23</v>
      </c>
      <c r="R156" s="11">
        <f t="shared" si="19"/>
        <v>4</v>
      </c>
      <c r="S156" s="12" cm="1">
        <f t="array" ref="S156">INDEX('HnStage-ConceptMap-3'!$I$15:$N$123,Q156+1,R156)</f>
        <v>0</v>
      </c>
    </row>
    <row r="157" spans="16:19" x14ac:dyDescent="0.75">
      <c r="P157" s="11">
        <v>143</v>
      </c>
      <c r="Q157" s="11">
        <f t="shared" si="18"/>
        <v>23</v>
      </c>
      <c r="R157" s="11">
        <f t="shared" si="19"/>
        <v>5</v>
      </c>
      <c r="S157" s="12" cm="1">
        <f t="array" ref="S157">INDEX('HnStage-ConceptMap-3'!$I$15:$N$123,Q157+1,R157)</f>
        <v>0</v>
      </c>
    </row>
    <row r="158" spans="16:19" x14ac:dyDescent="0.75">
      <c r="P158" s="11">
        <v>144</v>
      </c>
      <c r="Q158" s="11">
        <f t="shared" si="18"/>
        <v>23</v>
      </c>
      <c r="R158" s="11">
        <f t="shared" si="19"/>
        <v>6</v>
      </c>
      <c r="S158" s="12" cm="1">
        <f t="array" ref="S158">INDEX('HnStage-ConceptMap-3'!$I$15:$N$123,Q158+1,R158)</f>
        <v>0</v>
      </c>
    </row>
    <row r="159" spans="16:19" x14ac:dyDescent="0.75">
      <c r="P159" s="11">
        <v>145</v>
      </c>
      <c r="Q159" s="11">
        <f t="shared" si="18"/>
        <v>24</v>
      </c>
      <c r="R159" s="11">
        <f t="shared" si="19"/>
        <v>1</v>
      </c>
      <c r="S159" s="12" cm="1">
        <f t="array" ref="S159">INDEX('HnStage-ConceptMap-3'!$I$15:$N$123,Q159+1,R159)</f>
        <v>0</v>
      </c>
    </row>
    <row r="160" spans="16:19" x14ac:dyDescent="0.75">
      <c r="P160" s="11">
        <v>146</v>
      </c>
      <c r="Q160" s="11">
        <f t="shared" si="18"/>
        <v>24</v>
      </c>
      <c r="R160" s="11">
        <f t="shared" si="19"/>
        <v>2</v>
      </c>
      <c r="S160" s="12" cm="1">
        <f t="array" ref="S160">INDEX('HnStage-ConceptMap-3'!$I$15:$N$123,Q160+1,R160)</f>
        <v>0</v>
      </c>
    </row>
    <row r="161" spans="16:19" x14ac:dyDescent="0.75">
      <c r="P161" s="11">
        <v>147</v>
      </c>
      <c r="Q161" s="11">
        <f t="shared" si="18"/>
        <v>24</v>
      </c>
      <c r="R161" s="11">
        <f t="shared" si="19"/>
        <v>3</v>
      </c>
      <c r="S161" s="12" cm="1">
        <f t="array" ref="S161">INDEX('HnStage-ConceptMap-3'!$I$15:$N$123,Q161+1,R161)</f>
        <v>0</v>
      </c>
    </row>
    <row r="162" spans="16:19" x14ac:dyDescent="0.75">
      <c r="P162" s="11">
        <v>148</v>
      </c>
      <c r="Q162" s="11">
        <f t="shared" si="18"/>
        <v>24</v>
      </c>
      <c r="R162" s="11">
        <f t="shared" si="19"/>
        <v>4</v>
      </c>
      <c r="S162" s="12" cm="1">
        <f t="array" ref="S162">INDEX('HnStage-ConceptMap-3'!$I$15:$N$123,Q162+1,R162)</f>
        <v>0</v>
      </c>
    </row>
  </sheetData>
  <mergeCells count="4">
    <mergeCell ref="E4:G4"/>
    <mergeCell ref="E6:G6"/>
    <mergeCell ref="E7:G7"/>
    <mergeCell ref="E3:G3"/>
  </mergeCells>
  <hyperlinks>
    <hyperlink ref="E6" r:id="rId1" display="http://hl7.eu/fhir/laboratory/StructureDefinition/Author" xr:uid="{7A123560-C8B6-464B-B3F6-E4B11ACCC226}"/>
    <hyperlink ref="C1" r:id="rId2" xr:uid="{4C2B7526-E848-4974-B807-2A474ADFA92F}"/>
    <hyperlink ref="E4" r:id="rId3" display="http://hl7.eu/fhir/ig/idea4rc/StructureDefinition/mcode-tnm-regional-nodes-category" xr:uid="{FDE13372-BB96-4C1A-BE86-545CD4B05842}"/>
    <hyperlink ref="E7" r:id="rId4" xr:uid="{8D24BD69-F268-41FA-AD27-2E98162FA97D}"/>
    <hyperlink ref="E3" r:id="rId5" display="http://hl7.eu/fhir/ig/idea4rc/StructureDefinition/mcode-tnm-regional-nodes-category" xr:uid="{75685ADA-FBD8-4AF6-95B3-86BF4F4A184F}"/>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60"/>
  <sheetViews>
    <sheetView topLeftCell="A3" zoomScale="77" workbookViewId="0">
      <selection activeCell="P15" sqref="P15:S60"/>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1601</v>
      </c>
      <c r="D3" s="47" t="s">
        <v>1466</v>
      </c>
      <c r="E3" s="158" t="str">
        <f>'HnStage-ConceptMap-1'!E3</f>
        <v>http://hl7.eu/fhir/ig/idea4rc/StructureDefinition/HnStage</v>
      </c>
      <c r="F3" s="159"/>
      <c r="G3" s="159"/>
    </row>
    <row r="4" spans="1:19" x14ac:dyDescent="0.75">
      <c r="B4" s="47" t="s">
        <v>16</v>
      </c>
      <c r="C4" s="28" t="s">
        <v>1603</v>
      </c>
      <c r="D4" s="47" t="s">
        <v>1467</v>
      </c>
      <c r="E4" s="158" t="str">
        <f>'HnStage-ConceptMap-1'!E4</f>
        <v>http://hl7.eu/fhir/ig/idea4rc/StructureDefinition/Bundle-eu-i4rc</v>
      </c>
      <c r="F4" s="159"/>
      <c r="G4" s="159"/>
    </row>
    <row r="5" spans="1:19" x14ac:dyDescent="0.75">
      <c r="B5" s="47" t="s">
        <v>10</v>
      </c>
      <c r="C5" s="7" t="s">
        <v>1604</v>
      </c>
      <c r="D5" s="47"/>
      <c r="E5" s="7"/>
    </row>
    <row r="6" spans="1:19" x14ac:dyDescent="0.75">
      <c r="B6" s="47" t="s">
        <v>18</v>
      </c>
      <c r="C6" s="41"/>
      <c r="D6" s="47" t="s">
        <v>1468</v>
      </c>
      <c r="E6" s="158" t="str">
        <f>E3</f>
        <v>http://hl7.eu/fhir/ig/idea4rc/StructureDefinition/HnStage</v>
      </c>
      <c r="F6" s="159"/>
      <c r="G6" s="159"/>
    </row>
    <row r="7" spans="1:19" x14ac:dyDescent="0.75">
      <c r="B7" s="47" t="s">
        <v>15</v>
      </c>
      <c r="C7" s="72"/>
      <c r="D7" s="47" t="s">
        <v>1469</v>
      </c>
      <c r="E7" s="158" t="s">
        <v>1621</v>
      </c>
      <c r="F7" s="159"/>
      <c r="G7" s="159"/>
    </row>
    <row r="8" spans="1:19" ht="44.25" x14ac:dyDescent="0.75">
      <c r="B8" s="47" t="s">
        <v>1470</v>
      </c>
      <c r="C8" s="73" t="s">
        <v>1604</v>
      </c>
      <c r="D8" s="47"/>
      <c r="E8" s="7"/>
      <c r="I8" s="12" t="s">
        <v>1285</v>
      </c>
      <c r="J8" s="12" t="s">
        <v>1286</v>
      </c>
      <c r="K8" s="12" t="s">
        <v>1287</v>
      </c>
      <c r="L8" s="12" t="s">
        <v>1288</v>
      </c>
      <c r="M8" s="11" t="s">
        <v>1289</v>
      </c>
      <c r="P8" s="34" t="s">
        <v>1324</v>
      </c>
      <c r="Q8" s="34">
        <v>6</v>
      </c>
    </row>
    <row r="9" spans="1:19" x14ac:dyDescent="0.75">
      <c r="B9" s="47" t="s">
        <v>1471</v>
      </c>
      <c r="C9" s="12" t="s">
        <v>1605</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HnStage!B5</f>
        <v>HnStage</v>
      </c>
      <c r="C14" s="11"/>
      <c r="D14" s="4" t="s">
        <v>1524</v>
      </c>
      <c r="E14" s="6"/>
      <c r="F14" s="49"/>
      <c r="G14" s="49"/>
      <c r="I14" s="12"/>
      <c r="J14" s="11"/>
      <c r="K14" s="11"/>
      <c r="L14" s="11"/>
      <c r="M14" s="48"/>
      <c r="N14" s="51"/>
    </row>
    <row r="15" spans="1:19" ht="73.75" customHeight="1" x14ac:dyDescent="0.75">
      <c r="A15" s="44"/>
      <c r="B15" s="11" t="str">
        <f>HnStage!B9</f>
        <v>Ct</v>
      </c>
      <c r="C15" s="11" t="str">
        <f>HnStage!C9</f>
        <v>cT</v>
      </c>
      <c r="D15" s="62"/>
      <c r="E15" s="62"/>
      <c r="F15" s="94" t="s">
        <v>1307</v>
      </c>
      <c r="G15" s="77"/>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unmatched</v>
      </c>
      <c r="L15" s="12" t="str">
        <f t="shared" ref="L15" si="3">IF(F15="unmatched","//-- unmatched","* group[=].element[=].target.display = ##34#"&amp;E15&amp;"##34#")</f>
        <v>//-- unmatched</v>
      </c>
      <c r="M15" s="12" t="str">
        <f t="shared" ref="M15" si="4">"* group[=].element[=].target.equivalence = #"&amp;F15</f>
        <v>* group[=].element[=].target.equivalence = #unmatched</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INDEX('HnStage-ConceptMap-4'!$I$15:$N$43,Q15+1,R15)</f>
        <v>* group[=].element[+].code = #HnStage.Ct</v>
      </c>
    </row>
    <row r="16" spans="1:19" ht="44.25" x14ac:dyDescent="0.75">
      <c r="A16" s="44"/>
      <c r="B16" s="11" t="str">
        <f>HnStage!B10</f>
        <v>Cn</v>
      </c>
      <c r="C16" s="11" t="str">
        <f>HnStage!C10</f>
        <v>cN</v>
      </c>
      <c r="D16" s="62"/>
      <c r="E16" s="12"/>
      <c r="F16" s="94" t="s">
        <v>1307</v>
      </c>
      <c r="G16" s="77"/>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unmatched</v>
      </c>
      <c r="L16" s="12" t="str">
        <f t="shared" ref="L16:L20" si="11">IF(F16="unmatched","//-- unmatched","* group[=].element[=].target.display = ##34#"&amp;E16&amp;"##34#")</f>
        <v>//-- unmatched</v>
      </c>
      <c r="M16" s="12" t="str">
        <f t="shared" ref="M16:M20" si="12">"* group[=].element[=].target.equivalence = #"&amp;F16</f>
        <v>* group[=].element[=].target.equivalence = #unmatched</v>
      </c>
      <c r="N16" s="12" t="str">
        <f t="shared" ref="N16:N20" si="13">IF(G16&lt;&gt;"",CONCATENATE("* group[=].element[=].target.comment = ","##34#",G16,"##34#"),"")</f>
        <v/>
      </c>
      <c r="P16" s="11">
        <v>2</v>
      </c>
      <c r="Q16" s="11">
        <f t="shared" ref="Q16:Q60" si="14">IF(MOD(P16,$Q$8)=0,P16/$Q$8-1,INT(P16/$Q$8))</f>
        <v>0</v>
      </c>
      <c r="R16" s="11">
        <f t="shared" ref="R16:R60" si="15">IF(MOD(P16,$Q$8)=0,$Q$8,MOD(P16,$Q$8))</f>
        <v>2</v>
      </c>
      <c r="S16" s="12" t="str" cm="1">
        <f t="array" ref="S16">INDEX('HnStage-ConceptMap-4'!$I$15:$N$43,Q16+1,R16)</f>
        <v>* group[=].element[=].display = ##34#cT##34#</v>
      </c>
    </row>
    <row r="17" spans="1:19" ht="73.75" x14ac:dyDescent="0.75">
      <c r="A17" s="44"/>
      <c r="B17" s="11" t="str">
        <f>HnStage!B11</f>
        <v>Cm</v>
      </c>
      <c r="C17" s="11" t="str">
        <f>HnStage!C11</f>
        <v>cM</v>
      </c>
      <c r="D17" s="62" t="s">
        <v>1613</v>
      </c>
      <c r="E17" s="12"/>
      <c r="F17" s="94" t="s">
        <v>1312</v>
      </c>
      <c r="G17" s="77" t="s">
        <v>2457</v>
      </c>
      <c r="H17" s="43"/>
      <c r="I17" s="12" t="str">
        <f t="shared" si="8"/>
        <v>* group[=].element[+].code = #HnStage.Cm</v>
      </c>
      <c r="J17" s="12" t="str">
        <f t="shared" si="9"/>
        <v>* group[=].element[=].display = ##34#cM##34#</v>
      </c>
      <c r="K17" s="12" t="str">
        <f t="shared" si="10"/>
        <v>* group[=].element[=].target.code = #Observation.valueCodeableConcept</v>
      </c>
      <c r="L17" s="12" t="str">
        <f t="shared" si="11"/>
        <v>* group[=].element[=].target.display = ##34###34#</v>
      </c>
      <c r="M17" s="12" t="str">
        <f t="shared" si="12"/>
        <v>* group[=].element[=].target.equivalence = #equivalent</v>
      </c>
      <c r="N17" s="12" t="str">
        <f t="shared" si="13"/>
        <v>* group[=].element[=].target.comment = ##34#where code = $loinc21905-5 Primary tumor.clinical##34#</v>
      </c>
      <c r="P17" s="11">
        <v>3</v>
      </c>
      <c r="Q17" s="11">
        <f t="shared" si="14"/>
        <v>0</v>
      </c>
      <c r="R17" s="11">
        <f t="shared" si="15"/>
        <v>3</v>
      </c>
      <c r="S17" s="12" t="str" cm="1">
        <f t="array" ref="S17">INDEX('HnStage-ConceptMap-4'!$I$15:$N$43,Q17+1,R17)</f>
        <v>//-- unmatched</v>
      </c>
    </row>
    <row r="18" spans="1:19" ht="44.25" x14ac:dyDescent="0.75">
      <c r="A18" s="44"/>
      <c r="B18" s="11" t="str">
        <f>HnStage!B12</f>
        <v>Pt</v>
      </c>
      <c r="C18" s="11" t="str">
        <f>HnStage!C12</f>
        <v>pT</v>
      </c>
      <c r="D18" s="62"/>
      <c r="E18" s="62"/>
      <c r="F18" s="94" t="s">
        <v>1307</v>
      </c>
      <c r="G18" s="77"/>
      <c r="H18" s="43"/>
      <c r="I18" s="12" t="str">
        <f t="shared" si="8"/>
        <v>* group[=].element[+].code = #HnStage.Pt</v>
      </c>
      <c r="J18" s="12" t="str">
        <f t="shared" si="9"/>
        <v>* group[=].element[=].display = ##34#pT##34#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INDEX('HnStage-ConceptMap-4'!$I$15:$N$43,Q18+1,R18)</f>
        <v>//-- unmatched</v>
      </c>
    </row>
    <row r="19" spans="1:19" ht="44.25" x14ac:dyDescent="0.75">
      <c r="A19" s="44"/>
      <c r="B19" s="11" t="str">
        <f>HnStage!B13</f>
        <v>Pn</v>
      </c>
      <c r="C19" s="11" t="str">
        <f>HnStage!C13</f>
        <v>pN</v>
      </c>
      <c r="D19" s="62"/>
      <c r="E19" s="12"/>
      <c r="F19" s="94" t="s">
        <v>1307</v>
      </c>
      <c r="G19" s="77"/>
      <c r="H19" s="43"/>
      <c r="I19" s="12" t="str">
        <f t="shared" si="8"/>
        <v>* group[=].element[+].code = #HnStage.Pn</v>
      </c>
      <c r="J19" s="12" t="str">
        <f t="shared" si="9"/>
        <v>* group[=].element[=].display = ##34#pN##34#</v>
      </c>
      <c r="K19" s="12" t="str">
        <f t="shared" si="10"/>
        <v>//-- unmatched</v>
      </c>
      <c r="L19" s="12" t="str">
        <f t="shared" si="11"/>
        <v>//-- unmatched</v>
      </c>
      <c r="M19" s="12" t="str">
        <f t="shared" si="12"/>
        <v>* group[=].element[=].target.equivalence = #unmatched</v>
      </c>
      <c r="N19" s="12" t="str">
        <f t="shared" si="13"/>
        <v/>
      </c>
      <c r="P19" s="11">
        <v>5</v>
      </c>
      <c r="Q19" s="11">
        <f t="shared" si="14"/>
        <v>0</v>
      </c>
      <c r="R19" s="11">
        <f t="shared" si="15"/>
        <v>5</v>
      </c>
      <c r="S19" s="12" t="str" cm="1">
        <f t="array" ref="S19">INDEX('HnStage-ConceptMap-4'!$I$15:$N$43,Q19+1,R19)</f>
        <v>* group[=].element[=].target.equivalence = #unmatched</v>
      </c>
    </row>
    <row r="20" spans="1:19" ht="73.75" x14ac:dyDescent="0.75">
      <c r="A20" s="44"/>
      <c r="B20" s="11" t="str">
        <f>HnStage!B14</f>
        <v>Pm</v>
      </c>
      <c r="C20" s="11" t="str">
        <f>HnStage!C14</f>
        <v>pM</v>
      </c>
      <c r="D20" s="62" t="s">
        <v>1613</v>
      </c>
      <c r="E20" s="12"/>
      <c r="F20" s="94" t="s">
        <v>1312</v>
      </c>
      <c r="G20" s="77" t="s">
        <v>2457</v>
      </c>
      <c r="H20" s="43"/>
      <c r="I20" s="12" t="str">
        <f t="shared" si="8"/>
        <v>* group[=].element[+].code = #HnStage.Pm</v>
      </c>
      <c r="J20" s="12" t="str">
        <f t="shared" si="9"/>
        <v>* group[=].element[=].display = ##34#pM##34#</v>
      </c>
      <c r="K20" s="12" t="str">
        <f t="shared" si="10"/>
        <v>* group[=].element[=].target.code = #Observation.valueCodeableConcept</v>
      </c>
      <c r="L20" s="12" t="str">
        <f t="shared" si="11"/>
        <v>* group[=].element[=].target.display = ##34###34#</v>
      </c>
      <c r="M20" s="12" t="str">
        <f t="shared" si="12"/>
        <v>* group[=].element[=].target.equivalence = #equivalent</v>
      </c>
      <c r="N20" s="12" t="str">
        <f t="shared" si="13"/>
        <v>* group[=].element[=].target.comment = ##34#where code = $loinc21905-5 Primary tumor.clinical##34#</v>
      </c>
      <c r="P20" s="11">
        <v>6</v>
      </c>
      <c r="Q20" s="11">
        <f t="shared" si="14"/>
        <v>0</v>
      </c>
      <c r="R20" s="11">
        <f t="shared" si="15"/>
        <v>6</v>
      </c>
      <c r="S20" s="12" t="str" cm="1">
        <f t="array" ref="S20">INDEX('HnStage-ConceptMap-4'!$I$15:$N$43,Q20+1,R20)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INDEX('HnStage-ConceptMap-4'!$I$15:$N$43,Q21+1,R21)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INDEX('HnStage-ConceptMap-4'!$I$15:$N$43,Q22+1,R22)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INDEX('HnStage-ConceptMap-4'!$I$15:$N$43,Q23+1,R23)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INDEX('HnStage-ConceptMap-4'!$I$15:$N$43,Q24+1,R24)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INDEX('HnStage-ConceptMap-4'!$I$15:$N$43,Q25+1,R25)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INDEX('HnStage-ConceptMap-4'!$I$15:$N$43,Q26+1,R26)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INDEX('HnStage-ConceptMap-4'!$I$15:$N$43,Q27+1,R27)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INDEX('HnStage-ConceptMap-4'!$I$15:$N$43,Q28+1,R28)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INDEX('HnStage-ConceptMap-4'!$I$15:$N$43,Q29+1,R29)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INDEX('HnStage-ConceptMap-4'!$I$15:$N$43,Q30+1,R30)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INDEX('HnStage-ConceptMap-4'!$I$15:$N$43,Q31+1,R31)</f>
        <v>* group[=].element[=].target.equivalence = #equivalent</v>
      </c>
    </row>
    <row r="32" spans="1:19" ht="29.5"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INDEX('HnStage-ConceptMap-4'!$I$15:$N$43,Q32+1,R32)</f>
        <v>* group[=].element[=].target.comment = ##34#where code = $loinc21905-5 Primary tumor.clinical##34#</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INDEX('HnStage-ConceptMap-4'!$I$15:$N$43,Q33+1,R33)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INDEX('HnStage-ConceptMap-4'!$I$15:$N$43,Q34+1,R34)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INDEX('HnStage-ConceptMap-4'!$I$15:$N$43,Q35+1,R35)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INDEX('HnStage-ConceptMap-4'!$I$15:$N$43,Q36+1,R36)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INDEX('HnStage-ConceptMap-4'!$I$15:$N$43,Q37+1,R37)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INDEX('HnStage-ConceptMap-4'!$I$15:$N$43,Q38+1,R38)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INDEX('HnStage-ConceptMap-4'!$I$15:$N$43,Q39+1,R39)</f>
        <v>* group[=].element[+].code = #HnStage.Pn</v>
      </c>
    </row>
    <row r="40" spans="1:19" s="2" customFormat="1" x14ac:dyDescent="0.75">
      <c r="A40"/>
      <c r="B40" s="11"/>
      <c r="C40" s="11"/>
      <c r="D40" s="12"/>
      <c r="F40" s="43"/>
      <c r="G40" s="77"/>
      <c r="H40" s="43"/>
      <c r="J40"/>
      <c r="K40" s="43"/>
      <c r="L40" s="43"/>
      <c r="M40" s="51"/>
      <c r="N40" s="51"/>
      <c r="P40" s="11">
        <v>26</v>
      </c>
      <c r="Q40" s="11">
        <f t="shared" si="14"/>
        <v>4</v>
      </c>
      <c r="R40" s="11">
        <f t="shared" si="15"/>
        <v>2</v>
      </c>
      <c r="S40" s="12" t="str" cm="1">
        <f t="array" ref="S40">INDEX('HnStage-ConceptMap-4'!$I$15:$N$43,Q40+1,R40)</f>
        <v>* group[=].element[=].display = ##34#pN##34#</v>
      </c>
    </row>
    <row r="41" spans="1:19" s="2" customFormat="1" x14ac:dyDescent="0.75">
      <c r="A41"/>
      <c r="B41" s="11"/>
      <c r="C41" s="11"/>
      <c r="D41" s="12"/>
      <c r="F41" s="43"/>
      <c r="G41" s="77"/>
      <c r="H41" s="43"/>
      <c r="J41"/>
      <c r="K41" s="43"/>
      <c r="L41" s="43"/>
      <c r="M41" s="51"/>
      <c r="N41" s="51"/>
      <c r="P41" s="11">
        <v>27</v>
      </c>
      <c r="Q41" s="11">
        <f t="shared" si="14"/>
        <v>4</v>
      </c>
      <c r="R41" s="11">
        <f t="shared" si="15"/>
        <v>3</v>
      </c>
      <c r="S41" s="12" t="str" cm="1">
        <f t="array" ref="S41">INDEX('HnStage-ConceptMap-4'!$I$15:$N$43,Q41+1,R41)</f>
        <v>//-- unmatched</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t="str" cm="1">
        <f t="array" ref="S42">INDEX('HnStage-ConceptMap-4'!$I$15:$N$43,Q42+1,R42)</f>
        <v>//-- unmatched</v>
      </c>
    </row>
    <row r="43" spans="1:19" s="2" customFormat="1" x14ac:dyDescent="0.75">
      <c r="A43"/>
      <c r="B43" s="11"/>
      <c r="C43" s="11"/>
      <c r="F43" s="43"/>
      <c r="G43" s="77"/>
      <c r="H43" s="43"/>
      <c r="J43" s="43"/>
      <c r="K43" s="43"/>
      <c r="L43" s="43"/>
      <c r="M43" s="51"/>
      <c r="N43" s="51"/>
      <c r="P43" s="11">
        <v>29</v>
      </c>
      <c r="Q43" s="11">
        <f t="shared" si="14"/>
        <v>4</v>
      </c>
      <c r="R43" s="11">
        <f t="shared" si="15"/>
        <v>5</v>
      </c>
      <c r="S43" s="12" t="str" cm="1">
        <f t="array" ref="S43">INDEX('HnStage-ConceptMap-4'!$I$15:$N$43,Q43+1,R43)</f>
        <v>* group[=].element[=].target.equivalence = #unmatched</v>
      </c>
    </row>
    <row r="44" spans="1:19" x14ac:dyDescent="0.75">
      <c r="P44" s="11">
        <v>30</v>
      </c>
      <c r="Q44" s="11">
        <f t="shared" si="14"/>
        <v>4</v>
      </c>
      <c r="R44" s="11">
        <f t="shared" si="15"/>
        <v>6</v>
      </c>
      <c r="S44" s="12" t="str" cm="1">
        <f t="array" ref="S44">INDEX('HnStage-ConceptMap-4'!$I$15:$N$43,Q44+1,R44)</f>
        <v/>
      </c>
    </row>
    <row r="45" spans="1:19" x14ac:dyDescent="0.75">
      <c r="P45" s="11">
        <v>31</v>
      </c>
      <c r="Q45" s="11">
        <f t="shared" si="14"/>
        <v>5</v>
      </c>
      <c r="R45" s="11">
        <f t="shared" si="15"/>
        <v>1</v>
      </c>
      <c r="S45" s="12" t="str" cm="1">
        <f t="array" ref="S45">INDEX('HnStage-ConceptMap-4'!$I$15:$N$43,Q45+1,R45)</f>
        <v>* group[=].element[+].code = #HnStage.Pm</v>
      </c>
    </row>
    <row r="46" spans="1:19" x14ac:dyDescent="0.75">
      <c r="P46" s="11">
        <v>32</v>
      </c>
      <c r="Q46" s="11">
        <f t="shared" si="14"/>
        <v>5</v>
      </c>
      <c r="R46" s="11">
        <f t="shared" si="15"/>
        <v>2</v>
      </c>
      <c r="S46" s="12" t="str" cm="1">
        <f t="array" ref="S46">INDEX('HnStage-ConceptMap-4'!$I$15:$N$43,Q46+1,R46)</f>
        <v>* group[=].element[=].display = ##34#pM##34#</v>
      </c>
    </row>
    <row r="47" spans="1:19" x14ac:dyDescent="0.75">
      <c r="P47" s="11">
        <v>33</v>
      </c>
      <c r="Q47" s="11">
        <f t="shared" si="14"/>
        <v>5</v>
      </c>
      <c r="R47" s="11">
        <f t="shared" si="15"/>
        <v>3</v>
      </c>
      <c r="S47" s="12" t="str" cm="1">
        <f t="array" ref="S47">INDEX('HnStage-ConceptMap-4'!$I$15:$N$43,Q47+1,R47)</f>
        <v>* group[=].element[=].target.code = #Observation.valueCodeableConcept</v>
      </c>
    </row>
    <row r="48" spans="1:19" x14ac:dyDescent="0.75">
      <c r="P48" s="11">
        <v>34</v>
      </c>
      <c r="Q48" s="11">
        <f t="shared" si="14"/>
        <v>5</v>
      </c>
      <c r="R48" s="11">
        <f t="shared" si="15"/>
        <v>4</v>
      </c>
      <c r="S48" s="12" t="str" cm="1">
        <f t="array" ref="S48">INDEX('HnStage-ConceptMap-4'!$I$15:$N$43,Q48+1,R48)</f>
        <v>* group[=].element[=].target.display = ##34###34#</v>
      </c>
    </row>
    <row r="49" spans="16:19" x14ac:dyDescent="0.75">
      <c r="P49" s="11">
        <v>35</v>
      </c>
      <c r="Q49" s="11">
        <f t="shared" si="14"/>
        <v>5</v>
      </c>
      <c r="R49" s="11">
        <f t="shared" si="15"/>
        <v>5</v>
      </c>
      <c r="S49" s="12" t="str" cm="1">
        <f t="array" ref="S49">INDEX('HnStage-ConceptMap-4'!$I$15:$N$43,Q49+1,R49)</f>
        <v>* group[=].element[=].target.equivalence = #equivalent</v>
      </c>
    </row>
    <row r="50" spans="16:19" ht="29.5" x14ac:dyDescent="0.75">
      <c r="P50" s="11">
        <v>36</v>
      </c>
      <c r="Q50" s="11">
        <f t="shared" si="14"/>
        <v>5</v>
      </c>
      <c r="R50" s="11">
        <f t="shared" si="15"/>
        <v>6</v>
      </c>
      <c r="S50" s="12" t="str" cm="1">
        <f t="array" ref="S50">INDEX('HnStage-ConceptMap-4'!$I$15:$N$43,Q50+1,R50)</f>
        <v>* group[=].element[=].target.comment = ##34#where code = $loinc21905-5 Primary tumor.clinical##34#</v>
      </c>
    </row>
    <row r="51" spans="16:19" x14ac:dyDescent="0.75">
      <c r="P51" s="11">
        <v>37</v>
      </c>
      <c r="Q51" s="11">
        <f t="shared" si="14"/>
        <v>6</v>
      </c>
      <c r="R51" s="11">
        <f t="shared" si="15"/>
        <v>1</v>
      </c>
      <c r="S51" s="12" cm="1">
        <f t="array" ref="S51">INDEX('HnStage-ConceptMap-4'!$I$15:$N$43,Q51+1,R51)</f>
        <v>0</v>
      </c>
    </row>
    <row r="52" spans="16:19" x14ac:dyDescent="0.75">
      <c r="P52" s="11">
        <v>38</v>
      </c>
      <c r="Q52" s="11">
        <f t="shared" si="14"/>
        <v>6</v>
      </c>
      <c r="R52" s="11">
        <f t="shared" si="15"/>
        <v>2</v>
      </c>
      <c r="S52" s="12" cm="1">
        <f t="array" ref="S52">INDEX('HnStage-ConceptMap-4'!$I$15:$N$43,Q52+1,R52)</f>
        <v>0</v>
      </c>
    </row>
    <row r="53" spans="16:19" x14ac:dyDescent="0.75">
      <c r="P53" s="11">
        <v>39</v>
      </c>
      <c r="Q53" s="11">
        <f t="shared" si="14"/>
        <v>6</v>
      </c>
      <c r="R53" s="11">
        <f t="shared" si="15"/>
        <v>3</v>
      </c>
      <c r="S53" s="12" cm="1">
        <f t="array" ref="S53">INDEX('HnStage-ConceptMap-4'!$I$15:$N$43,Q53+1,R53)</f>
        <v>0</v>
      </c>
    </row>
    <row r="54" spans="16:19" x14ac:dyDescent="0.75">
      <c r="P54" s="11">
        <v>40</v>
      </c>
      <c r="Q54" s="11">
        <f t="shared" si="14"/>
        <v>6</v>
      </c>
      <c r="R54" s="11">
        <f t="shared" si="15"/>
        <v>4</v>
      </c>
      <c r="S54" s="12" cm="1">
        <f t="array" ref="S54">INDEX('HnStage-ConceptMap-4'!$I$15:$N$43,Q54+1,R54)</f>
        <v>0</v>
      </c>
    </row>
    <row r="55" spans="16:19" x14ac:dyDescent="0.75">
      <c r="P55" s="11">
        <v>41</v>
      </c>
      <c r="Q55" s="11">
        <f t="shared" si="14"/>
        <v>6</v>
      </c>
      <c r="R55" s="11">
        <f t="shared" si="15"/>
        <v>5</v>
      </c>
      <c r="S55" s="12" cm="1">
        <f t="array" ref="S55">INDEX('HnStage-ConceptMap-4'!$I$15:$N$43,Q55+1,R55)</f>
        <v>0</v>
      </c>
    </row>
    <row r="56" spans="16:19" x14ac:dyDescent="0.75">
      <c r="P56" s="11">
        <v>42</v>
      </c>
      <c r="Q56" s="11">
        <f t="shared" si="14"/>
        <v>6</v>
      </c>
      <c r="R56" s="11">
        <f t="shared" si="15"/>
        <v>6</v>
      </c>
      <c r="S56" s="12" cm="1">
        <f t="array" ref="S56">INDEX('HnStage-ConceptMap-4'!$I$15:$N$43,Q56+1,R56)</f>
        <v>0</v>
      </c>
    </row>
    <row r="57" spans="16:19" x14ac:dyDescent="0.75">
      <c r="P57" s="11">
        <v>43</v>
      </c>
      <c r="Q57" s="11">
        <f t="shared" si="14"/>
        <v>7</v>
      </c>
      <c r="R57" s="11">
        <f t="shared" si="15"/>
        <v>1</v>
      </c>
      <c r="S57" s="12" cm="1">
        <f t="array" ref="S57">INDEX('HnStage-ConceptMap-4'!$I$15:$N$43,Q57+1,R57)</f>
        <v>0</v>
      </c>
    </row>
    <row r="58" spans="16:19" x14ac:dyDescent="0.75">
      <c r="P58" s="11">
        <v>44</v>
      </c>
      <c r="Q58" s="11">
        <f t="shared" si="14"/>
        <v>7</v>
      </c>
      <c r="R58" s="11">
        <f t="shared" si="15"/>
        <v>2</v>
      </c>
      <c r="S58" s="12" cm="1">
        <f t="array" ref="S58">INDEX('HnStage-ConceptMap-4'!$I$15:$N$43,Q58+1,R58)</f>
        <v>0</v>
      </c>
    </row>
    <row r="59" spans="16:19" x14ac:dyDescent="0.75">
      <c r="P59" s="11">
        <v>45</v>
      </c>
      <c r="Q59" s="11">
        <f t="shared" si="14"/>
        <v>7</v>
      </c>
      <c r="R59" s="11">
        <f t="shared" si="15"/>
        <v>3</v>
      </c>
      <c r="S59" s="12" cm="1">
        <f t="array" ref="S59">INDEX('HnStage-ConceptMap-4'!$I$15:$N$43,Q59+1,R59)</f>
        <v>0</v>
      </c>
    </row>
    <row r="60" spans="16:19" x14ac:dyDescent="0.75">
      <c r="P60" s="11">
        <v>46</v>
      </c>
      <c r="Q60" s="11">
        <f t="shared" si="14"/>
        <v>7</v>
      </c>
      <c r="R60" s="11">
        <f t="shared" si="15"/>
        <v>4</v>
      </c>
      <c r="S60" s="12" cm="1">
        <f t="array" ref="S60">INDEX('HnStage-ConceptMap-4'!$I$15:$N$43,Q60+1,R60)</f>
        <v>0</v>
      </c>
    </row>
  </sheetData>
  <mergeCells count="4">
    <mergeCell ref="E4:G4"/>
    <mergeCell ref="E6:G6"/>
    <mergeCell ref="E7:G7"/>
    <mergeCell ref="E3:G3"/>
  </mergeCells>
  <hyperlinks>
    <hyperlink ref="E6" r:id="rId1" display="http://hl7.eu/fhir/laboratory/StructureDefinition/Author" xr:uid="{EA23D29A-BC84-41E3-8DFA-D01E6298CF72}"/>
    <hyperlink ref="C1" r:id="rId2" xr:uid="{7292C913-3D31-488F-B9E6-B2C3BEA715CD}"/>
    <hyperlink ref="E4" r:id="rId3" display="http://hl7.eu/fhir/ig/idea4rc/StructureDefinition/mcode-tnm-distant-metastases-category" xr:uid="{1C49A35E-6965-462E-938D-924E92BC44F2}"/>
    <hyperlink ref="E7" r:id="rId4" xr:uid="{11492DF4-6CC7-41C9-8EE3-2E2CCF822A8B}"/>
    <hyperlink ref="E3" r:id="rId5" display="http://hl7.eu/fhir/ig/idea4rc/StructureDefinition/mcode-tnm-distant-metastases-category" xr:uid="{FC5FF8F5-8F26-40BA-87A9-F7C2BDBEF89B}"/>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zoomScale="77" workbookViewId="0">
      <selection activeCell="B15" sqref="B15:C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1601</v>
      </c>
      <c r="D3" s="47" t="s">
        <v>1466</v>
      </c>
      <c r="E3" s="158" t="str">
        <f>'HnStage-ConceptMap-1'!E3</f>
        <v>http://hl7.eu/fhir/ig/idea4rc/StructureDefinition/HnStage</v>
      </c>
      <c r="F3" s="159"/>
      <c r="G3" s="159"/>
    </row>
    <row r="4" spans="1:19" x14ac:dyDescent="0.75">
      <c r="B4" s="47" t="s">
        <v>16</v>
      </c>
      <c r="C4" s="28" t="s">
        <v>1603</v>
      </c>
      <c r="D4" s="47" t="s">
        <v>1467</v>
      </c>
      <c r="E4" s="158" t="str">
        <f>'HnStage-ConceptMap-1'!E4</f>
        <v>http://hl7.eu/fhir/ig/idea4rc/StructureDefinition/Bundle-eu-i4rc</v>
      </c>
      <c r="F4" s="159"/>
      <c r="G4" s="159"/>
    </row>
    <row r="5" spans="1:19" x14ac:dyDescent="0.75">
      <c r="B5" s="47" t="s">
        <v>10</v>
      </c>
      <c r="C5" s="7" t="s">
        <v>1604</v>
      </c>
      <c r="D5" s="47"/>
      <c r="E5" s="7"/>
    </row>
    <row r="6" spans="1:19" x14ac:dyDescent="0.75">
      <c r="B6" s="47" t="s">
        <v>18</v>
      </c>
      <c r="C6" s="41"/>
      <c r="D6" s="47" t="s">
        <v>1468</v>
      </c>
      <c r="E6" s="159" t="str">
        <f>E3</f>
        <v>http://hl7.eu/fhir/ig/idea4rc/StructureDefinition/HnStage</v>
      </c>
      <c r="F6" s="159"/>
      <c r="G6" s="159"/>
    </row>
    <row r="7" spans="1:19" x14ac:dyDescent="0.75">
      <c r="B7" s="47" t="s">
        <v>15</v>
      </c>
      <c r="C7" s="72"/>
      <c r="D7" s="47" t="s">
        <v>1469</v>
      </c>
      <c r="E7" s="159" t="s">
        <v>2267</v>
      </c>
      <c r="F7" s="159"/>
      <c r="G7" s="159"/>
    </row>
    <row r="8" spans="1:19" ht="44.25" x14ac:dyDescent="0.75">
      <c r="B8" s="47" t="s">
        <v>1470</v>
      </c>
      <c r="C8" s="73" t="s">
        <v>1604</v>
      </c>
      <c r="D8" s="47"/>
      <c r="E8" s="7"/>
      <c r="I8" s="12" t="s">
        <v>1285</v>
      </c>
      <c r="J8" s="12" t="s">
        <v>1286</v>
      </c>
      <c r="K8" s="12" t="s">
        <v>1287</v>
      </c>
      <c r="L8" s="12" t="s">
        <v>1288</v>
      </c>
      <c r="M8" s="11" t="s">
        <v>1289</v>
      </c>
      <c r="P8" s="34" t="s">
        <v>1324</v>
      </c>
      <c r="Q8" s="34">
        <v>6</v>
      </c>
    </row>
    <row r="9" spans="1:19" x14ac:dyDescent="0.75">
      <c r="B9" s="47" t="s">
        <v>1471</v>
      </c>
      <c r="C9" s="12" t="s">
        <v>1605</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HnStage!B5</f>
        <v>HnStage</v>
      </c>
      <c r="C14" s="11"/>
      <c r="D14" s="4" t="s">
        <v>1524</v>
      </c>
      <c r="E14" s="6"/>
      <c r="F14" s="49"/>
      <c r="G14" s="49"/>
      <c r="I14" s="12"/>
      <c r="J14" s="11"/>
      <c r="K14" s="11"/>
      <c r="L14" s="11"/>
      <c r="M14" s="48"/>
      <c r="N14" s="51"/>
    </row>
    <row r="15" spans="1:19" ht="73.75" customHeight="1" x14ac:dyDescent="0.75">
      <c r="A15" s="44"/>
      <c r="B15" s="11" t="str">
        <f>HnStage!B15</f>
        <v>rEne</v>
      </c>
      <c r="C15" s="11" t="str">
        <f>HnStage!C15</f>
        <v>Radiological Extra-nodal extension (rEne)</v>
      </c>
      <c r="D15" s="62" t="s">
        <v>1613</v>
      </c>
      <c r="E15" s="62"/>
      <c r="F15" s="94" t="s">
        <v>1312</v>
      </c>
      <c r="G15" s="76" t="s">
        <v>2258</v>
      </c>
      <c r="I15" s="12" t="str">
        <f t="shared" ref="I15" si="0">"* group[=].element[+].code = #"&amp;$B$14&amp;"."&amp;B15</f>
        <v>* group[=].element[+].code = #HnStage.rEne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INDEX('HnStage-ConceptMap-5'!$I$15:$N$37,Q15+1,R15)</f>
        <v>* group[=].element[+].code = #HnStage.rEne</v>
      </c>
    </row>
    <row r="16" spans="1:19" x14ac:dyDescent="0.75">
      <c r="A16" s="44"/>
      <c r="B16" s="11"/>
      <c r="C16" s="11"/>
      <c r="D16" s="12"/>
      <c r="E16" s="12"/>
      <c r="F16" s="49"/>
      <c r="G16" s="77"/>
      <c r="H16" s="43"/>
      <c r="I16" s="12"/>
      <c r="J16" s="12"/>
      <c r="K16" s="12"/>
      <c r="L16" s="12"/>
      <c r="M16" s="12"/>
      <c r="N16" s="12"/>
      <c r="P16" s="11">
        <v>2</v>
      </c>
      <c r="Q16" s="11">
        <f t="shared" ref="Q16:Q23" si="8">IF(MOD(P16,$Q$8)=0,P16/$Q$8-1,INT(P16/$Q$8))</f>
        <v>0</v>
      </c>
      <c r="R16" s="11">
        <f t="shared" ref="R16:R23" si="9">IF(MOD(P16,$Q$8)=0,$Q$8,MOD(P16,$Q$8))</f>
        <v>2</v>
      </c>
      <c r="S16" s="12" t="str" cm="1">
        <f t="array" ref="S16">INDEX('HnStage-ConceptMap-5'!$I$15:$N$37,Q16+1,R16)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INDEX('HnStage-ConceptMap-5'!$I$15:$N$37,Q17+1,R17)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INDEX('HnStage-ConceptMap-5'!$I$15:$N$37,Q18+1,R18)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INDEX('HnStage-ConceptMap-5'!$I$15:$N$37,Q19+1,R19)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INDEX('HnStage-ConceptMap-5'!$I$15:$N$37,Q20+1,R20)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8"/>
        <v>1</v>
      </c>
      <c r="R21" s="11">
        <f t="shared" si="9"/>
        <v>1</v>
      </c>
      <c r="S21" s="12" cm="1">
        <f t="array" ref="S21">INDEX('HnStage-ConceptMap-5'!$I$15:$N$37,Q21+1,R21)</f>
        <v>0</v>
      </c>
    </row>
    <row r="22" spans="1:19" x14ac:dyDescent="0.75">
      <c r="B22" s="11"/>
      <c r="C22" s="11"/>
      <c r="D22" s="12"/>
      <c r="E22" s="12"/>
      <c r="F22" s="49"/>
      <c r="G22" s="77"/>
      <c r="H22" s="43"/>
      <c r="I22" s="12"/>
      <c r="J22" s="12"/>
      <c r="K22" s="12"/>
      <c r="L22" s="12"/>
      <c r="M22" s="12"/>
      <c r="N22" s="12"/>
      <c r="P22" s="11">
        <v>8</v>
      </c>
      <c r="Q22" s="11">
        <f t="shared" si="8"/>
        <v>1</v>
      </c>
      <c r="R22" s="11">
        <f t="shared" si="9"/>
        <v>2</v>
      </c>
      <c r="S22" s="12" cm="1">
        <f t="array" ref="S22">INDEX('HnStage-ConceptMap-5'!$I$15:$N$37,Q22+1,R22)</f>
        <v>0</v>
      </c>
    </row>
    <row r="23" spans="1:19" x14ac:dyDescent="0.75">
      <c r="B23" s="11"/>
      <c r="C23" s="11"/>
      <c r="D23" s="12"/>
      <c r="E23" s="12"/>
      <c r="F23" s="49"/>
      <c r="G23" s="77"/>
      <c r="H23" s="43"/>
      <c r="I23" s="12"/>
      <c r="J23" s="12"/>
      <c r="K23" s="12"/>
      <c r="L23" s="12"/>
      <c r="M23" s="12"/>
      <c r="N23" s="12"/>
      <c r="P23" s="11">
        <v>9</v>
      </c>
      <c r="Q23" s="11">
        <f t="shared" si="8"/>
        <v>1</v>
      </c>
      <c r="R23" s="11">
        <f t="shared" si="9"/>
        <v>3</v>
      </c>
      <c r="S23" s="12" cm="1">
        <f t="array" ref="S23">INDEX('HnStage-ConceptMap-5'!$I$15:$N$37,Q23+1,R23)</f>
        <v>0</v>
      </c>
    </row>
    <row r="24" spans="1:19" x14ac:dyDescent="0.75">
      <c r="B24" s="11"/>
      <c r="C24" s="11"/>
      <c r="D24" s="12"/>
      <c r="E24" s="12"/>
      <c r="F24" s="49"/>
      <c r="G24" s="77"/>
      <c r="H24" s="43"/>
      <c r="I24" s="12"/>
      <c r="J24" s="12"/>
      <c r="K24" s="12"/>
      <c r="L24" s="12"/>
      <c r="M24" s="12"/>
      <c r="N24" s="12"/>
      <c r="P24" s="11">
        <v>10</v>
      </c>
      <c r="Q24" s="11">
        <f t="shared" ref="Q24:Q39" si="10">IF(MOD(P24,$Q$8)=0,P24/$Q$8-1,INT(P24/$Q$8))</f>
        <v>1</v>
      </c>
      <c r="R24" s="11">
        <f t="shared" ref="R24:R39" si="11">IF(MOD(P24,$Q$8)=0,$Q$8,MOD(P24,$Q$8))</f>
        <v>4</v>
      </c>
      <c r="S24" s="12" cm="1">
        <f t="array" ref="S24">INDEX('HnStage-ConceptMap-5'!$I$15:$N$37,Q24+1,R24)</f>
        <v>0</v>
      </c>
    </row>
    <row r="25" spans="1:19" x14ac:dyDescent="0.75">
      <c r="B25" s="11"/>
      <c r="C25" s="11"/>
      <c r="D25" s="12"/>
      <c r="E25" s="12"/>
      <c r="F25" s="49"/>
      <c r="G25" s="77"/>
      <c r="H25" s="43"/>
      <c r="I25" s="12"/>
      <c r="J25" s="12"/>
      <c r="K25" s="12"/>
      <c r="L25" s="12"/>
      <c r="M25" s="12"/>
      <c r="N25" s="12"/>
      <c r="P25" s="11">
        <v>11</v>
      </c>
      <c r="Q25" s="11">
        <f t="shared" si="10"/>
        <v>1</v>
      </c>
      <c r="R25" s="11">
        <f t="shared" si="11"/>
        <v>5</v>
      </c>
      <c r="S25" s="12" cm="1">
        <f t="array" ref="S25">INDEX('HnStage-ConceptMap-5'!$I$15:$N$37,Q25+1,R25)</f>
        <v>0</v>
      </c>
    </row>
    <row r="26" spans="1:19" x14ac:dyDescent="0.75">
      <c r="B26" s="11"/>
      <c r="C26" s="11"/>
      <c r="D26" s="12"/>
      <c r="E26" s="12"/>
      <c r="F26" s="49"/>
      <c r="G26" s="77"/>
      <c r="H26" s="43"/>
      <c r="I26" s="12"/>
      <c r="J26" s="12"/>
      <c r="K26" s="12"/>
      <c r="L26" s="12"/>
      <c r="M26" s="12"/>
      <c r="N26" s="12"/>
      <c r="P26" s="11">
        <v>12</v>
      </c>
      <c r="Q26" s="11">
        <f t="shared" si="10"/>
        <v>1</v>
      </c>
      <c r="R26" s="11">
        <f t="shared" si="11"/>
        <v>6</v>
      </c>
      <c r="S26" s="12" cm="1">
        <f t="array" ref="S26">INDEX('HnStage-ConceptMap-5'!$I$15:$N$37,Q26+1,R26)</f>
        <v>0</v>
      </c>
    </row>
    <row r="27" spans="1:19" x14ac:dyDescent="0.75">
      <c r="B27" s="11"/>
      <c r="C27" s="11"/>
      <c r="D27" s="12"/>
      <c r="E27" s="12"/>
      <c r="F27" s="49"/>
      <c r="G27" s="77"/>
      <c r="H27" s="43"/>
      <c r="I27" s="12"/>
      <c r="J27" s="12"/>
      <c r="K27" s="12"/>
      <c r="L27" s="12"/>
      <c r="M27" s="12"/>
      <c r="N27" s="12"/>
      <c r="P27" s="11">
        <v>13</v>
      </c>
      <c r="Q27" s="11">
        <f t="shared" si="10"/>
        <v>2</v>
      </c>
      <c r="R27" s="11">
        <f t="shared" si="11"/>
        <v>1</v>
      </c>
      <c r="S27" s="12" cm="1">
        <f t="array" ref="S27">INDEX('HnStage-ConceptMap-5'!$I$15:$N$37,Q27+1,R27)</f>
        <v>0</v>
      </c>
    </row>
    <row r="28" spans="1:19" x14ac:dyDescent="0.75">
      <c r="B28" s="11"/>
      <c r="C28" s="11"/>
      <c r="D28" s="12"/>
      <c r="E28" s="12"/>
      <c r="F28" s="49"/>
      <c r="G28" s="77"/>
      <c r="H28" s="43"/>
      <c r="I28" s="12"/>
      <c r="J28" s="12"/>
      <c r="K28" s="12"/>
      <c r="L28" s="12"/>
      <c r="M28" s="12"/>
      <c r="N28" s="12"/>
      <c r="P28" s="11">
        <v>14</v>
      </c>
      <c r="Q28" s="11">
        <f t="shared" si="10"/>
        <v>2</v>
      </c>
      <c r="R28" s="11">
        <f t="shared" si="11"/>
        <v>2</v>
      </c>
      <c r="S28" s="12" cm="1">
        <f t="array" ref="S28">INDEX('HnStage-ConceptMap-5'!$I$15:$N$37,Q28+1,R28)</f>
        <v>0</v>
      </c>
    </row>
    <row r="29" spans="1:19" x14ac:dyDescent="0.75">
      <c r="B29" s="11"/>
      <c r="C29" s="11"/>
      <c r="D29" s="12"/>
      <c r="E29" s="12"/>
      <c r="F29" s="49"/>
      <c r="G29" s="77"/>
      <c r="H29" s="43"/>
      <c r="I29" s="12"/>
      <c r="J29" s="12"/>
      <c r="K29" s="12"/>
      <c r="L29" s="12"/>
      <c r="M29" s="12"/>
      <c r="N29" s="12"/>
      <c r="P29" s="11">
        <v>15</v>
      </c>
      <c r="Q29" s="11">
        <f t="shared" si="10"/>
        <v>2</v>
      </c>
      <c r="R29" s="11">
        <f t="shared" si="11"/>
        <v>3</v>
      </c>
      <c r="S29" s="12" cm="1">
        <f t="array" ref="S29">INDEX('HnStage-ConceptMap-5'!$I$15:$N$37,Q29+1,R29)</f>
        <v>0</v>
      </c>
    </row>
    <row r="30" spans="1:19" x14ac:dyDescent="0.75">
      <c r="B30" s="11"/>
      <c r="C30" s="11"/>
      <c r="D30" s="12"/>
      <c r="E30" s="12"/>
      <c r="F30" s="49"/>
      <c r="G30" s="77"/>
      <c r="H30" s="43"/>
      <c r="I30" s="12"/>
      <c r="J30" s="12"/>
      <c r="K30" s="12"/>
      <c r="L30" s="12"/>
      <c r="M30" s="12"/>
      <c r="N30" s="12"/>
      <c r="P30" s="11">
        <v>16</v>
      </c>
      <c r="Q30" s="11">
        <f t="shared" si="10"/>
        <v>2</v>
      </c>
      <c r="R30" s="11">
        <f t="shared" si="11"/>
        <v>4</v>
      </c>
      <c r="S30" s="12" cm="1">
        <f t="array" ref="S30">INDEX('HnStage-ConceptMap-5'!$I$15:$N$37,Q30+1,R30)</f>
        <v>0</v>
      </c>
    </row>
    <row r="31" spans="1:19" x14ac:dyDescent="0.75">
      <c r="B31" s="11"/>
      <c r="C31" s="11"/>
      <c r="D31" s="12"/>
      <c r="E31" s="12"/>
      <c r="F31" s="49"/>
      <c r="G31" s="77"/>
      <c r="H31" s="43"/>
      <c r="K31" s="43"/>
      <c r="L31" s="43"/>
      <c r="M31" s="51"/>
      <c r="N31" s="51"/>
      <c r="P31" s="11">
        <v>17</v>
      </c>
      <c r="Q31" s="11">
        <f t="shared" si="10"/>
        <v>2</v>
      </c>
      <c r="R31" s="11">
        <f t="shared" si="11"/>
        <v>5</v>
      </c>
      <c r="S31" s="12" cm="1">
        <f t="array" ref="S31">INDEX('HnStage-ConceptMap-5'!$I$15:$N$37,Q31+1,R31)</f>
        <v>0</v>
      </c>
    </row>
    <row r="32" spans="1:19" x14ac:dyDescent="0.75">
      <c r="B32" s="11"/>
      <c r="C32" s="11"/>
      <c r="D32" s="12"/>
      <c r="E32" s="12"/>
      <c r="F32" s="49"/>
      <c r="G32" s="77"/>
      <c r="H32" s="43"/>
      <c r="K32" s="43"/>
      <c r="L32" s="43"/>
      <c r="M32" s="51"/>
      <c r="N32" s="51"/>
      <c r="P32" s="11">
        <v>18</v>
      </c>
      <c r="Q32" s="11">
        <f t="shared" si="10"/>
        <v>2</v>
      </c>
      <c r="R32" s="11">
        <f t="shared" si="11"/>
        <v>6</v>
      </c>
      <c r="S32" s="12" cm="1">
        <f t="array" ref="S32">INDEX('HnStage-ConceptMap-5'!$I$15:$N$37,Q32+1,R32)</f>
        <v>0</v>
      </c>
    </row>
    <row r="33" spans="1:19" s="2" customFormat="1" x14ac:dyDescent="0.75">
      <c r="A33"/>
      <c r="B33" s="11"/>
      <c r="C33" s="11"/>
      <c r="D33" s="12"/>
      <c r="E33" s="12"/>
      <c r="F33" s="49"/>
      <c r="G33" s="77"/>
      <c r="H33" s="43"/>
      <c r="J33"/>
      <c r="K33" s="43"/>
      <c r="L33" s="43"/>
      <c r="M33" s="51"/>
      <c r="N33" s="51"/>
      <c r="P33" s="11">
        <v>19</v>
      </c>
      <c r="Q33" s="11">
        <f t="shared" si="10"/>
        <v>3</v>
      </c>
      <c r="R33" s="11">
        <f t="shared" si="11"/>
        <v>1</v>
      </c>
      <c r="S33" s="12" cm="1">
        <f t="array" ref="S33">INDEX('HnStage-ConceptMap-5'!$I$15:$N$37,Q33+1,R33)</f>
        <v>0</v>
      </c>
    </row>
    <row r="34" spans="1:19" s="2" customFormat="1" x14ac:dyDescent="0.75">
      <c r="A34"/>
      <c r="B34" s="11"/>
      <c r="C34" s="11"/>
      <c r="D34" s="12"/>
      <c r="F34" s="43"/>
      <c r="G34" s="77"/>
      <c r="H34" s="43"/>
      <c r="J34"/>
      <c r="K34" s="43"/>
      <c r="L34" s="43"/>
      <c r="M34" s="51"/>
      <c r="N34" s="51"/>
      <c r="P34" s="11">
        <v>20</v>
      </c>
      <c r="Q34" s="11">
        <f t="shared" si="10"/>
        <v>3</v>
      </c>
      <c r="R34" s="11">
        <f t="shared" si="11"/>
        <v>2</v>
      </c>
      <c r="S34" s="12" cm="1">
        <f t="array" ref="S34">INDEX('HnStage-ConceptMap-5'!$I$15:$N$37,Q34+1,R34)</f>
        <v>0</v>
      </c>
    </row>
    <row r="35" spans="1:19" s="2" customFormat="1" x14ac:dyDescent="0.75">
      <c r="A35"/>
      <c r="B35" s="11"/>
      <c r="C35" s="11"/>
      <c r="D35" s="12"/>
      <c r="F35" s="43"/>
      <c r="G35" s="77"/>
      <c r="H35" s="43"/>
      <c r="J35"/>
      <c r="K35" s="43"/>
      <c r="L35" s="43"/>
      <c r="M35" s="51"/>
      <c r="N35" s="51"/>
      <c r="P35" s="11">
        <v>21</v>
      </c>
      <c r="Q35" s="11">
        <f t="shared" si="10"/>
        <v>3</v>
      </c>
      <c r="R35" s="11">
        <f t="shared" si="11"/>
        <v>3</v>
      </c>
      <c r="S35" s="12" cm="1">
        <f t="array" ref="S35">INDEX('HnStage-ConceptMap-5'!$I$15:$N$37,Q35+1,R35)</f>
        <v>0</v>
      </c>
    </row>
    <row r="36" spans="1:19" s="2" customFormat="1" x14ac:dyDescent="0.75">
      <c r="A36"/>
      <c r="B36" s="11"/>
      <c r="C36" s="11"/>
      <c r="D36" s="12"/>
      <c r="F36" s="43"/>
      <c r="G36" s="77"/>
      <c r="H36" s="43"/>
      <c r="J36" s="43"/>
      <c r="K36" s="43"/>
      <c r="L36" s="43"/>
      <c r="M36" s="51"/>
      <c r="N36" s="51"/>
      <c r="P36" s="11">
        <v>22</v>
      </c>
      <c r="Q36" s="11">
        <f t="shared" si="10"/>
        <v>3</v>
      </c>
      <c r="R36" s="11">
        <f t="shared" si="11"/>
        <v>4</v>
      </c>
      <c r="S36" s="12" cm="1">
        <f t="array" ref="S36">INDEX('HnStage-ConceptMap-5'!$I$15:$N$37,Q36+1,R36)</f>
        <v>0</v>
      </c>
    </row>
    <row r="37" spans="1:19" s="2" customFormat="1" x14ac:dyDescent="0.75">
      <c r="A37"/>
      <c r="B37" s="11"/>
      <c r="C37" s="11"/>
      <c r="F37" s="43"/>
      <c r="G37" s="77"/>
      <c r="H37" s="43"/>
      <c r="J37" s="43"/>
      <c r="K37" s="43"/>
      <c r="L37" s="43"/>
      <c r="M37" s="51"/>
      <c r="N37" s="51"/>
      <c r="P37" s="11">
        <v>23</v>
      </c>
      <c r="Q37" s="11">
        <f t="shared" si="10"/>
        <v>3</v>
      </c>
      <c r="R37" s="11">
        <f t="shared" si="11"/>
        <v>5</v>
      </c>
      <c r="S37" s="12" cm="1">
        <f t="array" ref="S37">INDEX('HnStage-ConceptMap-5'!$I$15:$N$37,Q37+1,R37)</f>
        <v>0</v>
      </c>
    </row>
    <row r="38" spans="1:19" x14ac:dyDescent="0.75">
      <c r="P38" s="11">
        <v>24</v>
      </c>
      <c r="Q38" s="11">
        <f t="shared" si="10"/>
        <v>3</v>
      </c>
      <c r="R38" s="11">
        <f t="shared" si="11"/>
        <v>6</v>
      </c>
      <c r="S38" s="12" cm="1">
        <f t="array" ref="S38">INDEX('HnStage-ConceptMap-5'!$I$15:$N$37,Q38+1,R38)</f>
        <v>0</v>
      </c>
    </row>
    <row r="39" spans="1:19" x14ac:dyDescent="0.75">
      <c r="P39" s="11">
        <v>25</v>
      </c>
      <c r="Q39" s="11">
        <f t="shared" si="10"/>
        <v>4</v>
      </c>
      <c r="R39" s="11">
        <f t="shared" si="11"/>
        <v>1</v>
      </c>
      <c r="S39" s="12" cm="1">
        <f t="array" ref="S39">INDEX('HnStage-ConceptMap-5'!$I$15:$N$37,Q39+1,R39)</f>
        <v>0</v>
      </c>
    </row>
    <row r="40" spans="1:19" x14ac:dyDescent="0.75">
      <c r="P40" s="11">
        <v>26</v>
      </c>
      <c r="Q40" s="11">
        <f t="shared" ref="Q40:Q54" si="12">IF(MOD(P40,$Q$8)=0,P40/$Q$8-1,INT(P40/$Q$8))</f>
        <v>4</v>
      </c>
      <c r="R40" s="11">
        <f t="shared" ref="R40:R54" si="13">IF(MOD(P40,$Q$8)=0,$Q$8,MOD(P40,$Q$8))</f>
        <v>2</v>
      </c>
      <c r="S40" s="12" cm="1">
        <f t="array" ref="S40">INDEX('HnStage-ConceptMap-5'!$I$15:$N$37,Q40+1,R40)</f>
        <v>0</v>
      </c>
    </row>
    <row r="41" spans="1:19" x14ac:dyDescent="0.75">
      <c r="P41" s="11">
        <v>27</v>
      </c>
      <c r="Q41" s="11">
        <f t="shared" si="12"/>
        <v>4</v>
      </c>
      <c r="R41" s="11">
        <f t="shared" si="13"/>
        <v>3</v>
      </c>
      <c r="S41" s="12" cm="1">
        <f t="array" ref="S41">INDEX('HnStage-ConceptMap-5'!$I$15:$N$37,Q41+1,R41)</f>
        <v>0</v>
      </c>
    </row>
    <row r="42" spans="1:19" x14ac:dyDescent="0.75">
      <c r="P42" s="11">
        <v>28</v>
      </c>
      <c r="Q42" s="11">
        <f t="shared" si="12"/>
        <v>4</v>
      </c>
      <c r="R42" s="11">
        <f t="shared" si="13"/>
        <v>4</v>
      </c>
      <c r="S42" s="12" cm="1">
        <f t="array" ref="S42">INDEX('HnStage-ConceptMap-5'!$I$15:$N$37,Q42+1,R42)</f>
        <v>0</v>
      </c>
    </row>
    <row r="43" spans="1:19" x14ac:dyDescent="0.75">
      <c r="P43" s="11">
        <v>29</v>
      </c>
      <c r="Q43" s="11">
        <f t="shared" si="12"/>
        <v>4</v>
      </c>
      <c r="R43" s="11">
        <f t="shared" si="13"/>
        <v>5</v>
      </c>
      <c r="S43" s="12" cm="1">
        <f t="array" ref="S43">INDEX('HnStage-ConceptMap-5'!$I$15:$N$37,Q43+1,R43)</f>
        <v>0</v>
      </c>
    </row>
    <row r="44" spans="1:19" x14ac:dyDescent="0.75">
      <c r="P44" s="11">
        <v>30</v>
      </c>
      <c r="Q44" s="11">
        <f t="shared" si="12"/>
        <v>4</v>
      </c>
      <c r="R44" s="11">
        <f t="shared" si="13"/>
        <v>6</v>
      </c>
      <c r="S44" s="12" cm="1">
        <f t="array" ref="S44">INDEX('HnStage-ConceptMap-5'!$I$15:$N$37,Q44+1,R44)</f>
        <v>0</v>
      </c>
    </row>
    <row r="45" spans="1:19" x14ac:dyDescent="0.75">
      <c r="P45" s="11">
        <v>31</v>
      </c>
      <c r="Q45" s="11">
        <f t="shared" si="12"/>
        <v>5</v>
      </c>
      <c r="R45" s="11">
        <f t="shared" si="13"/>
        <v>1</v>
      </c>
      <c r="S45" s="12" cm="1">
        <f t="array" ref="S45">INDEX('HnStage-ConceptMap-5'!$I$15:$N$37,Q45+1,R45)</f>
        <v>0</v>
      </c>
    </row>
    <row r="46" spans="1:19" x14ac:dyDescent="0.75">
      <c r="P46" s="11">
        <v>32</v>
      </c>
      <c r="Q46" s="11">
        <f t="shared" si="12"/>
        <v>5</v>
      </c>
      <c r="R46" s="11">
        <f t="shared" si="13"/>
        <v>2</v>
      </c>
      <c r="S46" s="12" cm="1">
        <f t="array" ref="S46">INDEX('HnStage-ConceptMap-5'!$I$15:$N$37,Q46+1,R46)</f>
        <v>0</v>
      </c>
    </row>
    <row r="47" spans="1:19" x14ac:dyDescent="0.75">
      <c r="P47" s="11">
        <v>33</v>
      </c>
      <c r="Q47" s="11">
        <f t="shared" si="12"/>
        <v>5</v>
      </c>
      <c r="R47" s="11">
        <f t="shared" si="13"/>
        <v>3</v>
      </c>
      <c r="S47" s="12" cm="1">
        <f t="array" ref="S47">INDEX('HnStage-ConceptMap-5'!$I$15:$N$37,Q47+1,R47)</f>
        <v>0</v>
      </c>
    </row>
    <row r="48" spans="1:19" x14ac:dyDescent="0.75">
      <c r="P48" s="11">
        <v>34</v>
      </c>
      <c r="Q48" s="11">
        <f t="shared" si="12"/>
        <v>5</v>
      </c>
      <c r="R48" s="11">
        <f t="shared" si="13"/>
        <v>4</v>
      </c>
      <c r="S48" s="12" cm="1">
        <f t="array" ref="S48">INDEX('HnStage-ConceptMap-5'!$I$15:$N$37,Q48+1,R48)</f>
        <v>0</v>
      </c>
    </row>
    <row r="49" spans="16:19" x14ac:dyDescent="0.75">
      <c r="P49" s="11">
        <v>35</v>
      </c>
      <c r="Q49" s="11">
        <f t="shared" si="12"/>
        <v>5</v>
      </c>
      <c r="R49" s="11">
        <f t="shared" si="13"/>
        <v>5</v>
      </c>
      <c r="S49" s="12" cm="1">
        <f t="array" ref="S49">INDEX('HnStage-ConceptMap-5'!$I$15:$N$37,Q49+1,R49)</f>
        <v>0</v>
      </c>
    </row>
    <row r="50" spans="16:19" x14ac:dyDescent="0.75">
      <c r="P50" s="11">
        <v>36</v>
      </c>
      <c r="Q50" s="11">
        <f t="shared" si="12"/>
        <v>5</v>
      </c>
      <c r="R50" s="11">
        <f t="shared" si="13"/>
        <v>6</v>
      </c>
      <c r="S50" s="12" cm="1">
        <f t="array" ref="S50">INDEX('HnStage-ConceptMap-5'!$I$15:$N$37,Q50+1,R50)</f>
        <v>0</v>
      </c>
    </row>
    <row r="51" spans="16:19" x14ac:dyDescent="0.75">
      <c r="P51" s="11">
        <v>37</v>
      </c>
      <c r="Q51" s="11">
        <f t="shared" si="12"/>
        <v>6</v>
      </c>
      <c r="R51" s="11">
        <f t="shared" si="13"/>
        <v>1</v>
      </c>
      <c r="S51" s="12" cm="1">
        <f t="array" ref="S51">INDEX('HnStage-ConceptMap-5'!$I$15:$N$37,Q51+1,R51)</f>
        <v>0</v>
      </c>
    </row>
    <row r="52" spans="16:19" x14ac:dyDescent="0.75">
      <c r="P52" s="11">
        <v>38</v>
      </c>
      <c r="Q52" s="11">
        <f t="shared" si="12"/>
        <v>6</v>
      </c>
      <c r="R52" s="11">
        <f t="shared" si="13"/>
        <v>2</v>
      </c>
      <c r="S52" s="12" cm="1">
        <f t="array" ref="S52">INDEX('HnStage-ConceptMap-5'!$I$15:$N$37,Q52+1,R52)</f>
        <v>0</v>
      </c>
    </row>
    <row r="53" spans="16:19" x14ac:dyDescent="0.75">
      <c r="P53" s="11">
        <v>39</v>
      </c>
      <c r="Q53" s="11">
        <f t="shared" si="12"/>
        <v>6</v>
      </c>
      <c r="R53" s="11">
        <f t="shared" si="13"/>
        <v>3</v>
      </c>
      <c r="S53" s="12" cm="1">
        <f t="array" ref="S53">INDEX('HnStage-ConceptMap-5'!$I$15:$N$37,Q53+1,R53)</f>
        <v>0</v>
      </c>
    </row>
    <row r="54" spans="16:19" x14ac:dyDescent="0.75">
      <c r="P54" s="11">
        <v>40</v>
      </c>
      <c r="Q54" s="11">
        <f t="shared" si="12"/>
        <v>6</v>
      </c>
      <c r="R54" s="11">
        <f t="shared" si="13"/>
        <v>4</v>
      </c>
      <c r="S54" s="12" cm="1">
        <f t="array" ref="S54">INDEX('HnStage-ConceptMap-5'!$I$15:$N$37,Q54+1,R54)</f>
        <v>0</v>
      </c>
    </row>
  </sheetData>
  <mergeCells count="4">
    <mergeCell ref="E4:G4"/>
    <mergeCell ref="E6:G6"/>
    <mergeCell ref="E7:G7"/>
    <mergeCell ref="E3:G3"/>
  </mergeCells>
  <hyperlinks>
    <hyperlink ref="C1" r:id="rId1" xr:uid="{8DDF9259-42B5-47AB-AE2F-CA1A081FCB6D}"/>
    <hyperlink ref="E4" r:id="rId2" display="http://hl7.eu/fhir/ig/idea4rc/StructureDefinition/mcode-tnm-distant-metastases-category" xr:uid="{486D6CEF-66AB-43D2-9052-2821B23F9262}"/>
    <hyperlink ref="E3" r:id="rId3" display="http://hl7.eu/fhir/ig/idea4rc/StructureDefinition/mcode-tnm-distant-metastases-category" xr:uid="{94E512BB-BC47-47E9-83EF-5BF83340D642}"/>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7"/>
  <sheetViews>
    <sheetView topLeftCell="C1" zoomScaleNormal="100" workbookViewId="0">
      <selection activeCell="G18" sqref="G1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3" spans="1:19" x14ac:dyDescent="0.75">
      <c r="B3" s="47" t="s">
        <v>17</v>
      </c>
      <c r="C3" s="73" t="str">
        <f>'HnStage-ConceptMap-1'!C3</f>
        <v>HnStage2FHIR</v>
      </c>
      <c r="D3" s="47" t="s">
        <v>1466</v>
      </c>
      <c r="E3" s="158" t="str">
        <f>'HnStage-ConceptMap-1'!E3</f>
        <v>http://hl7.eu/fhir/ig/idea4rc/StructureDefinition/HnStage</v>
      </c>
      <c r="F3" s="159"/>
      <c r="G3" s="159"/>
    </row>
    <row r="4" spans="1:19" x14ac:dyDescent="0.75">
      <c r="B4" s="47" t="s">
        <v>16</v>
      </c>
      <c r="C4" s="73" t="str">
        <f>'HnStage-ConceptMap-1'!C4</f>
        <v>hNstage2FHIR</v>
      </c>
      <c r="D4" s="47" t="s">
        <v>1467</v>
      </c>
      <c r="E4" s="158" t="str">
        <f>'HnStage-ConceptMap-1'!E4</f>
        <v>http://hl7.eu/fhir/ig/idea4rc/StructureDefinition/Bundle-eu-i4rc</v>
      </c>
      <c r="F4" s="159"/>
      <c r="G4" s="159"/>
    </row>
    <row r="5" spans="1:19" x14ac:dyDescent="0.75">
      <c r="B5" s="47" t="s">
        <v>10</v>
      </c>
      <c r="C5" s="73" t="str">
        <f>'HnStage-ConceptMap-1'!C5</f>
        <v>HN Stage Model to this guide Map</v>
      </c>
      <c r="D5" s="47"/>
      <c r="E5" s="7"/>
    </row>
    <row r="6" spans="1:19" x14ac:dyDescent="0.75">
      <c r="B6" s="47" t="s">
        <v>18</v>
      </c>
      <c r="C6" s="73">
        <f>'HnStage-ConceptMap-1'!C6</f>
        <v>0</v>
      </c>
      <c r="D6" s="47" t="s">
        <v>1468</v>
      </c>
      <c r="E6" s="158" t="str">
        <f>E3</f>
        <v>http://hl7.eu/fhir/ig/idea4rc/StructureDefinition/HnStage</v>
      </c>
      <c r="F6" s="159"/>
      <c r="G6" s="159"/>
    </row>
    <row r="7" spans="1:19" x14ac:dyDescent="0.75">
      <c r="B7" s="47" t="s">
        <v>15</v>
      </c>
      <c r="C7" s="73">
        <f>'HnStage-ConceptMap-1'!C7</f>
        <v>0</v>
      </c>
      <c r="D7" s="47" t="s">
        <v>1469</v>
      </c>
      <c r="E7" s="158" t="s">
        <v>2255</v>
      </c>
      <c r="F7" s="159"/>
      <c r="G7" s="159"/>
    </row>
    <row r="8" spans="1:19" ht="44.25" x14ac:dyDescent="0.75">
      <c r="B8" s="47" t="s">
        <v>1470</v>
      </c>
      <c r="C8" s="73" t="str">
        <f>'HnStage-ConceptMap-1'!C8</f>
        <v>Hn Stage Model to this guide Map</v>
      </c>
      <c r="D8" s="47"/>
      <c r="E8"/>
      <c r="I8" s="12" t="s">
        <v>1285</v>
      </c>
      <c r="J8" s="12" t="s">
        <v>1286</v>
      </c>
      <c r="K8" s="12" t="s">
        <v>1287</v>
      </c>
      <c r="L8" s="12" t="s">
        <v>1288</v>
      </c>
      <c r="M8" s="11" t="s">
        <v>1289</v>
      </c>
      <c r="P8" s="34" t="s">
        <v>1324</v>
      </c>
      <c r="Q8" s="34">
        <v>6</v>
      </c>
    </row>
    <row r="9" spans="1:19" x14ac:dyDescent="0.75">
      <c r="B9" s="47" t="s">
        <v>1471</v>
      </c>
      <c r="C9" s="73"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HnStage!B5</f>
        <v>HnStage</v>
      </c>
      <c r="C14" s="11"/>
      <c r="D14" s="4" t="s">
        <v>1488</v>
      </c>
      <c r="E14" s="6"/>
      <c r="F14" s="49"/>
      <c r="G14" s="49"/>
      <c r="I14" s="12"/>
      <c r="J14" s="11"/>
      <c r="K14" s="11"/>
      <c r="L14" s="11"/>
      <c r="M14" s="48"/>
      <c r="N14" s="51"/>
    </row>
    <row r="15" spans="1:19" ht="73.75" customHeight="1" x14ac:dyDescent="0.75">
      <c r="A15" s="44"/>
      <c r="B15" s="11" t="str">
        <f>HnStage!B8</f>
        <v>episodeEvent</v>
      </c>
      <c r="C15" s="11" t="str">
        <f>HnStage!C8</f>
        <v>Episode Event Reference</v>
      </c>
      <c r="D15" s="12" t="s">
        <v>2266</v>
      </c>
      <c r="E15" s="12"/>
      <c r="F15" s="49" t="s">
        <v>1312</v>
      </c>
      <c r="G15" s="77"/>
      <c r="I15" s="12" t="str">
        <f t="shared" ref="I15" si="0">"* group[=].element[+].code = #"&amp;$B$14&amp;"."&amp;B15</f>
        <v>* group[=].element[+].code = #HnStage.episodeEvent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INDEX('HnStage-ConceptMap-6'!$I$15:$N$118,Q15+1,R15)</f>
        <v>* group[=].element[+].code = #HnStage.episodeEvent</v>
      </c>
    </row>
    <row r="16" spans="1:19" ht="73.75" x14ac:dyDescent="0.75">
      <c r="B16" s="11" t="str">
        <f>HnStage!B18</f>
        <v>sites.softTissue</v>
      </c>
      <c r="C16" s="11" t="str">
        <f>HnStage!C18</f>
        <v>Soft tissue</v>
      </c>
      <c r="D16" s="12"/>
      <c r="E16" s="12"/>
      <c r="F16" s="49" t="s">
        <v>1290</v>
      </c>
      <c r="G16" s="155" t="s">
        <v>2515</v>
      </c>
      <c r="H16" s="43"/>
      <c r="I16" s="12" t="str">
        <f t="shared" ref="I16:I22" si="8">"* group[=].element[+].code = #"&amp;$B$14&amp;"."&amp;B16</f>
        <v>* group[=].element[+].code = #HnStage.sites.softTissue</v>
      </c>
      <c r="J16" s="12" t="str">
        <f t="shared" ref="J16:J22" si="9">"* group[=].element[=].display = ##34#"&amp;C16&amp;"##34#"</f>
        <v>* group[=].element[=].display = ##34#Soft tissue##34#</v>
      </c>
      <c r="K16" s="12" t="str">
        <f t="shared" ref="K16:K22" si="10">IF(F16="unmatched","//-- unmatched","* group[=].element[=].target.code = #"&amp;$D$14&amp;"."&amp;D16)</f>
        <v>* group[=].element[=].target.code = #Condition.</v>
      </c>
      <c r="L16" s="12" t="str">
        <f t="shared" ref="L16:L22" si="11">IF(F16="unmatched","//-- unmatched","* group[=].element[=].target.display = ##34#"&amp;E16&amp;"##34#")</f>
        <v>* group[=].element[=].target.display = ##34###34#</v>
      </c>
      <c r="M16" s="12" t="str">
        <f t="shared" ref="M16:M22" si="12">"* group[=].element[=].target.equivalence = #"&amp;F16</f>
        <v>* group[=].element[=].target.equivalence = #relatedto</v>
      </c>
      <c r="N16" s="12" t="str">
        <f t="shared" ref="N16:N22" si="13">IF(G16&lt;&gt;"",CONCATENATE("* group[=].element[=].target.comment = ","##34#",G16,"##34#"),"")</f>
        <v>* group[=].element[=].target.comment = ##34#If this exists with  code = $athena#35225724 Metastasis to soft tissues##34#</v>
      </c>
      <c r="P16" s="11">
        <v>2</v>
      </c>
      <c r="Q16" s="11">
        <f t="shared" ref="Q16:Q36" si="14">IF(MOD(P16,$Q$8)=0,P16/$Q$8-1,INT(P16/$Q$8))</f>
        <v>0</v>
      </c>
      <c r="R16" s="11">
        <f t="shared" ref="R16:R36" si="15">IF(MOD(P16,$Q$8)=0,$Q$8,MOD(P16,$Q$8))</f>
        <v>2</v>
      </c>
      <c r="S16" s="12" t="str" cm="1">
        <f t="array" ref="S16">INDEX('HnStage-ConceptMap-6'!$I$15:$N$118,Q16+1,R16)</f>
        <v>* group[=].element[=].display = ##34#Episode Event Reference##34#</v>
      </c>
    </row>
    <row r="17" spans="1:19" ht="73.75" x14ac:dyDescent="0.75">
      <c r="B17" s="11" t="str">
        <f>HnStage!B19</f>
        <v>sites.distantLymphNode</v>
      </c>
      <c r="C17" s="11" t="str">
        <f>HnStage!C19</f>
        <v>distant lymph node</v>
      </c>
      <c r="D17" s="12"/>
      <c r="E17" s="12"/>
      <c r="F17" s="49" t="s">
        <v>1290</v>
      </c>
      <c r="G17" s="155" t="s">
        <v>2516</v>
      </c>
      <c r="H17" s="43"/>
      <c r="I17" s="12" t="str">
        <f t="shared" si="8"/>
        <v>* group[=].element[+].code = #HnStage.sites.distantLymphNode</v>
      </c>
      <c r="J17" s="12" t="str">
        <f t="shared" si="9"/>
        <v>* group[=].element[=].display = ##34#distant lymph node##34#</v>
      </c>
      <c r="K17" s="12" t="str">
        <f t="shared" si="10"/>
        <v>* group[=].element[=].target.code = #Condition.</v>
      </c>
      <c r="L17" s="12" t="str">
        <f t="shared" si="11"/>
        <v>* group[=].element[=].target.display = ##34###34#</v>
      </c>
      <c r="M17" s="12" t="str">
        <f t="shared" si="12"/>
        <v>* group[=].element[=].target.equivalence = #relatedto</v>
      </c>
      <c r="N17" s="12" t="str">
        <f t="shared" si="13"/>
        <v>* group[=].element[=].target.comment = ##34#If this exists with  code =$athena#36769243 Distant spread to lymph node##34#</v>
      </c>
      <c r="P17" s="11">
        <v>3</v>
      </c>
      <c r="Q17" s="11">
        <f t="shared" si="14"/>
        <v>0</v>
      </c>
      <c r="R17" s="11">
        <f t="shared" si="15"/>
        <v>3</v>
      </c>
      <c r="S17" s="12" t="str" cm="1">
        <f t="array" ref="S17">INDEX('HnStage-ConceptMap-6'!$I$15:$N$118,Q17+1,R17)</f>
        <v>* group[=].element[=].target.code = #Condition.extension:relatedPrimaryCancerCondition</v>
      </c>
    </row>
    <row r="18" spans="1:19" ht="73.75" x14ac:dyDescent="0.75">
      <c r="B18" s="11" t="str">
        <f>HnStage!B20</f>
        <v>sites.lung</v>
      </c>
      <c r="C18" s="11" t="str">
        <f>HnStage!C20</f>
        <v>lung</v>
      </c>
      <c r="D18" s="12"/>
      <c r="E18" s="12"/>
      <c r="F18" s="49" t="s">
        <v>1290</v>
      </c>
      <c r="G18" s="155" t="s">
        <v>2517</v>
      </c>
      <c r="H18" s="43"/>
      <c r="I18" s="12" t="str">
        <f t="shared" si="8"/>
        <v>* group[=].element[+].code = #HnStage.sites.lung</v>
      </c>
      <c r="J18" s="12" t="str">
        <f t="shared" si="9"/>
        <v>* group[=].element[=].display = ##34#lung##34#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##34#If this exists with  code =$athena#36770283  Metastasis to lung##34#</v>
      </c>
      <c r="P18" s="11">
        <v>4</v>
      </c>
      <c r="Q18" s="11">
        <f t="shared" si="14"/>
        <v>0</v>
      </c>
      <c r="R18" s="11">
        <f t="shared" si="15"/>
        <v>4</v>
      </c>
      <c r="S18" s="12" t="str" cm="1">
        <f t="array" ref="S18">INDEX('HnStage-ConceptMap-6'!$I$15:$N$118,Q18+1,R18)</f>
        <v>* group[=].element[=].target.display = ##34###34#</v>
      </c>
    </row>
    <row r="19" spans="1:19" ht="73.75" x14ac:dyDescent="0.75">
      <c r="B19" s="11" t="str">
        <f>HnStage!B21</f>
        <v>sites.bone</v>
      </c>
      <c r="C19" s="11" t="str">
        <f>HnStage!C21</f>
        <v>bone</v>
      </c>
      <c r="D19" s="12"/>
      <c r="E19" s="12"/>
      <c r="F19" s="49" t="s">
        <v>1290</v>
      </c>
      <c r="G19" s="155" t="s">
        <v>2466</v>
      </c>
      <c r="H19" s="43"/>
      <c r="I19" s="12" t="str">
        <f t="shared" si="8"/>
        <v>* group[=].element[+].code = #HnStage.sites.bone</v>
      </c>
      <c r="J19" s="12" t="str">
        <f t="shared" si="9"/>
        <v>* group[=].element[=].display = ##34#bone##34#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##34#If this exists with  code =$athena#36769301 Metastasis to bone##34#</v>
      </c>
      <c r="P19" s="11">
        <v>5</v>
      </c>
      <c r="Q19" s="11">
        <f t="shared" si="14"/>
        <v>0</v>
      </c>
      <c r="R19" s="11">
        <f t="shared" si="15"/>
        <v>5</v>
      </c>
      <c r="S19" s="12" t="str" cm="1">
        <f t="array" ref="S19">INDEX('HnStage-ConceptMap-6'!$I$15:$N$118,Q19+1,R19)</f>
        <v>* group[=].element[=].target.equivalence = #equivalent</v>
      </c>
    </row>
    <row r="20" spans="1:19" ht="73.75" x14ac:dyDescent="0.75">
      <c r="B20" s="11" t="str">
        <f>HnStage!B22</f>
        <v>sites.liver</v>
      </c>
      <c r="C20" s="11" t="str">
        <f>HnStage!C22</f>
        <v>liver</v>
      </c>
      <c r="D20" s="12"/>
      <c r="E20" s="12"/>
      <c r="F20" s="49" t="s">
        <v>1290</v>
      </c>
      <c r="G20" s="155" t="s">
        <v>2467</v>
      </c>
      <c r="H20" s="43"/>
      <c r="I20" s="12" t="str">
        <f t="shared" si="8"/>
        <v>* group[=].element[+].code = #HnStage.sites.liver</v>
      </c>
      <c r="J20" s="12" t="str">
        <f t="shared" si="9"/>
        <v>* group[=].element[=].display = ##34#liver##34#</v>
      </c>
      <c r="K20" s="12" t="str">
        <f t="shared" si="10"/>
        <v>* group[=].element[=].target.code = #Condition.</v>
      </c>
      <c r="L20" s="12" t="str">
        <f t="shared" si="11"/>
        <v>* group[=].element[=].target.display = ##34###34#</v>
      </c>
      <c r="M20" s="12" t="str">
        <f t="shared" si="12"/>
        <v>* group[=].element[=].target.equivalence = #relatedto</v>
      </c>
      <c r="N20" s="12" t="str">
        <f t="shared" si="13"/>
        <v>* group[=].element[=].target.comment = ##34#If this exists with  code =$athena#36770544 Metastasis to liver##34#</v>
      </c>
      <c r="P20" s="11">
        <v>6</v>
      </c>
      <c r="Q20" s="11">
        <f t="shared" si="14"/>
        <v>0</v>
      </c>
      <c r="R20" s="11">
        <f t="shared" si="15"/>
        <v>6</v>
      </c>
      <c r="S20" s="12" t="str" cm="1">
        <f t="array" ref="S20">INDEX('HnStage-ConceptMap-6'!$I$15:$N$118,Q20+1,R20)</f>
        <v/>
      </c>
    </row>
    <row r="21" spans="1:19" ht="73.75" x14ac:dyDescent="0.75">
      <c r="B21" s="11" t="str">
        <f>HnStage!B23</f>
        <v>sites.pleura</v>
      </c>
      <c r="C21" s="11" t="str">
        <f>HnStage!C23</f>
        <v>pleura</v>
      </c>
      <c r="D21" s="12"/>
      <c r="E21" s="12"/>
      <c r="F21" s="49" t="s">
        <v>1290</v>
      </c>
      <c r="G21" s="155" t="s">
        <v>2468</v>
      </c>
      <c r="H21" s="43"/>
      <c r="I21" s="12" t="str">
        <f t="shared" si="8"/>
        <v>* group[=].element[+].code = #HnStage.sites.pleura</v>
      </c>
      <c r="J21" s="12" t="str">
        <f t="shared" si="9"/>
        <v>* group[=].element[=].display = ##34#pleura##34#</v>
      </c>
      <c r="K21" s="12" t="str">
        <f t="shared" si="10"/>
        <v>* group[=].element[=].target.code = #Condition.</v>
      </c>
      <c r="L21" s="12" t="str">
        <f t="shared" si="11"/>
        <v>* group[=].element[=].target.display = ##34###34#</v>
      </c>
      <c r="M21" s="12" t="str">
        <f t="shared" si="12"/>
        <v>* group[=].element[=].target.equivalence = #relatedto</v>
      </c>
      <c r="N21" s="12" t="str">
        <f t="shared" si="13"/>
        <v>* group[=].element[=].target.comment = ##34#If this exists with  code =$athena#35226258 Metastasis to pleura##34#</v>
      </c>
      <c r="P21" s="11">
        <v>7</v>
      </c>
      <c r="Q21" s="11">
        <f t="shared" si="14"/>
        <v>1</v>
      </c>
      <c r="R21" s="11">
        <f t="shared" si="15"/>
        <v>1</v>
      </c>
      <c r="S21" s="12" t="str" cm="1">
        <f t="array" ref="S21">INDEX('HnStage-ConceptMap-6'!$I$15:$N$118,Q21+1,R21)</f>
        <v>* group[=].element[+].code = #HnStage.sites.softTissue</v>
      </c>
    </row>
    <row r="22" spans="1:19" ht="73.75" x14ac:dyDescent="0.75">
      <c r="B22" s="11" t="str">
        <f>HnStage!B24</f>
        <v>sites.peritoneum</v>
      </c>
      <c r="C22" s="11" t="str">
        <f>HnStage!C24</f>
        <v>peritoneum</v>
      </c>
      <c r="D22" s="12"/>
      <c r="E22" s="12"/>
      <c r="F22" s="49" t="s">
        <v>1290</v>
      </c>
      <c r="G22" s="155" t="s">
        <v>2469</v>
      </c>
      <c r="H22" s="43"/>
      <c r="I22" s="12" t="str">
        <f t="shared" si="8"/>
        <v>* group[=].element[+].code = #HnStage.sites.peritoneum</v>
      </c>
      <c r="J22" s="12" t="str">
        <f t="shared" si="9"/>
        <v>* group[=].element[=].display = ##34#peritoneum##34#</v>
      </c>
      <c r="K22" s="12" t="str">
        <f t="shared" si="10"/>
        <v>* group[=].element[=].target.code = #Condition.</v>
      </c>
      <c r="L22" s="12" t="str">
        <f t="shared" si="11"/>
        <v>* group[=].element[=].target.display = ##34###34#</v>
      </c>
      <c r="M22" s="12" t="str">
        <f t="shared" si="12"/>
        <v>* group[=].element[=].target.equivalence = #relatedto</v>
      </c>
      <c r="N22" s="12" t="str">
        <f t="shared" si="13"/>
        <v>* group[=].element[=].target.comment = ##34#If this exists with  code =$athena#35226253 Metastasis to peritoneum##34#</v>
      </c>
      <c r="P22" s="11">
        <v>8</v>
      </c>
      <c r="Q22" s="11">
        <f t="shared" si="14"/>
        <v>1</v>
      </c>
      <c r="R22" s="11">
        <f t="shared" si="15"/>
        <v>2</v>
      </c>
      <c r="S22" s="12" t="str" cm="1">
        <f t="array" ref="S22">INDEX('HnStage-ConceptMap-6'!$I$15:$N$118,Q22+1,R22)</f>
        <v>* group[=].element[=].display = ##34#Soft tissue##34#</v>
      </c>
    </row>
    <row r="23" spans="1:19" ht="73.75" x14ac:dyDescent="0.75">
      <c r="B23" s="11" t="str">
        <f>HnStage!B25</f>
        <v>sites.brain</v>
      </c>
      <c r="C23" s="11" t="str">
        <f>HnStage!C25</f>
        <v>brain</v>
      </c>
      <c r="D23" s="12"/>
      <c r="E23" s="12"/>
      <c r="F23" s="49" t="s">
        <v>1290</v>
      </c>
      <c r="G23" s="155" t="s">
        <v>2470</v>
      </c>
      <c r="H23" s="43"/>
      <c r="I23" s="12" t="str">
        <f t="shared" ref="I23:I24" si="16">"* group[=].element[+].code = #"&amp;$B$14&amp;"."&amp;B23</f>
        <v>* group[=].element[+].code = #HnStage.sites.brain</v>
      </c>
      <c r="J23" s="12" t="str">
        <f t="shared" ref="J23:J24" si="17">"* group[=].element[=].display = ##34#"&amp;C23&amp;"##34#"</f>
        <v>* group[=].element[=].display = ##34#brain##34#</v>
      </c>
      <c r="K23" s="12" t="str">
        <f t="shared" ref="K23:K24" si="18">IF(F23="unmatched","//-- unmatched","* group[=].element[=].target.code = #"&amp;$D$14&amp;"."&amp;D23)</f>
        <v>* group[=].element[=].target.code = #Condition.</v>
      </c>
      <c r="L23" s="12" t="str">
        <f t="shared" ref="L23:L24" si="19">IF(F23="unmatched","//-- unmatched","* group[=].element[=].target.display = ##34#"&amp;E23&amp;"##34#")</f>
        <v>* group[=].element[=].target.display = ##34###34#</v>
      </c>
      <c r="M23" s="12" t="str">
        <f t="shared" ref="M23:M24" si="20">"* group[=].element[=].target.equivalence = #"&amp;F23</f>
        <v>* group[=].element[=].target.equivalence = #relatedto</v>
      </c>
      <c r="N23" s="12" t="str">
        <f t="shared" ref="N23:N24" si="21">IF(G23&lt;&gt;"",CONCATENATE("* group[=].element[=].target.comment = ","##34#",G23,"##34#"),"")</f>
        <v>* group[=].element[=].target.comment = ##34#If this exists with  code =$athena#36768862 Metastasis to brain##34#</v>
      </c>
      <c r="P23" s="11">
        <v>9</v>
      </c>
      <c r="Q23" s="11">
        <f t="shared" si="14"/>
        <v>1</v>
      </c>
      <c r="R23" s="11">
        <f t="shared" si="15"/>
        <v>3</v>
      </c>
      <c r="S23" s="12" t="str" cm="1">
        <f t="array" ref="S23">INDEX('HnStage-ConceptMap-6'!$I$15:$N$118,Q23+1,R23)</f>
        <v>* group[=].element[=].target.code = #Condition.</v>
      </c>
    </row>
    <row r="24" spans="1:19" s="2" customFormat="1" ht="73.75" x14ac:dyDescent="0.75">
      <c r="A24"/>
      <c r="B24" s="11" t="str">
        <f>HnStage!B26</f>
        <v>sites.otherViscera</v>
      </c>
      <c r="C24" s="11" t="str">
        <f>HnStage!C26</f>
        <v>other viscera</v>
      </c>
      <c r="D24" s="12"/>
      <c r="E24" s="12"/>
      <c r="F24" s="49" t="s">
        <v>1290</v>
      </c>
      <c r="G24" s="155" t="s">
        <v>2471</v>
      </c>
      <c r="H24" s="43"/>
      <c r="I24" s="12" t="str">
        <f t="shared" si="16"/>
        <v>* group[=].element[+].code = #HnStage.sites.otherViscera</v>
      </c>
      <c r="J24" s="12" t="str">
        <f t="shared" si="17"/>
        <v>* group[=].element[=].display = ##34#other viscera##34#</v>
      </c>
      <c r="K24" s="12" t="str">
        <f t="shared" si="18"/>
        <v>* group[=].element[=].target.code = #Condition.</v>
      </c>
      <c r="L24" s="12" t="str">
        <f t="shared" si="19"/>
        <v>* group[=].element[=].target.display = ##34###34#</v>
      </c>
      <c r="M24" s="12" t="str">
        <f t="shared" si="20"/>
        <v>* group[=].element[=].target.equivalence = #relatedto</v>
      </c>
      <c r="N24" s="12" t="str">
        <f t="shared" si="21"/>
        <v>* group[=].element[=].target.comment = ##34#If this exists with  code =$athena#36769180 Metastasis##34#</v>
      </c>
      <c r="P24" s="11">
        <v>10</v>
      </c>
      <c r="Q24" s="11">
        <f t="shared" si="14"/>
        <v>1</v>
      </c>
      <c r="R24" s="11">
        <f t="shared" si="15"/>
        <v>4</v>
      </c>
      <c r="S24" s="12" t="str" cm="1">
        <f t="array" ref="S24">INDEX('HnStage-ConceptMap-6'!$I$15:$N$118,Q24+1,R24)</f>
        <v>* group[=].element[=].target.display = ##34###34#</v>
      </c>
    </row>
    <row r="25" spans="1:19" s="2" customFormat="1" ht="103.25" x14ac:dyDescent="0.75">
      <c r="A25"/>
      <c r="B25" s="11" t="str">
        <f>HnStage!B27</f>
        <v>sites.unknown</v>
      </c>
      <c r="C25" s="11" t="str">
        <f>HnStage!C27</f>
        <v>unknown</v>
      </c>
      <c r="D25" s="12"/>
      <c r="F25" s="49" t="s">
        <v>1290</v>
      </c>
      <c r="G25" s="77" t="s">
        <v>2488</v>
      </c>
      <c r="H25" s="43"/>
      <c r="I25" s="12" t="str">
        <f t="shared" ref="I25:I35" si="22">"* group[=].element[+].code = #"&amp;$B$14&amp;"."&amp;B25</f>
        <v>* group[=].element[+].code = #HnStage.sites.unknown</v>
      </c>
      <c r="J25" s="12" t="str">
        <f t="shared" ref="J25:J35" si="23">"* group[=].element[=].display = ##34#"&amp;C25&amp;"##34#"</f>
        <v>* group[=].element[=].display = ##34#unknown##34#</v>
      </c>
      <c r="K25" s="12" t="str">
        <f t="shared" ref="K25:K35" si="24">IF(F25="unmatched","//-- unmatched","* group[=].element[=].target.code = #"&amp;$D$14&amp;"."&amp;D25)</f>
        <v>* group[=].element[=].target.code = #Condition.</v>
      </c>
      <c r="L25" s="12" t="str">
        <f t="shared" ref="L25:L35" si="25">IF(F25="unmatched","//-- unmatched","* group[=].element[=].target.display = ##34#"&amp;E25&amp;"##34#")</f>
        <v>* group[=].element[=].target.display = ##34###34#</v>
      </c>
      <c r="M25" s="12" t="str">
        <f t="shared" ref="M25:M35" si="26">"* group[=].element[=].target.equivalence = #"&amp;F25</f>
        <v>* group[=].element[=].target.equivalence = #relatedto</v>
      </c>
      <c r="N25" s="12" t="str">
        <f t="shared" ref="N25:N35" si="27">IF(G25&lt;&gt;"",CONCATENATE("* group[=].element[=].target.comment = ","##34#",G25,"##34#"),"")</f>
        <v>* group[=].element[=].target.comment = ##34#If this exists with  code =$athena#36769180 Metastasis and bodySite =$athena#4129922 'unknown'##34#</v>
      </c>
      <c r="P25" s="11">
        <v>11</v>
      </c>
      <c r="Q25" s="11">
        <f t="shared" si="14"/>
        <v>1</v>
      </c>
      <c r="R25" s="11">
        <f t="shared" si="15"/>
        <v>5</v>
      </c>
      <c r="S25" s="12" t="str" cm="1">
        <f t="array" ref="S25">INDEX('HnStage-ConceptMap-6'!$I$15:$N$118,Q25+1,R25)</f>
        <v>* group[=].element[=].target.equivalence = #relatedto</v>
      </c>
    </row>
    <row r="26" spans="1:19" ht="44.25" x14ac:dyDescent="0.75">
      <c r="B26" s="11" t="str">
        <f>HnStage!B17</f>
        <v>sites</v>
      </c>
      <c r="C26" s="11" t="str">
        <f>HnStage!C17</f>
        <v>sites</v>
      </c>
      <c r="D26" s="12" t="s">
        <v>1596</v>
      </c>
      <c r="E26" s="12"/>
      <c r="F26" s="49" t="s">
        <v>1312</v>
      </c>
      <c r="G26" s="77"/>
      <c r="H26" s="43"/>
      <c r="I26" s="12" t="str">
        <f t="shared" si="22"/>
        <v>* group[=].element[+].code = #HnStage.sites</v>
      </c>
      <c r="J26" s="12" t="str">
        <f t="shared" si="23"/>
        <v>* group[=].element[=].display = ##34#sites##34#</v>
      </c>
      <c r="K26" s="12" t="str">
        <f t="shared" si="24"/>
        <v>* group[=].element[=].target.code = #Condition.bodySite</v>
      </c>
      <c r="L26" s="12" t="str">
        <f t="shared" si="25"/>
        <v>* group[=].element[=].target.display = ##34###34#</v>
      </c>
      <c r="M26" s="12" t="str">
        <f t="shared" si="26"/>
        <v>* group[=].element[=].target.equivalence = #equivalent</v>
      </c>
      <c r="N26" s="12" t="str">
        <f t="shared" si="27"/>
        <v/>
      </c>
      <c r="P26" s="11">
        <v>12</v>
      </c>
      <c r="Q26" s="11">
        <f t="shared" si="14"/>
        <v>1</v>
      </c>
      <c r="R26" s="11">
        <f t="shared" si="15"/>
        <v>6</v>
      </c>
      <c r="S26" s="12" t="str" cm="1">
        <f t="array" ref="S26">INDEX('HnStage-ConceptMap-6'!$I$15:$N$118,Q26+1,R26)</f>
        <v>* group[=].element[=].target.comment = ##34#If this exists with  code = $athena#35225724 Metastasis to soft tissues##34#</v>
      </c>
    </row>
    <row r="27" spans="1:19" ht="103.25" x14ac:dyDescent="0.75">
      <c r="B27" s="11" t="str">
        <f>HnStage!B18</f>
        <v>sites.softTissue</v>
      </c>
      <c r="C27" s="11" t="str">
        <f>HnStage!C18</f>
        <v>Soft tissue</v>
      </c>
      <c r="D27" s="12" t="s">
        <v>1596</v>
      </c>
      <c r="E27" s="12"/>
      <c r="F27" s="49" t="s">
        <v>1312</v>
      </c>
      <c r="G27" s="77" t="s">
        <v>2474</v>
      </c>
      <c r="H27" s="43"/>
      <c r="I27" s="12" t="str">
        <f t="shared" si="22"/>
        <v>* group[=].element[+].code = #HnStage.sites.softTissue</v>
      </c>
      <c r="J27" s="12" t="str">
        <f t="shared" si="23"/>
        <v>* group[=].element[=].display = ##34#Soft tissue##34#</v>
      </c>
      <c r="K27" s="12" t="str">
        <f t="shared" si="24"/>
        <v>* group[=].element[=].target.code = #Condition.bodySite</v>
      </c>
      <c r="L27" s="12" t="str">
        <f t="shared" si="25"/>
        <v>* group[=].element[=].target.display = ##34###34#</v>
      </c>
      <c r="M27" s="12" t="str">
        <f t="shared" si="26"/>
        <v>* group[=].element[=].target.equivalence = #equivalent</v>
      </c>
      <c r="N27" s="12" t="str">
        <f t="shared" si="27"/>
        <v>* group[=].element[=].target.comment = ##34#ALTERNATIVE : If this exists with  code =$athena#36769180 Metastasis and bodySite =$athena#4338971 'soft tissue'##34#</v>
      </c>
      <c r="P27" s="11">
        <v>13</v>
      </c>
      <c r="Q27" s="11">
        <f t="shared" si="14"/>
        <v>2</v>
      </c>
      <c r="R27" s="11">
        <f t="shared" si="15"/>
        <v>1</v>
      </c>
      <c r="S27" s="12" t="str" cm="1">
        <f t="array" ref="S27">INDEX('HnStage-ConceptMap-6'!$I$15:$N$118,Q27+1,R27)</f>
        <v>* group[=].element[+].code = #HnStage.sites.distantLymphNode</v>
      </c>
    </row>
    <row r="28" spans="1:19" ht="132.75" x14ac:dyDescent="0.75">
      <c r="B28" s="11" t="str">
        <f>HnStage!B19</f>
        <v>sites.distantLymphNode</v>
      </c>
      <c r="C28" s="11" t="str">
        <f>HnStage!C19</f>
        <v>distant lymph node</v>
      </c>
      <c r="D28" s="12" t="s">
        <v>1596</v>
      </c>
      <c r="E28" s="12"/>
      <c r="F28" s="49" t="s">
        <v>1312</v>
      </c>
      <c r="G28" s="77" t="s">
        <v>2491</v>
      </c>
      <c r="H28" s="43"/>
      <c r="I28" s="12" t="str">
        <f t="shared" si="22"/>
        <v>* group[=].element[+].code = #HnStage.sites.distantLymphNode</v>
      </c>
      <c r="J28" s="12" t="str">
        <f t="shared" si="23"/>
        <v>* group[=].element[=].display = ##34#distant lymph node##34#</v>
      </c>
      <c r="K28" s="12" t="str">
        <f t="shared" si="24"/>
        <v>* group[=].element[=].target.code = #Condition.bodySite</v>
      </c>
      <c r="L28" s="12" t="str">
        <f t="shared" si="25"/>
        <v>* group[=].element[=].target.display = ##34###34#</v>
      </c>
      <c r="M28" s="12" t="str">
        <f t="shared" si="26"/>
        <v>* group[=].element[=].target.equivalence = #equivalent</v>
      </c>
      <c r="N28" s="12" t="str">
        <f t="shared" si="27"/>
        <v>* group[=].element[=].target.comment = ##34#ALTERNATIVE : If this exists with  code =$athena#36769180 Metastasis and bodySite =$athena#4241958 'Lymph node' and bodysite.extension:qualifier = $sct#5686001 'Remote'##34#</v>
      </c>
      <c r="P28" s="11">
        <v>14</v>
      </c>
      <c r="Q28" s="11">
        <f t="shared" si="14"/>
        <v>2</v>
      </c>
      <c r="R28" s="11">
        <f t="shared" si="15"/>
        <v>2</v>
      </c>
      <c r="S28" s="12" t="str" cm="1">
        <f t="array" ref="S28">INDEX('HnStage-ConceptMap-6'!$I$15:$N$118,Q28+1,R28)</f>
        <v>* group[=].element[=].display = ##34#distant lymph node##34#</v>
      </c>
    </row>
    <row r="29" spans="1:19" ht="103.25" x14ac:dyDescent="0.75">
      <c r="B29" s="11" t="str">
        <f>HnStage!B20</f>
        <v>sites.lung</v>
      </c>
      <c r="C29" s="11" t="str">
        <f>HnStage!C20</f>
        <v>lung</v>
      </c>
      <c r="D29" s="12" t="s">
        <v>1596</v>
      </c>
      <c r="E29" s="12"/>
      <c r="F29" s="49" t="s">
        <v>1312</v>
      </c>
      <c r="G29" s="77" t="s">
        <v>2476</v>
      </c>
      <c r="H29" s="43"/>
      <c r="I29" s="12" t="str">
        <f t="shared" si="22"/>
        <v>* group[=].element[+].code = #HnStage.sites.lung</v>
      </c>
      <c r="J29" s="12" t="str">
        <f t="shared" si="23"/>
        <v>* group[=].element[=].display = ##34#lung##34#</v>
      </c>
      <c r="K29" s="12" t="str">
        <f t="shared" si="24"/>
        <v>* group[=].element[=].target.code = #Condition.bodySite</v>
      </c>
      <c r="L29" s="12" t="str">
        <f t="shared" si="25"/>
        <v>* group[=].element[=].target.display = ##34###34#</v>
      </c>
      <c r="M29" s="12" t="str">
        <f t="shared" si="26"/>
        <v>* group[=].element[=].target.equivalence = #equivalent</v>
      </c>
      <c r="N29" s="12" t="str">
        <f t="shared" si="27"/>
        <v>* group[=].element[=].target.comment = ##34#ALTERNATIVE : If this exists with  code =$athena#36769180 Metastasis and bodySite =$athena#4213162 'lung'##34#</v>
      </c>
      <c r="P29" s="11">
        <v>15</v>
      </c>
      <c r="Q29" s="11">
        <f t="shared" si="14"/>
        <v>2</v>
      </c>
      <c r="R29" s="11">
        <f t="shared" si="15"/>
        <v>3</v>
      </c>
      <c r="S29" s="12" t="str" cm="1">
        <f t="array" ref="S29">INDEX('HnStage-ConceptMap-6'!$I$15:$N$118,Q29+1,R29)</f>
        <v>* group[=].element[=].target.code = #Condition.</v>
      </c>
    </row>
    <row r="30" spans="1:19" ht="103.25" x14ac:dyDescent="0.75">
      <c r="B30" s="11" t="str">
        <f>HnStage!B21</f>
        <v>sites.bone</v>
      </c>
      <c r="C30" s="11" t="str">
        <f>HnStage!C21</f>
        <v>bone</v>
      </c>
      <c r="D30" s="12" t="s">
        <v>1596</v>
      </c>
      <c r="E30" s="12"/>
      <c r="F30" s="49" t="s">
        <v>1312</v>
      </c>
      <c r="G30" s="77" t="s">
        <v>2478</v>
      </c>
      <c r="H30" s="43"/>
      <c r="I30" s="12" t="str">
        <f t="shared" si="22"/>
        <v>* group[=].element[+].code = #HnStage.sites.bone</v>
      </c>
      <c r="J30" s="12" t="str">
        <f t="shared" si="23"/>
        <v>* group[=].element[=].display = ##34#bone##34#</v>
      </c>
      <c r="K30" s="12" t="str">
        <f t="shared" si="24"/>
        <v>* group[=].element[=].target.code = #Condition.bodySite</v>
      </c>
      <c r="L30" s="12" t="str">
        <f t="shared" si="25"/>
        <v>* group[=].element[=].target.display = ##34###34#</v>
      </c>
      <c r="M30" s="12" t="str">
        <f t="shared" si="26"/>
        <v>* group[=].element[=].target.equivalence = #equivalent</v>
      </c>
      <c r="N30" s="12" t="str">
        <f t="shared" si="27"/>
        <v>* group[=].element[=].target.comment = ##34#ALTERNATIVE : If this exists with  code =$athena#36769180 Metastasis and bodySite =$athena#4000496 'bone'##34#</v>
      </c>
      <c r="P30" s="11">
        <v>16</v>
      </c>
      <c r="Q30" s="11">
        <f t="shared" si="14"/>
        <v>2</v>
      </c>
      <c r="R30" s="11">
        <f t="shared" si="15"/>
        <v>4</v>
      </c>
      <c r="S30" s="12" t="str" cm="1">
        <f t="array" ref="S30">INDEX('HnStage-ConceptMap-6'!$I$15:$N$118,Q30+1,R30)</f>
        <v>* group[=].element[=].target.display = ##34###34#</v>
      </c>
    </row>
    <row r="31" spans="1:19" ht="103.25" x14ac:dyDescent="0.75">
      <c r="B31" s="11" t="str">
        <f>HnStage!B22</f>
        <v>sites.liver</v>
      </c>
      <c r="C31" s="11" t="str">
        <f>HnStage!C22</f>
        <v>liver</v>
      </c>
      <c r="D31" s="12" t="s">
        <v>1596</v>
      </c>
      <c r="E31" s="12"/>
      <c r="F31" s="49" t="s">
        <v>1312</v>
      </c>
      <c r="G31" s="77" t="s">
        <v>2480</v>
      </c>
      <c r="H31" s="43"/>
      <c r="I31" s="12" t="str">
        <f t="shared" si="22"/>
        <v>* group[=].element[+].code = #HnStage.sites.liver</v>
      </c>
      <c r="J31" s="12" t="str">
        <f t="shared" si="23"/>
        <v>* group[=].element[=].display = ##34#liver##34#</v>
      </c>
      <c r="K31" s="12" t="str">
        <f t="shared" si="24"/>
        <v>* group[=].element[=].target.code = #Condition.bodySite</v>
      </c>
      <c r="L31" s="12" t="str">
        <f t="shared" si="25"/>
        <v>* group[=].element[=].target.display = ##34###34#</v>
      </c>
      <c r="M31" s="12" t="str">
        <f t="shared" si="26"/>
        <v>* group[=].element[=].target.equivalence = #equivalent</v>
      </c>
      <c r="N31" s="12" t="str">
        <f t="shared" si="27"/>
        <v>* group[=].element[=].target.comment = ##34#ALTERNATIVE : If this exists with  code =$athena#36769180 Metastasis and bodySite =$athena#4009105 'liver'##34#</v>
      </c>
      <c r="P31" s="11">
        <v>17</v>
      </c>
      <c r="Q31" s="11">
        <f t="shared" si="14"/>
        <v>2</v>
      </c>
      <c r="R31" s="11">
        <f t="shared" si="15"/>
        <v>5</v>
      </c>
      <c r="S31" s="12" t="str" cm="1">
        <f t="array" ref="S31">INDEX('HnStage-ConceptMap-6'!$I$15:$N$118,Q31+1,R31)</f>
        <v>* group[=].element[=].target.equivalence = #relatedto</v>
      </c>
    </row>
    <row r="32" spans="1:19" ht="103.25" x14ac:dyDescent="0.75">
      <c r="B32" s="11" t="str">
        <f>HnStage!B23</f>
        <v>sites.pleura</v>
      </c>
      <c r="C32" s="11" t="str">
        <f>HnStage!C23</f>
        <v>pleura</v>
      </c>
      <c r="D32" s="12" t="s">
        <v>1596</v>
      </c>
      <c r="E32" s="12"/>
      <c r="F32" s="49" t="s">
        <v>1312</v>
      </c>
      <c r="G32" s="77" t="s">
        <v>2482</v>
      </c>
      <c r="H32" s="43"/>
      <c r="I32" s="12" t="str">
        <f t="shared" si="22"/>
        <v>* group[=].element[+].code = #HnStage.sites.pleura</v>
      </c>
      <c r="J32" s="12" t="str">
        <f t="shared" si="23"/>
        <v>* group[=].element[=].display = ##34#pleura##34#</v>
      </c>
      <c r="K32" s="12" t="str">
        <f t="shared" si="24"/>
        <v>* group[=].element[=].target.code = #Condition.bodySite</v>
      </c>
      <c r="L32" s="12" t="str">
        <f t="shared" si="25"/>
        <v>* group[=].element[=].target.display = ##34###34#</v>
      </c>
      <c r="M32" s="12" t="str">
        <f t="shared" si="26"/>
        <v>* group[=].element[=].target.equivalence = #equivalent</v>
      </c>
      <c r="N32" s="12" t="str">
        <f t="shared" si="27"/>
        <v>* group[=].element[=].target.comment = ##34#ALTERNATIVE : If this exists with  code =$athena#36769180 Metastasis and bodySite =$athena#4150673 'pleura'##34#</v>
      </c>
      <c r="P32" s="11">
        <v>18</v>
      </c>
      <c r="Q32" s="11">
        <f t="shared" si="14"/>
        <v>2</v>
      </c>
      <c r="R32" s="11">
        <f t="shared" si="15"/>
        <v>6</v>
      </c>
      <c r="S32" s="12" t="str" cm="1">
        <f t="array" ref="S32">INDEX('HnStage-ConceptMap-6'!$I$15:$N$118,Q32+1,R32)</f>
        <v>* group[=].element[=].target.comment = ##34#If this exists with  code =$athena#36769243 Distant spread to lymph node##34#</v>
      </c>
    </row>
    <row r="33" spans="1:19" ht="103.25" x14ac:dyDescent="0.75">
      <c r="B33" s="11" t="str">
        <f>HnStage!B24</f>
        <v>sites.peritoneum</v>
      </c>
      <c r="C33" s="11" t="str">
        <f>HnStage!C24</f>
        <v>peritoneum</v>
      </c>
      <c r="D33" s="12" t="s">
        <v>1596</v>
      </c>
      <c r="E33" s="12"/>
      <c r="F33" s="49" t="s">
        <v>1312</v>
      </c>
      <c r="G33" s="77" t="s">
        <v>2484</v>
      </c>
      <c r="H33" s="43"/>
      <c r="I33" s="12" t="str">
        <f t="shared" si="22"/>
        <v>* group[=].element[+].code = #HnStage.sites.peritoneum</v>
      </c>
      <c r="J33" s="12" t="str">
        <f t="shared" si="23"/>
        <v>* group[=].element[=].display = ##34#peritoneum##34#</v>
      </c>
      <c r="K33" s="12" t="str">
        <f t="shared" si="24"/>
        <v>* group[=].element[=].target.code = #Condition.bodySite</v>
      </c>
      <c r="L33" s="12" t="str">
        <f t="shared" si="25"/>
        <v>* group[=].element[=].target.display = ##34###34#</v>
      </c>
      <c r="M33" s="12" t="str">
        <f t="shared" si="26"/>
        <v>* group[=].element[=].target.equivalence = #equivalent</v>
      </c>
      <c r="N33" s="12" t="str">
        <f t="shared" si="27"/>
        <v>* group[=].element[=].target.comment = ##34#ALTERNATIVE : If this exists with  code =$athena#36769180 Metastasis and bodySite =$athena#4035784 'peritoneum'##34#</v>
      </c>
      <c r="P33" s="11">
        <v>19</v>
      </c>
      <c r="Q33" s="11">
        <f t="shared" si="14"/>
        <v>3</v>
      </c>
      <c r="R33" s="11">
        <f t="shared" si="15"/>
        <v>1</v>
      </c>
      <c r="S33" s="12" t="str" cm="1">
        <f t="array" ref="S33">INDEX('HnStage-ConceptMap-6'!$I$15:$N$118,Q33+1,R33)</f>
        <v>* group[=].element[+].code = #HnStage.sites.lung</v>
      </c>
    </row>
    <row r="34" spans="1:19" ht="103.25" x14ac:dyDescent="0.75">
      <c r="B34" s="11" t="str">
        <f>HnStage!B25</f>
        <v>sites.brain</v>
      </c>
      <c r="C34" s="11" t="str">
        <f>HnStage!C25</f>
        <v>brain</v>
      </c>
      <c r="D34" s="12" t="s">
        <v>1596</v>
      </c>
      <c r="E34" s="12"/>
      <c r="F34" s="49" t="s">
        <v>1312</v>
      </c>
      <c r="G34" s="77" t="s">
        <v>2486</v>
      </c>
      <c r="H34" s="43"/>
      <c r="I34" s="12" t="str">
        <f t="shared" si="22"/>
        <v>* group[=].element[+].code = #HnStage.sites.brain</v>
      </c>
      <c r="J34" s="12" t="str">
        <f t="shared" si="23"/>
        <v>* group[=].element[=].display = ##34#brain##34#</v>
      </c>
      <c r="K34" s="12" t="str">
        <f t="shared" si="24"/>
        <v>* group[=].element[=].target.code = #Condition.bodySite</v>
      </c>
      <c r="L34" s="12" t="str">
        <f t="shared" si="25"/>
        <v>* group[=].element[=].target.display = ##34###34#</v>
      </c>
      <c r="M34" s="12" t="str">
        <f t="shared" si="26"/>
        <v>* group[=].element[=].target.equivalence = #equivalent</v>
      </c>
      <c r="N34" s="12" t="str">
        <f t="shared" si="27"/>
        <v>* group[=].element[=].target.comment = ##34#ALTERNATIVE : If this exists with  code =$athena#36769180 Metastasis and bodySite =$athena#4133034 'brain'##34#</v>
      </c>
      <c r="P34" s="11">
        <v>20</v>
      </c>
      <c r="Q34" s="11">
        <f t="shared" si="14"/>
        <v>3</v>
      </c>
      <c r="R34" s="11">
        <f t="shared" si="15"/>
        <v>2</v>
      </c>
      <c r="S34" s="12" t="str" cm="1">
        <f t="array" ref="S34">INDEX('HnStage-ConceptMap-6'!$I$15:$N$118,Q34+1,R34)</f>
        <v>* group[=].element[=].display = ##34#lung##34#</v>
      </c>
    </row>
    <row r="35" spans="1:19" s="2" customFormat="1" ht="162.25" x14ac:dyDescent="0.75">
      <c r="A35"/>
      <c r="B35" s="11" t="str">
        <f>HnStage!B26</f>
        <v>sites.otherViscera</v>
      </c>
      <c r="C35" s="11" t="str">
        <f>HnStage!C26</f>
        <v>other viscera</v>
      </c>
      <c r="D35" s="12" t="s">
        <v>1596</v>
      </c>
      <c r="E35" s="12"/>
      <c r="F35" s="49" t="s">
        <v>1312</v>
      </c>
      <c r="G35" s="76" t="s">
        <v>2472</v>
      </c>
      <c r="H35" s="43"/>
      <c r="I35" s="12" t="str">
        <f t="shared" si="22"/>
        <v>* group[=].element[+].code = #HnStage.sites.otherViscera</v>
      </c>
      <c r="J35" s="12" t="str">
        <f t="shared" si="23"/>
        <v>* group[=].element[=].display = ##34#other viscera##34#</v>
      </c>
      <c r="K35" s="12" t="str">
        <f t="shared" si="24"/>
        <v>* group[=].element[=].target.code = #Condition.bodySite</v>
      </c>
      <c r="L35" s="12" t="str">
        <f t="shared" si="25"/>
        <v>* group[=].element[=].target.display = ##34###34#</v>
      </c>
      <c r="M35" s="12" t="str">
        <f t="shared" si="26"/>
        <v>* group[=].element[=].target.equivalence = #equivalent</v>
      </c>
      <c r="N35" s="12" t="str">
        <f t="shared" si="27"/>
        <v>* group[=].element[=].target.comment = ##34#ALTERNATIVE : If this exists with  code =$athena#36769180 Metastasis and bodySite =$athena#4159589 'Abdominal viscera'  
TO BE checked the original concept was OTHER VISCERA##34#</v>
      </c>
      <c r="P35" s="11">
        <v>21</v>
      </c>
      <c r="Q35" s="11">
        <f t="shared" si="14"/>
        <v>3</v>
      </c>
      <c r="R35" s="11">
        <f t="shared" si="15"/>
        <v>3</v>
      </c>
      <c r="S35" s="12" t="str" cm="1">
        <f t="array" ref="S35">INDEX('HnStage-ConceptMap-6'!$I$15:$N$118,Q35+1,R35)</f>
        <v>* group[=].element[=].target.code = #Condition.</v>
      </c>
    </row>
    <row r="36" spans="1:19" s="2" customFormat="1" x14ac:dyDescent="0.75">
      <c r="A36"/>
      <c r="B36" s="11"/>
      <c r="C36" s="11"/>
      <c r="D36" s="12"/>
      <c r="F36" s="49"/>
      <c r="G36" s="76"/>
      <c r="H36" s="43"/>
      <c r="I36" s="12"/>
      <c r="J36" s="12"/>
      <c r="K36" s="12"/>
      <c r="L36" s="12"/>
      <c r="M36" s="12"/>
      <c r="N36" s="12"/>
      <c r="P36" s="11">
        <v>22</v>
      </c>
      <c r="Q36" s="11">
        <f t="shared" si="14"/>
        <v>3</v>
      </c>
      <c r="R36" s="11">
        <f t="shared" si="15"/>
        <v>4</v>
      </c>
      <c r="S36" s="12" t="str" cm="1">
        <f t="array" ref="S36">INDEX('HnStage-ConceptMap-6'!$I$15:$N$118,Q36+1,R36)</f>
        <v>* group[=].element[=].target.display = ##34###34#</v>
      </c>
    </row>
    <row r="37" spans="1:19" s="2" customFormat="1" x14ac:dyDescent="0.75">
      <c r="A37"/>
      <c r="B37" s="11"/>
      <c r="C37" s="11"/>
      <c r="D37" s="12"/>
      <c r="F37" s="43"/>
      <c r="G37" s="77"/>
      <c r="H37" s="43"/>
      <c r="J37" s="43"/>
      <c r="K37" s="43"/>
      <c r="L37" s="43"/>
      <c r="M37" s="51"/>
      <c r="N37" s="51"/>
      <c r="P37" s="11">
        <v>23</v>
      </c>
      <c r="Q37" s="11">
        <f t="shared" ref="Q37:Q44" si="28">IF(MOD(P37,$Q$8)=0,P37/$Q$8-1,INT(P37/$Q$8))</f>
        <v>3</v>
      </c>
      <c r="R37" s="11">
        <f t="shared" ref="R37:R44" si="29">IF(MOD(P37,$Q$8)=0,$Q$8,MOD(P37,$Q$8))</f>
        <v>5</v>
      </c>
      <c r="S37" s="12" t="str" cm="1">
        <f t="array" ref="S37">INDEX('HnStage-ConceptMap-6'!$I$15:$N$118,Q37+1,R37)</f>
        <v>* group[=].element[=].target.equivalence = #relatedto</v>
      </c>
    </row>
    <row r="38" spans="1:19" s="2" customFormat="1" ht="29.5" x14ac:dyDescent="0.75">
      <c r="A38"/>
      <c r="B38" s="11"/>
      <c r="C38" s="11"/>
      <c r="F38" s="43"/>
      <c r="G38" s="77"/>
      <c r="H38" s="43"/>
      <c r="J38" s="43"/>
      <c r="K38" s="43"/>
      <c r="L38" s="43"/>
      <c r="M38" s="51"/>
      <c r="N38" s="51"/>
      <c r="P38" s="11">
        <v>24</v>
      </c>
      <c r="Q38" s="11">
        <f t="shared" si="28"/>
        <v>3</v>
      </c>
      <c r="R38" s="11">
        <f t="shared" si="29"/>
        <v>6</v>
      </c>
      <c r="S38" s="12" t="str" cm="1">
        <f t="array" ref="S38">INDEX('HnStage-ConceptMap-6'!$I$15:$N$118,Q38+1,R38)</f>
        <v>* group[=].element[=].target.comment = ##34#If this exists with  code =$athena#36770283  Metastasis to lung##34#</v>
      </c>
    </row>
    <row r="39" spans="1:19" x14ac:dyDescent="0.75">
      <c r="B39" s="11"/>
      <c r="C39" s="11"/>
      <c r="G39" s="77"/>
      <c r="P39" s="11">
        <v>25</v>
      </c>
      <c r="Q39" s="11">
        <f t="shared" si="28"/>
        <v>4</v>
      </c>
      <c r="R39" s="11">
        <f t="shared" si="29"/>
        <v>1</v>
      </c>
      <c r="S39" s="12" t="str" cm="1">
        <f t="array" ref="S39">INDEX('HnStage-ConceptMap-6'!$I$15:$N$118,Q39+1,R39)</f>
        <v>* group[=].element[+].code = #HnStage.sites.bone</v>
      </c>
    </row>
    <row r="40" spans="1:19" x14ac:dyDescent="0.75">
      <c r="B40" s="11"/>
      <c r="C40" s="11"/>
      <c r="G40" s="77"/>
      <c r="P40" s="11">
        <v>26</v>
      </c>
      <c r="Q40" s="11">
        <f t="shared" si="28"/>
        <v>4</v>
      </c>
      <c r="R40" s="11">
        <f t="shared" si="29"/>
        <v>2</v>
      </c>
      <c r="S40" s="12" t="str" cm="1">
        <f t="array" ref="S40">INDEX('HnStage-ConceptMap-6'!$I$15:$N$118,Q40+1,R40)</f>
        <v>* group[=].element[=].display = ##34#bone##34#</v>
      </c>
    </row>
    <row r="41" spans="1:19" x14ac:dyDescent="0.75">
      <c r="G41" s="77"/>
      <c r="P41" s="11">
        <v>27</v>
      </c>
      <c r="Q41" s="11">
        <f t="shared" si="28"/>
        <v>4</v>
      </c>
      <c r="R41" s="11">
        <f t="shared" si="29"/>
        <v>3</v>
      </c>
      <c r="S41" s="12" t="str" cm="1">
        <f t="array" ref="S41">INDEX('HnStage-ConceptMap-6'!$I$15:$N$118,Q41+1,R41)</f>
        <v>* group[=].element[=].target.code = #Condition.</v>
      </c>
    </row>
    <row r="42" spans="1:19" x14ac:dyDescent="0.75">
      <c r="G42" s="77"/>
      <c r="P42" s="11">
        <v>28</v>
      </c>
      <c r="Q42" s="11">
        <f t="shared" si="28"/>
        <v>4</v>
      </c>
      <c r="R42" s="11">
        <f t="shared" si="29"/>
        <v>4</v>
      </c>
      <c r="S42" s="12" t="str" cm="1">
        <f t="array" ref="S42">INDEX('HnStage-ConceptMap-6'!$I$15:$N$118,Q42+1,R42)</f>
        <v>* group[=].element[=].target.display = ##34###34#</v>
      </c>
    </row>
    <row r="43" spans="1:19" x14ac:dyDescent="0.75">
      <c r="G43" s="77"/>
      <c r="P43" s="11">
        <v>29</v>
      </c>
      <c r="Q43" s="11">
        <f t="shared" si="28"/>
        <v>4</v>
      </c>
      <c r="R43" s="11">
        <f t="shared" si="29"/>
        <v>5</v>
      </c>
      <c r="S43" s="12" t="str" cm="1">
        <f t="array" ref="S43">INDEX('HnStage-ConceptMap-6'!$I$15:$N$118,Q43+1,R43)</f>
        <v>* group[=].element[=].target.equivalence = #relatedto</v>
      </c>
    </row>
    <row r="44" spans="1:19" ht="29.5" x14ac:dyDescent="0.75">
      <c r="G44" s="77"/>
      <c r="P44" s="11">
        <v>30</v>
      </c>
      <c r="Q44" s="11">
        <f t="shared" si="28"/>
        <v>4</v>
      </c>
      <c r="R44" s="11">
        <f t="shared" si="29"/>
        <v>6</v>
      </c>
      <c r="S44" s="12" t="str" cm="1">
        <f t="array" ref="S44">INDEX('HnStage-ConceptMap-6'!$I$15:$N$118,Q44+1,R44)</f>
        <v>* group[=].element[=].target.comment = ##34#If this exists with  code =$athena#36769301 Metastasis to bone##34#</v>
      </c>
    </row>
    <row r="45" spans="1:19" x14ac:dyDescent="0.75">
      <c r="G45" s="77"/>
      <c r="P45" s="11">
        <v>31</v>
      </c>
      <c r="Q45" s="11">
        <f t="shared" ref="Q45:Q108" si="30">IF(MOD(P45,$Q$8)=0,P45/$Q$8-1,INT(P45/$Q$8))</f>
        <v>5</v>
      </c>
      <c r="R45" s="11">
        <f t="shared" ref="R45:R108" si="31">IF(MOD(P45,$Q$8)=0,$Q$8,MOD(P45,$Q$8))</f>
        <v>1</v>
      </c>
      <c r="S45" s="12" t="str" cm="1">
        <f t="array" ref="S45">INDEX('HnStage-ConceptMap-6'!$I$15:$N$118,Q45+1,R45)</f>
        <v>* group[=].element[+].code = #HnStage.sites.liver</v>
      </c>
    </row>
    <row r="46" spans="1:19" x14ac:dyDescent="0.75">
      <c r="G46" s="77"/>
      <c r="P46" s="11">
        <v>32</v>
      </c>
      <c r="Q46" s="11">
        <f t="shared" si="30"/>
        <v>5</v>
      </c>
      <c r="R46" s="11">
        <f t="shared" si="31"/>
        <v>2</v>
      </c>
      <c r="S46" s="12" t="str" cm="1">
        <f t="array" ref="S46">INDEX('HnStage-ConceptMap-6'!$I$15:$N$118,Q46+1,R46)</f>
        <v>* group[=].element[=].display = ##34#liver##34#</v>
      </c>
    </row>
    <row r="47" spans="1:19" x14ac:dyDescent="0.75">
      <c r="G47" s="77"/>
      <c r="P47" s="11">
        <v>33</v>
      </c>
      <c r="Q47" s="11">
        <f t="shared" si="30"/>
        <v>5</v>
      </c>
      <c r="R47" s="11">
        <f t="shared" si="31"/>
        <v>3</v>
      </c>
      <c r="S47" s="12" t="str" cm="1">
        <f t="array" ref="S47">INDEX('HnStage-ConceptMap-6'!$I$15:$N$118,Q47+1,R47)</f>
        <v>* group[=].element[=].target.code = #Condition.</v>
      </c>
    </row>
    <row r="48" spans="1:19" x14ac:dyDescent="0.75">
      <c r="G48" s="77"/>
      <c r="P48" s="11">
        <v>34</v>
      </c>
      <c r="Q48" s="11">
        <f t="shared" si="30"/>
        <v>5</v>
      </c>
      <c r="R48" s="11">
        <f t="shared" si="31"/>
        <v>4</v>
      </c>
      <c r="S48" s="12" t="str" cm="1">
        <f t="array" ref="S48">INDEX('HnStage-ConceptMap-6'!$I$15:$N$118,Q48+1,R48)</f>
        <v>* group[=].element[=].target.display = ##34###34#</v>
      </c>
    </row>
    <row r="49" spans="7:19" x14ac:dyDescent="0.75">
      <c r="G49" s="77"/>
      <c r="P49" s="11">
        <v>35</v>
      </c>
      <c r="Q49" s="11">
        <f t="shared" si="30"/>
        <v>5</v>
      </c>
      <c r="R49" s="11">
        <f t="shared" si="31"/>
        <v>5</v>
      </c>
      <c r="S49" s="12" t="str" cm="1">
        <f t="array" ref="S49">INDEX('HnStage-ConceptMap-6'!$I$15:$N$118,Q49+1,R49)</f>
        <v>* group[=].element[=].target.equivalence = #relatedto</v>
      </c>
    </row>
    <row r="50" spans="7:19" ht="29.5" x14ac:dyDescent="0.75">
      <c r="G50" s="77"/>
      <c r="P50" s="11">
        <v>36</v>
      </c>
      <c r="Q50" s="11">
        <f t="shared" si="30"/>
        <v>5</v>
      </c>
      <c r="R50" s="11">
        <f t="shared" si="31"/>
        <v>6</v>
      </c>
      <c r="S50" s="12" t="str" cm="1">
        <f t="array" ref="S50">INDEX('HnStage-ConceptMap-6'!$I$15:$N$118,Q50+1,R50)</f>
        <v>* group[=].element[=].target.comment = ##34#If this exists with  code =$athena#36770544 Metastasis to liver##34#</v>
      </c>
    </row>
    <row r="51" spans="7:19" x14ac:dyDescent="0.75">
      <c r="G51" s="77"/>
      <c r="P51" s="11">
        <v>37</v>
      </c>
      <c r="Q51" s="11">
        <f t="shared" si="30"/>
        <v>6</v>
      </c>
      <c r="R51" s="11">
        <f t="shared" si="31"/>
        <v>1</v>
      </c>
      <c r="S51" s="12" t="str" cm="1">
        <f t="array" ref="S51">INDEX('HnStage-ConceptMap-6'!$I$15:$N$118,Q51+1,R51)</f>
        <v>* group[=].element[+].code = #HnStage.sites.pleura</v>
      </c>
    </row>
    <row r="52" spans="7:19" x14ac:dyDescent="0.75">
      <c r="G52" s="77"/>
      <c r="P52" s="11">
        <v>38</v>
      </c>
      <c r="Q52" s="11">
        <f t="shared" si="30"/>
        <v>6</v>
      </c>
      <c r="R52" s="11">
        <f t="shared" si="31"/>
        <v>2</v>
      </c>
      <c r="S52" s="12" t="str" cm="1">
        <f t="array" ref="S52">INDEX('HnStage-ConceptMap-6'!$I$15:$N$118,Q52+1,R52)</f>
        <v>* group[=].element[=].display = ##34#pleura##34#</v>
      </c>
    </row>
    <row r="53" spans="7:19" x14ac:dyDescent="0.75">
      <c r="G53" s="77"/>
      <c r="P53" s="11">
        <v>39</v>
      </c>
      <c r="Q53" s="11">
        <f t="shared" si="30"/>
        <v>6</v>
      </c>
      <c r="R53" s="11">
        <f t="shared" si="31"/>
        <v>3</v>
      </c>
      <c r="S53" s="12" t="str" cm="1">
        <f t="array" ref="S53">INDEX('HnStage-ConceptMap-6'!$I$15:$N$118,Q53+1,R53)</f>
        <v>* group[=].element[=].target.code = #Condition.</v>
      </c>
    </row>
    <row r="54" spans="7:19" x14ac:dyDescent="0.75">
      <c r="G54" s="77"/>
      <c r="P54" s="11">
        <v>40</v>
      </c>
      <c r="Q54" s="11">
        <f t="shared" si="30"/>
        <v>6</v>
      </c>
      <c r="R54" s="11">
        <f t="shared" si="31"/>
        <v>4</v>
      </c>
      <c r="S54" s="12" t="str" cm="1">
        <f t="array" ref="S54">INDEX('HnStage-ConceptMap-6'!$I$15:$N$118,Q54+1,R54)</f>
        <v>* group[=].element[=].target.display = ##34###34#</v>
      </c>
    </row>
    <row r="55" spans="7:19" x14ac:dyDescent="0.75">
      <c r="G55" s="77"/>
      <c r="P55" s="11">
        <v>41</v>
      </c>
      <c r="Q55" s="11">
        <f t="shared" si="30"/>
        <v>6</v>
      </c>
      <c r="R55" s="11">
        <f t="shared" si="31"/>
        <v>5</v>
      </c>
      <c r="S55" s="12" t="str" cm="1">
        <f t="array" ref="S55">INDEX('HnStage-ConceptMap-6'!$I$15:$N$118,Q55+1,R55)</f>
        <v>* group[=].element[=].target.equivalence = #relatedto</v>
      </c>
    </row>
    <row r="56" spans="7:19" ht="29.5" x14ac:dyDescent="0.75">
      <c r="G56" s="77"/>
      <c r="P56" s="11">
        <v>42</v>
      </c>
      <c r="Q56" s="11">
        <f t="shared" si="30"/>
        <v>6</v>
      </c>
      <c r="R56" s="11">
        <f t="shared" si="31"/>
        <v>6</v>
      </c>
      <c r="S56" s="12" t="str" cm="1">
        <f t="array" ref="S56">INDEX('HnStage-ConceptMap-6'!$I$15:$N$118,Q56+1,R56)</f>
        <v>* group[=].element[=].target.comment = ##34#If this exists with  code =$athena#35226258 Metastasis to pleura##34#</v>
      </c>
    </row>
    <row r="57" spans="7:19" x14ac:dyDescent="0.75">
      <c r="G57" s="77"/>
      <c r="P57" s="11">
        <v>43</v>
      </c>
      <c r="Q57" s="11">
        <f t="shared" si="30"/>
        <v>7</v>
      </c>
      <c r="R57" s="11">
        <f t="shared" si="31"/>
        <v>1</v>
      </c>
      <c r="S57" s="12" t="str" cm="1">
        <f t="array" ref="S57">INDEX('HnStage-ConceptMap-6'!$I$15:$N$118,Q57+1,R57)</f>
        <v>* group[=].element[+].code = #HnStage.sites.peritoneum</v>
      </c>
    </row>
    <row r="58" spans="7:19" x14ac:dyDescent="0.75">
      <c r="G58" s="77"/>
      <c r="P58" s="11">
        <v>44</v>
      </c>
      <c r="Q58" s="11">
        <f t="shared" si="30"/>
        <v>7</v>
      </c>
      <c r="R58" s="11">
        <f t="shared" si="31"/>
        <v>2</v>
      </c>
      <c r="S58" s="12" t="str" cm="1">
        <f t="array" ref="S58">INDEX('HnStage-ConceptMap-6'!$I$15:$N$118,Q58+1,R58)</f>
        <v>* group[=].element[=].display = ##34#peritoneum##34#</v>
      </c>
    </row>
    <row r="59" spans="7:19" x14ac:dyDescent="0.75">
      <c r="G59" s="77"/>
      <c r="P59" s="11">
        <v>45</v>
      </c>
      <c r="Q59" s="11">
        <f t="shared" si="30"/>
        <v>7</v>
      </c>
      <c r="R59" s="11">
        <f t="shared" si="31"/>
        <v>3</v>
      </c>
      <c r="S59" s="12" t="str" cm="1">
        <f t="array" ref="S59">INDEX('HnStage-ConceptMap-6'!$I$15:$N$118,Q59+1,R59)</f>
        <v>* group[=].element[=].target.code = #Condition.</v>
      </c>
    </row>
    <row r="60" spans="7:19" x14ac:dyDescent="0.75">
      <c r="G60" s="77"/>
      <c r="P60" s="11">
        <v>46</v>
      </c>
      <c r="Q60" s="11">
        <f t="shared" si="30"/>
        <v>7</v>
      </c>
      <c r="R60" s="11">
        <f t="shared" si="31"/>
        <v>4</v>
      </c>
      <c r="S60" s="12" t="str" cm="1">
        <f t="array" ref="S60">INDEX('HnStage-ConceptMap-6'!$I$15:$N$118,Q60+1,R60)</f>
        <v>* group[=].element[=].target.display = ##34###34#</v>
      </c>
    </row>
    <row r="61" spans="7:19" x14ac:dyDescent="0.75">
      <c r="G61" s="77"/>
      <c r="P61" s="11">
        <v>47</v>
      </c>
      <c r="Q61" s="11">
        <f t="shared" si="30"/>
        <v>7</v>
      </c>
      <c r="R61" s="11">
        <f t="shared" si="31"/>
        <v>5</v>
      </c>
      <c r="S61" s="12" t="str" cm="1">
        <f t="array" ref="S61">INDEX('HnStage-ConceptMap-6'!$I$15:$N$118,Q61+1,R61)</f>
        <v>* group[=].element[=].target.equivalence = #relatedto</v>
      </c>
    </row>
    <row r="62" spans="7:19" ht="29.5" x14ac:dyDescent="0.75">
      <c r="G62" s="77"/>
      <c r="P62" s="11">
        <v>48</v>
      </c>
      <c r="Q62" s="11">
        <f t="shared" si="30"/>
        <v>7</v>
      </c>
      <c r="R62" s="11">
        <f t="shared" si="31"/>
        <v>6</v>
      </c>
      <c r="S62" s="12" t="str" cm="1">
        <f t="array" ref="S62">INDEX('HnStage-ConceptMap-6'!$I$15:$N$118,Q62+1,R62)</f>
        <v>* group[=].element[=].target.comment = ##34#If this exists with  code =$athena#35226253 Metastasis to peritoneum##34#</v>
      </c>
    </row>
    <row r="63" spans="7:19" x14ac:dyDescent="0.75">
      <c r="G63" s="77"/>
      <c r="P63" s="11">
        <v>49</v>
      </c>
      <c r="Q63" s="11">
        <f t="shared" si="30"/>
        <v>8</v>
      </c>
      <c r="R63" s="11">
        <f t="shared" si="31"/>
        <v>1</v>
      </c>
      <c r="S63" s="12" t="str" cm="1">
        <f t="array" ref="S63">INDEX('HnStage-ConceptMap-6'!$I$15:$N$118,Q63+1,R63)</f>
        <v>* group[=].element[+].code = #HnStage.sites.brain</v>
      </c>
    </row>
    <row r="64" spans="7:19" x14ac:dyDescent="0.75">
      <c r="G64" s="77"/>
      <c r="P64" s="11">
        <v>50</v>
      </c>
      <c r="Q64" s="11">
        <f t="shared" si="30"/>
        <v>8</v>
      </c>
      <c r="R64" s="11">
        <f t="shared" si="31"/>
        <v>2</v>
      </c>
      <c r="S64" s="12" t="str" cm="1">
        <f t="array" ref="S64">INDEX('HnStage-ConceptMap-6'!$I$15:$N$118,Q64+1,R64)</f>
        <v>* group[=].element[=].display = ##34#brain##34#</v>
      </c>
    </row>
    <row r="65" spans="7:19" x14ac:dyDescent="0.75">
      <c r="G65" s="77"/>
      <c r="P65" s="11">
        <v>51</v>
      </c>
      <c r="Q65" s="11">
        <f t="shared" si="30"/>
        <v>8</v>
      </c>
      <c r="R65" s="11">
        <f t="shared" si="31"/>
        <v>3</v>
      </c>
      <c r="S65" s="12" t="str" cm="1">
        <f t="array" ref="S65">INDEX('HnStage-ConceptMap-6'!$I$15:$N$118,Q65+1,R65)</f>
        <v>* group[=].element[=].target.code = #Condition.</v>
      </c>
    </row>
    <row r="66" spans="7:19" x14ac:dyDescent="0.75">
      <c r="G66" s="77"/>
      <c r="P66" s="11">
        <v>52</v>
      </c>
      <c r="Q66" s="11">
        <f t="shared" si="30"/>
        <v>8</v>
      </c>
      <c r="R66" s="11">
        <f t="shared" si="31"/>
        <v>4</v>
      </c>
      <c r="S66" s="12" t="str" cm="1">
        <f t="array" ref="S66">INDEX('HnStage-ConceptMap-6'!$I$15:$N$118,Q66+1,R66)</f>
        <v>* group[=].element[=].target.display = ##34###34#</v>
      </c>
    </row>
    <row r="67" spans="7:19" x14ac:dyDescent="0.75">
      <c r="G67" s="77"/>
      <c r="P67" s="11">
        <v>53</v>
      </c>
      <c r="Q67" s="11">
        <f t="shared" si="30"/>
        <v>8</v>
      </c>
      <c r="R67" s="11">
        <f t="shared" si="31"/>
        <v>5</v>
      </c>
      <c r="S67" s="12" t="str" cm="1">
        <f t="array" ref="S67">INDEX('HnStage-ConceptMap-6'!$I$15:$N$118,Q67+1,R67)</f>
        <v>* group[=].element[=].target.equivalence = #relatedto</v>
      </c>
    </row>
    <row r="68" spans="7:19" ht="29.5" x14ac:dyDescent="0.75">
      <c r="G68" s="77"/>
      <c r="P68" s="11">
        <v>54</v>
      </c>
      <c r="Q68" s="11">
        <f t="shared" si="30"/>
        <v>8</v>
      </c>
      <c r="R68" s="11">
        <f t="shared" si="31"/>
        <v>6</v>
      </c>
      <c r="S68" s="12" t="str" cm="1">
        <f t="array" ref="S68">INDEX('HnStage-ConceptMap-6'!$I$15:$N$118,Q68+1,R68)</f>
        <v>* group[=].element[=].target.comment = ##34#If this exists with  code =$athena#36768862 Metastasis to brain##34#</v>
      </c>
    </row>
    <row r="69" spans="7:19" x14ac:dyDescent="0.75">
      <c r="G69" s="77"/>
      <c r="P69" s="11">
        <v>55</v>
      </c>
      <c r="Q69" s="11">
        <f t="shared" si="30"/>
        <v>9</v>
      </c>
      <c r="R69" s="11">
        <f t="shared" si="31"/>
        <v>1</v>
      </c>
      <c r="S69" s="12" t="str" cm="1">
        <f t="array" ref="S69">INDEX('HnStage-ConceptMap-6'!$I$15:$N$118,Q69+1,R69)</f>
        <v>* group[=].element[+].code = #HnStage.sites.otherViscera</v>
      </c>
    </row>
    <row r="70" spans="7:19" x14ac:dyDescent="0.75">
      <c r="G70" s="77"/>
      <c r="P70" s="11">
        <v>56</v>
      </c>
      <c r="Q70" s="11">
        <f t="shared" si="30"/>
        <v>9</v>
      </c>
      <c r="R70" s="11">
        <f t="shared" si="31"/>
        <v>2</v>
      </c>
      <c r="S70" s="12" t="str" cm="1">
        <f t="array" ref="S70">INDEX('HnStage-ConceptMap-6'!$I$15:$N$118,Q70+1,R70)</f>
        <v>* group[=].element[=].display = ##34#other viscera##34#</v>
      </c>
    </row>
    <row r="71" spans="7:19" x14ac:dyDescent="0.75">
      <c r="G71" s="77"/>
      <c r="P71" s="11">
        <v>57</v>
      </c>
      <c r="Q71" s="11">
        <f t="shared" si="30"/>
        <v>9</v>
      </c>
      <c r="R71" s="11">
        <f t="shared" si="31"/>
        <v>3</v>
      </c>
      <c r="S71" s="12" t="str" cm="1">
        <f t="array" ref="S71">INDEX('HnStage-ConceptMap-6'!$I$15:$N$118,Q71+1,R71)</f>
        <v>* group[=].element[=].target.code = #Condition.</v>
      </c>
    </row>
    <row r="72" spans="7:19" x14ac:dyDescent="0.75">
      <c r="G72" s="77"/>
      <c r="P72" s="11">
        <v>58</v>
      </c>
      <c r="Q72" s="11">
        <f t="shared" si="30"/>
        <v>9</v>
      </c>
      <c r="R72" s="11">
        <f t="shared" si="31"/>
        <v>4</v>
      </c>
      <c r="S72" s="12" t="str" cm="1">
        <f t="array" ref="S72">INDEX('HnStage-ConceptMap-6'!$I$15:$N$118,Q72+1,R72)</f>
        <v>* group[=].element[=].target.display = ##34###34#</v>
      </c>
    </row>
    <row r="73" spans="7:19" x14ac:dyDescent="0.75">
      <c r="G73" s="77"/>
      <c r="P73" s="11">
        <v>59</v>
      </c>
      <c r="Q73" s="11">
        <f t="shared" si="30"/>
        <v>9</v>
      </c>
      <c r="R73" s="11">
        <f t="shared" si="31"/>
        <v>5</v>
      </c>
      <c r="S73" s="12" t="str" cm="1">
        <f t="array" ref="S73">INDEX('HnStage-ConceptMap-6'!$I$15:$N$118,Q73+1,R73)</f>
        <v>* group[=].element[=].target.equivalence = #relatedto</v>
      </c>
    </row>
    <row r="74" spans="7:19" ht="29.5" x14ac:dyDescent="0.75">
      <c r="G74" s="77"/>
      <c r="P74" s="11">
        <v>60</v>
      </c>
      <c r="Q74" s="11">
        <f t="shared" si="30"/>
        <v>9</v>
      </c>
      <c r="R74" s="11">
        <f t="shared" si="31"/>
        <v>6</v>
      </c>
      <c r="S74" s="12" t="str" cm="1">
        <f t="array" ref="S74">INDEX('HnStage-ConceptMap-6'!$I$15:$N$118,Q74+1,R74)</f>
        <v>* group[=].element[=].target.comment = ##34#If this exists with  code =$athena#36769180 Metastasis##34#</v>
      </c>
    </row>
    <row r="75" spans="7:19" x14ac:dyDescent="0.75">
      <c r="G75" s="77"/>
      <c r="P75" s="11">
        <v>61</v>
      </c>
      <c r="Q75" s="11">
        <f t="shared" si="30"/>
        <v>10</v>
      </c>
      <c r="R75" s="11">
        <f t="shared" si="31"/>
        <v>1</v>
      </c>
      <c r="S75" s="12" t="str" cm="1">
        <f t="array" ref="S75">INDEX('HnStage-ConceptMap-6'!$I$15:$N$118,Q75+1,R75)</f>
        <v>* group[=].element[+].code = #HnStage.sites.unknown</v>
      </c>
    </row>
    <row r="76" spans="7:19" x14ac:dyDescent="0.75">
      <c r="G76" s="77"/>
      <c r="P76" s="11">
        <v>62</v>
      </c>
      <c r="Q76" s="11">
        <f t="shared" si="30"/>
        <v>10</v>
      </c>
      <c r="R76" s="11">
        <f t="shared" si="31"/>
        <v>2</v>
      </c>
      <c r="S76" s="12" t="str" cm="1">
        <f t="array" ref="S76">INDEX('HnStage-ConceptMap-6'!$I$15:$N$118,Q76+1,R76)</f>
        <v>* group[=].element[=].display = ##34#unknown##34#</v>
      </c>
    </row>
    <row r="77" spans="7:19" x14ac:dyDescent="0.75">
      <c r="G77" s="77"/>
      <c r="P77" s="11">
        <v>63</v>
      </c>
      <c r="Q77" s="11">
        <f t="shared" si="30"/>
        <v>10</v>
      </c>
      <c r="R77" s="11">
        <f t="shared" si="31"/>
        <v>3</v>
      </c>
      <c r="S77" s="12" t="str" cm="1">
        <f t="array" ref="S77">INDEX('HnStage-ConceptMap-6'!$I$15:$N$118,Q77+1,R77)</f>
        <v>* group[=].element[=].target.code = #Condition.</v>
      </c>
    </row>
    <row r="78" spans="7:19" x14ac:dyDescent="0.75">
      <c r="G78" s="77"/>
      <c r="P78" s="11">
        <v>64</v>
      </c>
      <c r="Q78" s="11">
        <f t="shared" si="30"/>
        <v>10</v>
      </c>
      <c r="R78" s="11">
        <f t="shared" si="31"/>
        <v>4</v>
      </c>
      <c r="S78" s="12" t="str" cm="1">
        <f t="array" ref="S78">INDEX('HnStage-ConceptMap-6'!$I$15:$N$118,Q78+1,R78)</f>
        <v>* group[=].element[=].target.display = ##34###34#</v>
      </c>
    </row>
    <row r="79" spans="7:19" x14ac:dyDescent="0.75">
      <c r="G79" s="77"/>
      <c r="P79" s="11">
        <v>65</v>
      </c>
      <c r="Q79" s="11">
        <f t="shared" si="30"/>
        <v>10</v>
      </c>
      <c r="R79" s="11">
        <f t="shared" si="31"/>
        <v>5</v>
      </c>
      <c r="S79" s="12" t="str" cm="1">
        <f t="array" ref="S79">INDEX('HnStage-ConceptMap-6'!$I$15:$N$118,Q79+1,R79)</f>
        <v>* group[=].element[=].target.equivalence = #relatedto</v>
      </c>
    </row>
    <row r="80" spans="7:19" ht="29.5" x14ac:dyDescent="0.75">
      <c r="G80" s="77"/>
      <c r="P80" s="11">
        <v>66</v>
      </c>
      <c r="Q80" s="11">
        <f t="shared" si="30"/>
        <v>10</v>
      </c>
      <c r="R80" s="11">
        <f t="shared" si="31"/>
        <v>6</v>
      </c>
      <c r="S80" s="12" t="str" cm="1">
        <f t="array" ref="S80">INDEX('HnStage-ConceptMap-6'!$I$15:$N$118,Q80+1,R80)</f>
        <v>* group[=].element[=].target.comment = ##34#If this exists with  code =$athena#36769180 Metastasis and bodySite =$athena#4129922 'unknown'##34#</v>
      </c>
    </row>
    <row r="81" spans="7:19" x14ac:dyDescent="0.75">
      <c r="G81" s="77"/>
      <c r="P81" s="11">
        <v>67</v>
      </c>
      <c r="Q81" s="11">
        <f t="shared" si="30"/>
        <v>11</v>
      </c>
      <c r="R81" s="11">
        <f t="shared" si="31"/>
        <v>1</v>
      </c>
      <c r="S81" s="12" t="str" cm="1">
        <f t="array" ref="S81">INDEX('HnStage-ConceptMap-6'!$I$15:$N$118,Q81+1,R81)</f>
        <v>* group[=].element[+].code = #HnStage.sites</v>
      </c>
    </row>
    <row r="82" spans="7:19" x14ac:dyDescent="0.75">
      <c r="G82" s="77"/>
      <c r="P82" s="11">
        <v>68</v>
      </c>
      <c r="Q82" s="11">
        <f t="shared" si="30"/>
        <v>11</v>
      </c>
      <c r="R82" s="11">
        <f t="shared" si="31"/>
        <v>2</v>
      </c>
      <c r="S82" s="12" t="str" cm="1">
        <f t="array" ref="S82">INDEX('HnStage-ConceptMap-6'!$I$15:$N$118,Q82+1,R82)</f>
        <v>* group[=].element[=].display = ##34#sites##34#</v>
      </c>
    </row>
    <row r="83" spans="7:19" x14ac:dyDescent="0.75">
      <c r="G83" s="77"/>
      <c r="P83" s="11">
        <v>69</v>
      </c>
      <c r="Q83" s="11">
        <f t="shared" si="30"/>
        <v>11</v>
      </c>
      <c r="R83" s="11">
        <f t="shared" si="31"/>
        <v>3</v>
      </c>
      <c r="S83" s="12" t="str" cm="1">
        <f t="array" ref="S83">INDEX('HnStage-ConceptMap-6'!$I$15:$N$118,Q83+1,R83)</f>
        <v>* group[=].element[=].target.code = #Condition.bodySite</v>
      </c>
    </row>
    <row r="84" spans="7:19" x14ac:dyDescent="0.75">
      <c r="G84" s="77"/>
      <c r="P84" s="11">
        <v>70</v>
      </c>
      <c r="Q84" s="11">
        <f t="shared" si="30"/>
        <v>11</v>
      </c>
      <c r="R84" s="11">
        <f t="shared" si="31"/>
        <v>4</v>
      </c>
      <c r="S84" s="12" t="str" cm="1">
        <f t="array" ref="S84">INDEX('HnStage-ConceptMap-6'!$I$15:$N$118,Q84+1,R84)</f>
        <v>* group[=].element[=].target.display = ##34###34#</v>
      </c>
    </row>
    <row r="85" spans="7:19" x14ac:dyDescent="0.75">
      <c r="G85" s="77"/>
      <c r="P85" s="11">
        <v>71</v>
      </c>
      <c r="Q85" s="11">
        <f t="shared" si="30"/>
        <v>11</v>
      </c>
      <c r="R85" s="11">
        <f t="shared" si="31"/>
        <v>5</v>
      </c>
      <c r="S85" s="12" t="str" cm="1">
        <f t="array" ref="S85">INDEX('HnStage-ConceptMap-6'!$I$15:$N$118,Q85+1,R85)</f>
        <v>* group[=].element[=].target.equivalence = #equivalent</v>
      </c>
    </row>
    <row r="86" spans="7:19" x14ac:dyDescent="0.75">
      <c r="G86" s="77"/>
      <c r="P86" s="11">
        <v>72</v>
      </c>
      <c r="Q86" s="11">
        <f t="shared" si="30"/>
        <v>11</v>
      </c>
      <c r="R86" s="11">
        <f t="shared" si="31"/>
        <v>6</v>
      </c>
      <c r="S86" s="12" t="str" cm="1">
        <f t="array" ref="S86">INDEX('HnStage-ConceptMap-6'!$I$15:$N$118,Q86+1,R86)</f>
        <v/>
      </c>
    </row>
    <row r="87" spans="7:19" x14ac:dyDescent="0.75">
      <c r="G87" s="77"/>
      <c r="P87" s="11">
        <v>73</v>
      </c>
      <c r="Q87" s="11">
        <f t="shared" si="30"/>
        <v>12</v>
      </c>
      <c r="R87" s="11">
        <f t="shared" si="31"/>
        <v>1</v>
      </c>
      <c r="S87" s="12" t="str" cm="1">
        <f t="array" ref="S87">INDEX('HnStage-ConceptMap-6'!$I$15:$N$118,Q87+1,R87)</f>
        <v>* group[=].element[+].code = #HnStage.sites.softTissue</v>
      </c>
    </row>
    <row r="88" spans="7:19" x14ac:dyDescent="0.75">
      <c r="G88" s="77"/>
      <c r="P88" s="11">
        <v>74</v>
      </c>
      <c r="Q88" s="11">
        <f t="shared" si="30"/>
        <v>12</v>
      </c>
      <c r="R88" s="11">
        <f t="shared" si="31"/>
        <v>2</v>
      </c>
      <c r="S88" s="12" t="str" cm="1">
        <f t="array" ref="S88">INDEX('HnStage-ConceptMap-6'!$I$15:$N$118,Q88+1,R88)</f>
        <v>* group[=].element[=].display = ##34#Soft tissue##34#</v>
      </c>
    </row>
    <row r="89" spans="7:19" x14ac:dyDescent="0.75">
      <c r="G89" s="77"/>
      <c r="P89" s="11">
        <v>75</v>
      </c>
      <c r="Q89" s="11">
        <f t="shared" si="30"/>
        <v>12</v>
      </c>
      <c r="R89" s="11">
        <f t="shared" si="31"/>
        <v>3</v>
      </c>
      <c r="S89" s="12" t="str" cm="1">
        <f t="array" ref="S89">INDEX('HnStage-ConceptMap-6'!$I$15:$N$118,Q89+1,R89)</f>
        <v>* group[=].element[=].target.code = #Condition.bodySite</v>
      </c>
    </row>
    <row r="90" spans="7:19" x14ac:dyDescent="0.75">
      <c r="G90" s="77"/>
      <c r="P90" s="11">
        <v>76</v>
      </c>
      <c r="Q90" s="11">
        <f t="shared" si="30"/>
        <v>12</v>
      </c>
      <c r="R90" s="11">
        <f t="shared" si="31"/>
        <v>4</v>
      </c>
      <c r="S90" s="12" t="str" cm="1">
        <f t="array" ref="S90">INDEX('HnStage-ConceptMap-6'!$I$15:$N$118,Q90+1,R90)</f>
        <v>* group[=].element[=].target.display = ##34###34#</v>
      </c>
    </row>
    <row r="91" spans="7:19" x14ac:dyDescent="0.75">
      <c r="G91" s="77"/>
      <c r="P91" s="11">
        <v>77</v>
      </c>
      <c r="Q91" s="11">
        <f t="shared" si="30"/>
        <v>12</v>
      </c>
      <c r="R91" s="11">
        <f t="shared" si="31"/>
        <v>5</v>
      </c>
      <c r="S91" s="12" t="str" cm="1">
        <f t="array" ref="S91">INDEX('HnStage-ConceptMap-6'!$I$15:$N$118,Q91+1,R91)</f>
        <v>* group[=].element[=].target.equivalence = #equivalent</v>
      </c>
    </row>
    <row r="92" spans="7:19" ht="29.5" x14ac:dyDescent="0.75">
      <c r="G92" s="77"/>
      <c r="P92" s="11">
        <v>78</v>
      </c>
      <c r="Q92" s="11">
        <f t="shared" si="30"/>
        <v>12</v>
      </c>
      <c r="R92" s="11">
        <f t="shared" si="31"/>
        <v>6</v>
      </c>
      <c r="S92" s="12" t="str" cm="1">
        <f t="array" ref="S92">INDEX('HnStage-ConceptMap-6'!$I$15:$N$118,Q92+1,R92)</f>
        <v>* group[=].element[=].target.comment = ##34#ALTERNATIVE : If this exists with  code =$athena#36769180 Metastasis and bodySite =$athena#4338971 'soft tissue'##34#</v>
      </c>
    </row>
    <row r="93" spans="7:19" x14ac:dyDescent="0.75">
      <c r="G93" s="77"/>
      <c r="P93" s="11">
        <v>79</v>
      </c>
      <c r="Q93" s="11">
        <f t="shared" si="30"/>
        <v>13</v>
      </c>
      <c r="R93" s="11">
        <f t="shared" si="31"/>
        <v>1</v>
      </c>
      <c r="S93" s="12" t="str" cm="1">
        <f t="array" ref="S93">INDEX('HnStage-ConceptMap-6'!$I$15:$N$118,Q93+1,R93)</f>
        <v>* group[=].element[+].code = #HnStage.sites.distantLymphNode</v>
      </c>
    </row>
    <row r="94" spans="7:19" x14ac:dyDescent="0.75">
      <c r="G94" s="77"/>
      <c r="P94" s="11">
        <v>80</v>
      </c>
      <c r="Q94" s="11">
        <f t="shared" si="30"/>
        <v>13</v>
      </c>
      <c r="R94" s="11">
        <f t="shared" si="31"/>
        <v>2</v>
      </c>
      <c r="S94" s="12" t="str" cm="1">
        <f t="array" ref="S94">INDEX('HnStage-ConceptMap-6'!$I$15:$N$118,Q94+1,R94)</f>
        <v>* group[=].element[=].display = ##34#distant lymph node##34#</v>
      </c>
    </row>
    <row r="95" spans="7:19" x14ac:dyDescent="0.75">
      <c r="G95" s="77"/>
      <c r="P95" s="11">
        <v>81</v>
      </c>
      <c r="Q95" s="11">
        <f t="shared" si="30"/>
        <v>13</v>
      </c>
      <c r="R95" s="11">
        <f t="shared" si="31"/>
        <v>3</v>
      </c>
      <c r="S95" s="12" t="str" cm="1">
        <f t="array" ref="S95">INDEX('HnStage-ConceptMap-6'!$I$15:$N$118,Q95+1,R95)</f>
        <v>* group[=].element[=].target.code = #Condition.bodySite</v>
      </c>
    </row>
    <row r="96" spans="7:19" x14ac:dyDescent="0.75">
      <c r="G96" s="77"/>
      <c r="P96" s="11">
        <v>82</v>
      </c>
      <c r="Q96" s="11">
        <f t="shared" si="30"/>
        <v>13</v>
      </c>
      <c r="R96" s="11">
        <f t="shared" si="31"/>
        <v>4</v>
      </c>
      <c r="S96" s="12" t="str" cm="1">
        <f t="array" ref="S96">INDEX('HnStage-ConceptMap-6'!$I$15:$N$118,Q96+1,R96)</f>
        <v>* group[=].element[=].target.display = ##34###34#</v>
      </c>
    </row>
    <row r="97" spans="7:19" x14ac:dyDescent="0.75">
      <c r="G97" s="77"/>
      <c r="P97" s="11">
        <v>83</v>
      </c>
      <c r="Q97" s="11">
        <f t="shared" si="30"/>
        <v>13</v>
      </c>
      <c r="R97" s="11">
        <f t="shared" si="31"/>
        <v>5</v>
      </c>
      <c r="S97" s="12" t="str" cm="1">
        <f t="array" ref="S97">INDEX('HnStage-ConceptMap-6'!$I$15:$N$118,Q97+1,R97)</f>
        <v>* group[=].element[=].target.equivalence = #equivalent</v>
      </c>
    </row>
    <row r="98" spans="7:19" ht="44.25" x14ac:dyDescent="0.75">
      <c r="G98" s="77"/>
      <c r="P98" s="11">
        <v>84</v>
      </c>
      <c r="Q98" s="11">
        <f t="shared" si="30"/>
        <v>13</v>
      </c>
      <c r="R98" s="11">
        <f t="shared" si="31"/>
        <v>6</v>
      </c>
      <c r="S98" s="12" t="str" cm="1">
        <f t="array" ref="S98">INDEX('HnStage-ConceptMap-6'!$I$15:$N$118,Q98+1,R98)</f>
        <v>* group[=].element[=].target.comment = ##34#ALTERNATIVE : If this exists with  code =$athena#36769180 Metastasis and bodySite =$athena#4241958 'Lymph node' and bodysite.extension:qualifier = $sct#5686001 'Remote'##34#</v>
      </c>
    </row>
    <row r="99" spans="7:19" x14ac:dyDescent="0.75">
      <c r="G99" s="77"/>
      <c r="P99" s="11">
        <v>85</v>
      </c>
      <c r="Q99" s="11">
        <f t="shared" si="30"/>
        <v>14</v>
      </c>
      <c r="R99" s="11">
        <f t="shared" si="31"/>
        <v>1</v>
      </c>
      <c r="S99" s="12" t="str" cm="1">
        <f t="array" ref="S99">INDEX('HnStage-ConceptMap-6'!$I$15:$N$118,Q99+1,R99)</f>
        <v>* group[=].element[+].code = #HnStage.sites.lung</v>
      </c>
    </row>
    <row r="100" spans="7:19" x14ac:dyDescent="0.75">
      <c r="G100" s="77"/>
      <c r="P100" s="11">
        <v>86</v>
      </c>
      <c r="Q100" s="11">
        <f t="shared" si="30"/>
        <v>14</v>
      </c>
      <c r="R100" s="11">
        <f t="shared" si="31"/>
        <v>2</v>
      </c>
      <c r="S100" s="12" t="str" cm="1">
        <f t="array" ref="S100">INDEX('HnStage-ConceptMap-6'!$I$15:$N$118,Q100+1,R100)</f>
        <v>* group[=].element[=].display = ##34#lung##34#</v>
      </c>
    </row>
    <row r="101" spans="7:19" x14ac:dyDescent="0.75">
      <c r="G101" s="77"/>
      <c r="P101" s="11">
        <v>87</v>
      </c>
      <c r="Q101" s="11">
        <f t="shared" si="30"/>
        <v>14</v>
      </c>
      <c r="R101" s="11">
        <f t="shared" si="31"/>
        <v>3</v>
      </c>
      <c r="S101" s="12" t="str" cm="1">
        <f t="array" ref="S101">INDEX('HnStage-ConceptMap-6'!$I$15:$N$118,Q101+1,R101)</f>
        <v>* group[=].element[=].target.code = #Condition.bodySite</v>
      </c>
    </row>
    <row r="102" spans="7:19" x14ac:dyDescent="0.75">
      <c r="G102" s="77"/>
      <c r="P102" s="11">
        <v>88</v>
      </c>
      <c r="Q102" s="11">
        <f t="shared" si="30"/>
        <v>14</v>
      </c>
      <c r="R102" s="11">
        <f t="shared" si="31"/>
        <v>4</v>
      </c>
      <c r="S102" s="12" t="str" cm="1">
        <f t="array" ref="S102">INDEX('HnStage-ConceptMap-6'!$I$15:$N$118,Q102+1,R102)</f>
        <v>* group[=].element[=].target.display = ##34###34#</v>
      </c>
    </row>
    <row r="103" spans="7:19" x14ac:dyDescent="0.75">
      <c r="G103" s="77"/>
      <c r="P103" s="11">
        <v>89</v>
      </c>
      <c r="Q103" s="11">
        <f t="shared" si="30"/>
        <v>14</v>
      </c>
      <c r="R103" s="11">
        <f t="shared" si="31"/>
        <v>5</v>
      </c>
      <c r="S103" s="12" t="str" cm="1">
        <f t="array" ref="S103">INDEX('HnStage-ConceptMap-6'!$I$15:$N$118,Q103+1,R103)</f>
        <v>* group[=].element[=].target.equivalence = #equivalent</v>
      </c>
    </row>
    <row r="104" spans="7:19" ht="29.5" x14ac:dyDescent="0.75">
      <c r="G104" s="77"/>
      <c r="P104" s="11">
        <v>90</v>
      </c>
      <c r="Q104" s="11">
        <f t="shared" si="30"/>
        <v>14</v>
      </c>
      <c r="R104" s="11">
        <f t="shared" si="31"/>
        <v>6</v>
      </c>
      <c r="S104" s="12" t="str" cm="1">
        <f t="array" ref="S104">INDEX('HnStage-ConceptMap-6'!$I$15:$N$118,Q104+1,R104)</f>
        <v>* group[=].element[=].target.comment = ##34#ALTERNATIVE : If this exists with  code =$athena#36769180 Metastasis and bodySite =$athena#4213162 'lung'##34#</v>
      </c>
    </row>
    <row r="105" spans="7:19" x14ac:dyDescent="0.75">
      <c r="G105" s="77"/>
      <c r="P105" s="11">
        <v>91</v>
      </c>
      <c r="Q105" s="11">
        <f t="shared" si="30"/>
        <v>15</v>
      </c>
      <c r="R105" s="11">
        <f t="shared" si="31"/>
        <v>1</v>
      </c>
      <c r="S105" s="12" t="str" cm="1">
        <f t="array" ref="S105">INDEX('HnStage-ConceptMap-6'!$I$15:$N$118,Q105+1,R105)</f>
        <v>* group[=].element[+].code = #HnStage.sites.bone</v>
      </c>
    </row>
    <row r="106" spans="7:19" x14ac:dyDescent="0.75">
      <c r="G106" s="77"/>
      <c r="P106" s="11">
        <v>92</v>
      </c>
      <c r="Q106" s="11">
        <f t="shared" si="30"/>
        <v>15</v>
      </c>
      <c r="R106" s="11">
        <f t="shared" si="31"/>
        <v>2</v>
      </c>
      <c r="S106" s="12" t="str" cm="1">
        <f t="array" ref="S106">INDEX('HnStage-ConceptMap-6'!$I$15:$N$118,Q106+1,R106)</f>
        <v>* group[=].element[=].display = ##34#bone##34#</v>
      </c>
    </row>
    <row r="107" spans="7:19" x14ac:dyDescent="0.75">
      <c r="G107" s="77"/>
      <c r="P107" s="11">
        <v>93</v>
      </c>
      <c r="Q107" s="11">
        <f t="shared" si="30"/>
        <v>15</v>
      </c>
      <c r="R107" s="11">
        <f t="shared" si="31"/>
        <v>3</v>
      </c>
      <c r="S107" s="12" t="str" cm="1">
        <f t="array" ref="S107">INDEX('HnStage-ConceptMap-6'!$I$15:$N$118,Q107+1,R107)</f>
        <v>* group[=].element[=].target.code = #Condition.bodySite</v>
      </c>
    </row>
    <row r="108" spans="7:19" x14ac:dyDescent="0.75">
      <c r="G108" s="77"/>
      <c r="P108" s="11">
        <v>94</v>
      </c>
      <c r="Q108" s="11">
        <f t="shared" si="30"/>
        <v>15</v>
      </c>
      <c r="R108" s="11">
        <f t="shared" si="31"/>
        <v>4</v>
      </c>
      <c r="S108" s="12" t="str" cm="1">
        <f t="array" ref="S108">INDEX('HnStage-ConceptMap-6'!$I$15:$N$118,Q108+1,R108)</f>
        <v>* group[=].element[=].target.display = ##34###34#</v>
      </c>
    </row>
    <row r="109" spans="7:19" x14ac:dyDescent="0.75">
      <c r="G109" s="77"/>
      <c r="P109" s="11">
        <v>95</v>
      </c>
      <c r="Q109" s="11">
        <f t="shared" ref="Q109:Q157" si="32">IF(MOD(P109,$Q$8)=0,P109/$Q$8-1,INT(P109/$Q$8))</f>
        <v>15</v>
      </c>
      <c r="R109" s="11">
        <f t="shared" ref="R109:R157" si="33">IF(MOD(P109,$Q$8)=0,$Q$8,MOD(P109,$Q$8))</f>
        <v>5</v>
      </c>
      <c r="S109" s="12" t="str" cm="1">
        <f t="array" ref="S109">INDEX('HnStage-ConceptMap-6'!$I$15:$N$118,Q109+1,R109)</f>
        <v>* group[=].element[=].target.equivalence = #equivalent</v>
      </c>
    </row>
    <row r="110" spans="7:19" ht="29.5" x14ac:dyDescent="0.75">
      <c r="G110" s="77"/>
      <c r="P110" s="11">
        <v>96</v>
      </c>
      <c r="Q110" s="11">
        <f t="shared" si="32"/>
        <v>15</v>
      </c>
      <c r="R110" s="11">
        <f t="shared" si="33"/>
        <v>6</v>
      </c>
      <c r="S110" s="12" t="str" cm="1">
        <f t="array" ref="S110">INDEX('HnStage-ConceptMap-6'!$I$15:$N$118,Q110+1,R110)</f>
        <v>* group[=].element[=].target.comment = ##34#ALTERNATIVE : If this exists with  code =$athena#36769180 Metastasis and bodySite =$athena#4000496 'bone'##34#</v>
      </c>
    </row>
    <row r="111" spans="7:19" x14ac:dyDescent="0.75">
      <c r="G111" s="77"/>
      <c r="P111" s="11">
        <v>97</v>
      </c>
      <c r="Q111" s="11">
        <f t="shared" si="32"/>
        <v>16</v>
      </c>
      <c r="R111" s="11">
        <f t="shared" si="33"/>
        <v>1</v>
      </c>
      <c r="S111" s="12" t="str" cm="1">
        <f t="array" ref="S111">INDEX('HnStage-ConceptMap-6'!$I$15:$N$118,Q111+1,R111)</f>
        <v>* group[=].element[+].code = #HnStage.sites.liver</v>
      </c>
    </row>
    <row r="112" spans="7:19" x14ac:dyDescent="0.75">
      <c r="P112" s="11">
        <v>98</v>
      </c>
      <c r="Q112" s="11">
        <f t="shared" si="32"/>
        <v>16</v>
      </c>
      <c r="R112" s="11">
        <f t="shared" si="33"/>
        <v>2</v>
      </c>
      <c r="S112" s="12" t="str" cm="1">
        <f t="array" ref="S112">INDEX('HnStage-ConceptMap-6'!$I$15:$N$118,Q112+1,R112)</f>
        <v>* group[=].element[=].display = ##34#liver##34#</v>
      </c>
    </row>
    <row r="113" spans="16:19" x14ac:dyDescent="0.75">
      <c r="P113" s="11">
        <v>99</v>
      </c>
      <c r="Q113" s="11">
        <f t="shared" si="32"/>
        <v>16</v>
      </c>
      <c r="R113" s="11">
        <f t="shared" si="33"/>
        <v>3</v>
      </c>
      <c r="S113" s="12" t="str" cm="1">
        <f t="array" ref="S113">INDEX('HnStage-ConceptMap-6'!$I$15:$N$118,Q113+1,R113)</f>
        <v>* group[=].element[=].target.code = #Condition.bodySite</v>
      </c>
    </row>
    <row r="114" spans="16:19" x14ac:dyDescent="0.75">
      <c r="P114" s="11">
        <v>100</v>
      </c>
      <c r="Q114" s="11">
        <f t="shared" si="32"/>
        <v>16</v>
      </c>
      <c r="R114" s="11">
        <f t="shared" si="33"/>
        <v>4</v>
      </c>
      <c r="S114" s="12" t="str" cm="1">
        <f t="array" ref="S114">INDEX('HnStage-ConceptMap-6'!$I$15:$N$118,Q114+1,R114)</f>
        <v>* group[=].element[=].target.display = ##34###34#</v>
      </c>
    </row>
    <row r="115" spans="16:19" x14ac:dyDescent="0.75">
      <c r="P115" s="11">
        <v>101</v>
      </c>
      <c r="Q115" s="11">
        <f t="shared" si="32"/>
        <v>16</v>
      </c>
      <c r="R115" s="11">
        <f t="shared" si="33"/>
        <v>5</v>
      </c>
      <c r="S115" s="12" t="str" cm="1">
        <f t="array" ref="S115">INDEX('HnStage-ConceptMap-6'!$I$15:$N$118,Q115+1,R115)</f>
        <v>* group[=].element[=].target.equivalence = #equivalent</v>
      </c>
    </row>
    <row r="116" spans="16:19" ht="29.5" x14ac:dyDescent="0.75">
      <c r="P116" s="11">
        <v>102</v>
      </c>
      <c r="Q116" s="11">
        <f t="shared" si="32"/>
        <v>16</v>
      </c>
      <c r="R116" s="11">
        <f t="shared" si="33"/>
        <v>6</v>
      </c>
      <c r="S116" s="12" t="str" cm="1">
        <f t="array" ref="S116">INDEX('HnStage-ConceptMap-6'!$I$15:$N$118,Q116+1,R116)</f>
        <v>* group[=].element[=].target.comment = ##34#ALTERNATIVE : If this exists with  code =$athena#36769180 Metastasis and bodySite =$athena#4009105 'liver'##34#</v>
      </c>
    </row>
    <row r="117" spans="16:19" x14ac:dyDescent="0.75">
      <c r="P117" s="11">
        <v>103</v>
      </c>
      <c r="Q117" s="11">
        <f t="shared" si="32"/>
        <v>17</v>
      </c>
      <c r="R117" s="11">
        <f t="shared" si="33"/>
        <v>1</v>
      </c>
      <c r="S117" s="12" t="str" cm="1">
        <f t="array" ref="S117">INDEX('HnStage-ConceptMap-6'!$I$15:$N$118,Q117+1,R117)</f>
        <v>* group[=].element[+].code = #HnStage.sites.pleura</v>
      </c>
    </row>
    <row r="118" spans="16:19" x14ac:dyDescent="0.75">
      <c r="P118" s="11">
        <v>104</v>
      </c>
      <c r="Q118" s="11">
        <f t="shared" si="32"/>
        <v>17</v>
      </c>
      <c r="R118" s="11">
        <f t="shared" si="33"/>
        <v>2</v>
      </c>
      <c r="S118" s="12" t="str" cm="1">
        <f t="array" ref="S118">INDEX('HnStage-ConceptMap-6'!$I$15:$N$118,Q118+1,R118)</f>
        <v>* group[=].element[=].display = ##34#pleura##34#</v>
      </c>
    </row>
    <row r="119" spans="16:19" x14ac:dyDescent="0.75">
      <c r="P119" s="11">
        <v>105</v>
      </c>
      <c r="Q119" s="11">
        <f t="shared" si="32"/>
        <v>17</v>
      </c>
      <c r="R119" s="11">
        <f t="shared" si="33"/>
        <v>3</v>
      </c>
      <c r="S119" s="12" t="str" cm="1">
        <f t="array" ref="S119">INDEX('HnStage-ConceptMap-6'!$I$15:$N$118,Q119+1,R119)</f>
        <v>* group[=].element[=].target.code = #Condition.bodySite</v>
      </c>
    </row>
    <row r="120" spans="16:19" x14ac:dyDescent="0.75">
      <c r="P120" s="11">
        <v>106</v>
      </c>
      <c r="Q120" s="11">
        <f t="shared" si="32"/>
        <v>17</v>
      </c>
      <c r="R120" s="11">
        <f t="shared" si="33"/>
        <v>4</v>
      </c>
      <c r="S120" s="12" t="str" cm="1">
        <f t="array" ref="S120">INDEX('HnStage-ConceptMap-6'!$I$15:$N$118,Q120+1,R120)</f>
        <v>* group[=].element[=].target.display = ##34###34#</v>
      </c>
    </row>
    <row r="121" spans="16:19" x14ac:dyDescent="0.75">
      <c r="P121" s="11">
        <v>107</v>
      </c>
      <c r="Q121" s="11">
        <f t="shared" si="32"/>
        <v>17</v>
      </c>
      <c r="R121" s="11">
        <f t="shared" si="33"/>
        <v>5</v>
      </c>
      <c r="S121" s="12" t="str" cm="1">
        <f t="array" ref="S121">INDEX('HnStage-ConceptMap-6'!$I$15:$N$118,Q121+1,R121)</f>
        <v>* group[=].element[=].target.equivalence = #equivalent</v>
      </c>
    </row>
    <row r="122" spans="16:19" ht="29.5" x14ac:dyDescent="0.75">
      <c r="P122" s="11">
        <v>108</v>
      </c>
      <c r="Q122" s="11">
        <f t="shared" si="32"/>
        <v>17</v>
      </c>
      <c r="R122" s="11">
        <f t="shared" si="33"/>
        <v>6</v>
      </c>
      <c r="S122" s="12" t="str" cm="1">
        <f t="array" ref="S122">INDEX('HnStage-ConceptMap-6'!$I$15:$N$118,Q122+1,R122)</f>
        <v>* group[=].element[=].target.comment = ##34#ALTERNATIVE : If this exists with  code =$athena#36769180 Metastasis and bodySite =$athena#4150673 'pleura'##34#</v>
      </c>
    </row>
    <row r="123" spans="16:19" x14ac:dyDescent="0.75">
      <c r="P123" s="11">
        <v>109</v>
      </c>
      <c r="Q123" s="11">
        <f t="shared" si="32"/>
        <v>18</v>
      </c>
      <c r="R123" s="11">
        <f t="shared" si="33"/>
        <v>1</v>
      </c>
      <c r="S123" s="12" t="str" cm="1">
        <f t="array" ref="S123">INDEX('HnStage-ConceptMap-6'!$I$15:$N$118,Q123+1,R123)</f>
        <v>* group[=].element[+].code = #HnStage.sites.peritoneum</v>
      </c>
    </row>
    <row r="124" spans="16:19" x14ac:dyDescent="0.75">
      <c r="P124" s="11">
        <v>110</v>
      </c>
      <c r="Q124" s="11">
        <f t="shared" si="32"/>
        <v>18</v>
      </c>
      <c r="R124" s="11">
        <f t="shared" si="33"/>
        <v>2</v>
      </c>
      <c r="S124" s="12" t="str" cm="1">
        <f t="array" ref="S124">INDEX('HnStage-ConceptMap-6'!$I$15:$N$118,Q124+1,R124)</f>
        <v>* group[=].element[=].display = ##34#peritoneum##34#</v>
      </c>
    </row>
    <row r="125" spans="16:19" x14ac:dyDescent="0.75">
      <c r="P125" s="11">
        <v>111</v>
      </c>
      <c r="Q125" s="11">
        <f t="shared" si="32"/>
        <v>18</v>
      </c>
      <c r="R125" s="11">
        <f t="shared" si="33"/>
        <v>3</v>
      </c>
      <c r="S125" s="12" t="str" cm="1">
        <f t="array" ref="S125">INDEX('HnStage-ConceptMap-6'!$I$15:$N$118,Q125+1,R125)</f>
        <v>* group[=].element[=].target.code = #Condition.bodySite</v>
      </c>
    </row>
    <row r="126" spans="16:19" x14ac:dyDescent="0.75">
      <c r="P126" s="11">
        <v>112</v>
      </c>
      <c r="Q126" s="11">
        <f t="shared" si="32"/>
        <v>18</v>
      </c>
      <c r="R126" s="11">
        <f t="shared" si="33"/>
        <v>4</v>
      </c>
      <c r="S126" s="12" t="str" cm="1">
        <f t="array" ref="S126">INDEX('HnStage-ConceptMap-6'!$I$15:$N$118,Q126+1,R126)</f>
        <v>* group[=].element[=].target.display = ##34###34#</v>
      </c>
    </row>
    <row r="127" spans="16:19" x14ac:dyDescent="0.75">
      <c r="P127" s="11">
        <v>113</v>
      </c>
      <c r="Q127" s="11">
        <f t="shared" si="32"/>
        <v>18</v>
      </c>
      <c r="R127" s="11">
        <f t="shared" si="33"/>
        <v>5</v>
      </c>
      <c r="S127" s="12" t="str" cm="1">
        <f t="array" ref="S127">INDEX('HnStage-ConceptMap-6'!$I$15:$N$118,Q127+1,R127)</f>
        <v>* group[=].element[=].target.equivalence = #equivalent</v>
      </c>
    </row>
    <row r="128" spans="16:19" ht="29.5" x14ac:dyDescent="0.75">
      <c r="P128" s="11">
        <v>114</v>
      </c>
      <c r="Q128" s="11">
        <f t="shared" si="32"/>
        <v>18</v>
      </c>
      <c r="R128" s="11">
        <f t="shared" si="33"/>
        <v>6</v>
      </c>
      <c r="S128" s="12" t="str" cm="1">
        <f t="array" ref="S128">INDEX('HnStage-ConceptMap-6'!$I$15:$N$118,Q128+1,R128)</f>
        <v>* group[=].element[=].target.comment = ##34#ALTERNATIVE : If this exists with  code =$athena#36769180 Metastasis and bodySite =$athena#4035784 'peritoneum'##34#</v>
      </c>
    </row>
    <row r="129" spans="16:19" x14ac:dyDescent="0.75">
      <c r="P129" s="11">
        <v>115</v>
      </c>
      <c r="Q129" s="11">
        <f t="shared" si="32"/>
        <v>19</v>
      </c>
      <c r="R129" s="11">
        <f t="shared" si="33"/>
        <v>1</v>
      </c>
      <c r="S129" s="12" t="str" cm="1">
        <f t="array" ref="S129">INDEX('HnStage-ConceptMap-6'!$I$15:$N$118,Q129+1,R129)</f>
        <v>* group[=].element[+].code = #HnStage.sites.brain</v>
      </c>
    </row>
    <row r="130" spans="16:19" x14ac:dyDescent="0.75">
      <c r="P130" s="11">
        <v>116</v>
      </c>
      <c r="Q130" s="11">
        <f t="shared" si="32"/>
        <v>19</v>
      </c>
      <c r="R130" s="11">
        <f t="shared" si="33"/>
        <v>2</v>
      </c>
      <c r="S130" s="12" t="str" cm="1">
        <f t="array" ref="S130">INDEX('HnStage-ConceptMap-6'!$I$15:$N$118,Q130+1,R130)</f>
        <v>* group[=].element[=].display = ##34#brain##34#</v>
      </c>
    </row>
    <row r="131" spans="16:19" x14ac:dyDescent="0.75">
      <c r="P131" s="11">
        <v>117</v>
      </c>
      <c r="Q131" s="11">
        <f t="shared" si="32"/>
        <v>19</v>
      </c>
      <c r="R131" s="11">
        <f t="shared" si="33"/>
        <v>3</v>
      </c>
      <c r="S131" s="12" t="str" cm="1">
        <f t="array" ref="S131">INDEX('HnStage-ConceptMap-6'!$I$15:$N$118,Q131+1,R131)</f>
        <v>* group[=].element[=].target.code = #Condition.bodySite</v>
      </c>
    </row>
    <row r="132" spans="16:19" x14ac:dyDescent="0.75">
      <c r="P132" s="11">
        <v>118</v>
      </c>
      <c r="Q132" s="11">
        <f t="shared" si="32"/>
        <v>19</v>
      </c>
      <c r="R132" s="11">
        <f t="shared" si="33"/>
        <v>4</v>
      </c>
      <c r="S132" s="12" t="str" cm="1">
        <f t="array" ref="S132">INDEX('HnStage-ConceptMap-6'!$I$15:$N$118,Q132+1,R132)</f>
        <v>* group[=].element[=].target.display = ##34###34#</v>
      </c>
    </row>
    <row r="133" spans="16:19" x14ac:dyDescent="0.75">
      <c r="P133" s="11">
        <v>119</v>
      </c>
      <c r="Q133" s="11">
        <f t="shared" si="32"/>
        <v>19</v>
      </c>
      <c r="R133" s="11">
        <f t="shared" si="33"/>
        <v>5</v>
      </c>
      <c r="S133" s="12" t="str" cm="1">
        <f t="array" ref="S133">INDEX('HnStage-ConceptMap-6'!$I$15:$N$118,Q133+1,R133)</f>
        <v>* group[=].element[=].target.equivalence = #equivalent</v>
      </c>
    </row>
    <row r="134" spans="16:19" ht="29.5" x14ac:dyDescent="0.75">
      <c r="P134" s="11">
        <v>120</v>
      </c>
      <c r="Q134" s="11">
        <f t="shared" si="32"/>
        <v>19</v>
      </c>
      <c r="R134" s="11">
        <f t="shared" si="33"/>
        <v>6</v>
      </c>
      <c r="S134" s="12" t="str" cm="1">
        <f t="array" ref="S134">INDEX('HnStage-ConceptMap-6'!$I$15:$N$118,Q134+1,R134)</f>
        <v>* group[=].element[=].target.comment = ##34#ALTERNATIVE : If this exists with  code =$athena#36769180 Metastasis and bodySite =$athena#4133034 'brain'##34#</v>
      </c>
    </row>
    <row r="135" spans="16:19" x14ac:dyDescent="0.75">
      <c r="P135" s="11">
        <v>121</v>
      </c>
      <c r="Q135" s="11">
        <f t="shared" si="32"/>
        <v>20</v>
      </c>
      <c r="R135" s="11">
        <f t="shared" si="33"/>
        <v>1</v>
      </c>
      <c r="S135" s="12" t="str" cm="1">
        <f t="array" ref="S135">INDEX('HnStage-ConceptMap-6'!$I$15:$N$118,Q135+1,R135)</f>
        <v>* group[=].element[+].code = #HnStage.sites.otherViscera</v>
      </c>
    </row>
    <row r="136" spans="16:19" x14ac:dyDescent="0.75">
      <c r="P136" s="11">
        <v>122</v>
      </c>
      <c r="Q136" s="11">
        <f t="shared" si="32"/>
        <v>20</v>
      </c>
      <c r="R136" s="11">
        <f t="shared" si="33"/>
        <v>2</v>
      </c>
      <c r="S136" s="12" t="str" cm="1">
        <f t="array" ref="S136">INDEX('HnStage-ConceptMap-6'!$I$15:$N$118,Q136+1,R136)</f>
        <v>* group[=].element[=].display = ##34#other viscera##34#</v>
      </c>
    </row>
    <row r="137" spans="16:19" x14ac:dyDescent="0.75">
      <c r="P137" s="11">
        <v>123</v>
      </c>
      <c r="Q137" s="11">
        <f t="shared" si="32"/>
        <v>20</v>
      </c>
      <c r="R137" s="11">
        <f t="shared" si="33"/>
        <v>3</v>
      </c>
      <c r="S137" s="12" t="str" cm="1">
        <f t="array" ref="S137">INDEX('HnStage-ConceptMap-6'!$I$15:$N$118,Q137+1,R137)</f>
        <v>* group[=].element[=].target.code = #Condition.bodySite</v>
      </c>
    </row>
    <row r="138" spans="16:19" x14ac:dyDescent="0.75">
      <c r="P138" s="11">
        <v>124</v>
      </c>
      <c r="Q138" s="11">
        <f t="shared" si="32"/>
        <v>20</v>
      </c>
      <c r="R138" s="11">
        <f t="shared" si="33"/>
        <v>4</v>
      </c>
      <c r="S138" s="12" t="str" cm="1">
        <f t="array" ref="S138">INDEX('HnStage-ConceptMap-6'!$I$15:$N$118,Q138+1,R138)</f>
        <v>* group[=].element[=].target.display = ##34###34#</v>
      </c>
    </row>
    <row r="139" spans="16:19" x14ac:dyDescent="0.75">
      <c r="P139" s="11">
        <v>125</v>
      </c>
      <c r="Q139" s="11">
        <f t="shared" si="32"/>
        <v>20</v>
      </c>
      <c r="R139" s="11">
        <f t="shared" si="33"/>
        <v>5</v>
      </c>
      <c r="S139" s="12" t="str" cm="1">
        <f t="array" ref="S139">INDEX('HnStage-ConceptMap-6'!$I$15:$N$118,Q139+1,R139)</f>
        <v>* group[=].element[=].target.equivalence = #equivalent</v>
      </c>
    </row>
    <row r="140" spans="16:19" ht="59" x14ac:dyDescent="0.75">
      <c r="P140" s="11">
        <v>126</v>
      </c>
      <c r="Q140" s="11">
        <f t="shared" si="32"/>
        <v>20</v>
      </c>
      <c r="R140" s="11">
        <f t="shared" si="33"/>
        <v>6</v>
      </c>
      <c r="S140" s="12" t="str" cm="1">
        <f t="array" ref="S140">INDEX('HnStage-ConceptMap-6'!$I$15:$N$118,Q140+1,R140)</f>
        <v>* group[=].element[=].target.comment = ##34#ALTERNATIVE : If this exists with  code =$athena#36769180 Metastasis and bodySite =$athena#4159589 'Abdominal viscera'  
TO BE checked the original concept was OTHER VISCERA##34#</v>
      </c>
    </row>
    <row r="141" spans="16:19" x14ac:dyDescent="0.75">
      <c r="P141" s="11">
        <v>127</v>
      </c>
      <c r="Q141" s="11">
        <f t="shared" si="32"/>
        <v>21</v>
      </c>
      <c r="R141" s="11">
        <f t="shared" si="33"/>
        <v>1</v>
      </c>
      <c r="S141" s="12" cm="1">
        <f t="array" ref="S141">INDEX('HnStage-ConceptMap-6'!$I$15:$N$118,Q141+1,R141)</f>
        <v>0</v>
      </c>
    </row>
    <row r="142" spans="16:19" x14ac:dyDescent="0.75">
      <c r="P142" s="11">
        <v>128</v>
      </c>
      <c r="Q142" s="11">
        <f t="shared" si="32"/>
        <v>21</v>
      </c>
      <c r="R142" s="11">
        <f t="shared" si="33"/>
        <v>2</v>
      </c>
      <c r="S142" s="12" cm="1">
        <f t="array" ref="S142">INDEX('HnStage-ConceptMap-6'!$I$15:$N$118,Q142+1,R142)</f>
        <v>0</v>
      </c>
    </row>
    <row r="143" spans="16:19" x14ac:dyDescent="0.75">
      <c r="P143" s="11">
        <v>129</v>
      </c>
      <c r="Q143" s="11">
        <f t="shared" si="32"/>
        <v>21</v>
      </c>
      <c r="R143" s="11">
        <f t="shared" si="33"/>
        <v>3</v>
      </c>
      <c r="S143" s="12" cm="1">
        <f t="array" ref="S143">INDEX('HnStage-ConceptMap-6'!$I$15:$N$118,Q143+1,R143)</f>
        <v>0</v>
      </c>
    </row>
    <row r="144" spans="16:19" x14ac:dyDescent="0.75">
      <c r="P144" s="11">
        <v>130</v>
      </c>
      <c r="Q144" s="11">
        <f t="shared" si="32"/>
        <v>21</v>
      </c>
      <c r="R144" s="11">
        <f t="shared" si="33"/>
        <v>4</v>
      </c>
      <c r="S144" s="12" cm="1">
        <f t="array" ref="S144">INDEX('HnStage-ConceptMap-6'!$I$15:$N$118,Q144+1,R144)</f>
        <v>0</v>
      </c>
    </row>
    <row r="145" spans="16:19" x14ac:dyDescent="0.75">
      <c r="P145" s="11">
        <v>131</v>
      </c>
      <c r="Q145" s="11">
        <f t="shared" si="32"/>
        <v>21</v>
      </c>
      <c r="R145" s="11">
        <f t="shared" si="33"/>
        <v>5</v>
      </c>
      <c r="S145" s="12" cm="1">
        <f t="array" ref="S145">INDEX('HnStage-ConceptMap-6'!$I$15:$N$118,Q145+1,R145)</f>
        <v>0</v>
      </c>
    </row>
    <row r="146" spans="16:19" x14ac:dyDescent="0.75">
      <c r="P146" s="11">
        <v>132</v>
      </c>
      <c r="Q146" s="11">
        <f t="shared" si="32"/>
        <v>21</v>
      </c>
      <c r="R146" s="11">
        <f t="shared" si="33"/>
        <v>6</v>
      </c>
      <c r="S146" s="12" cm="1">
        <f t="array" ref="S146">INDEX('HnStage-ConceptMap-6'!$I$15:$N$118,Q146+1,R146)</f>
        <v>0</v>
      </c>
    </row>
    <row r="147" spans="16:19" x14ac:dyDescent="0.75">
      <c r="P147" s="11">
        <v>133</v>
      </c>
      <c r="Q147" s="11">
        <f t="shared" si="32"/>
        <v>22</v>
      </c>
      <c r="R147" s="11">
        <f t="shared" si="33"/>
        <v>1</v>
      </c>
      <c r="S147" s="12" cm="1">
        <f t="array" ref="S147">INDEX('HnStage-ConceptMap-6'!$I$15:$N$118,Q147+1,R147)</f>
        <v>0</v>
      </c>
    </row>
    <row r="148" spans="16:19" x14ac:dyDescent="0.75">
      <c r="P148" s="11">
        <v>134</v>
      </c>
      <c r="Q148" s="11">
        <f t="shared" si="32"/>
        <v>22</v>
      </c>
      <c r="R148" s="11">
        <f t="shared" si="33"/>
        <v>2</v>
      </c>
      <c r="S148" s="12" cm="1">
        <f t="array" ref="S148">INDEX('HnStage-ConceptMap-6'!$I$15:$N$118,Q148+1,R148)</f>
        <v>0</v>
      </c>
    </row>
    <row r="149" spans="16:19" x14ac:dyDescent="0.75">
      <c r="P149" s="11">
        <v>135</v>
      </c>
      <c r="Q149" s="11">
        <f t="shared" si="32"/>
        <v>22</v>
      </c>
      <c r="R149" s="11">
        <f t="shared" si="33"/>
        <v>3</v>
      </c>
      <c r="S149" s="12" cm="1">
        <f t="array" ref="S149">INDEX('HnStage-ConceptMap-6'!$I$15:$N$118,Q149+1,R149)</f>
        <v>0</v>
      </c>
    </row>
    <row r="150" spans="16:19" x14ac:dyDescent="0.75">
      <c r="P150" s="11">
        <v>136</v>
      </c>
      <c r="Q150" s="11">
        <f t="shared" si="32"/>
        <v>22</v>
      </c>
      <c r="R150" s="11">
        <f t="shared" si="33"/>
        <v>4</v>
      </c>
      <c r="S150" s="12" cm="1">
        <f t="array" ref="S150">INDEX('HnStage-ConceptMap-6'!$I$15:$N$118,Q150+1,R150)</f>
        <v>0</v>
      </c>
    </row>
    <row r="151" spans="16:19" x14ac:dyDescent="0.75">
      <c r="P151" s="11">
        <v>137</v>
      </c>
      <c r="Q151" s="11">
        <f t="shared" si="32"/>
        <v>22</v>
      </c>
      <c r="R151" s="11">
        <f t="shared" si="33"/>
        <v>5</v>
      </c>
      <c r="S151" s="12" cm="1">
        <f t="array" ref="S151">INDEX('HnStage-ConceptMap-6'!$I$15:$N$118,Q151+1,R151)</f>
        <v>0</v>
      </c>
    </row>
    <row r="152" spans="16:19" x14ac:dyDescent="0.75">
      <c r="P152" s="11">
        <v>138</v>
      </c>
      <c r="Q152" s="11">
        <f t="shared" si="32"/>
        <v>22</v>
      </c>
      <c r="R152" s="11">
        <f t="shared" si="33"/>
        <v>6</v>
      </c>
      <c r="S152" s="12" cm="1">
        <f t="array" ref="S152">INDEX('HnStage-ConceptMap-6'!$I$15:$N$118,Q152+1,R152)</f>
        <v>0</v>
      </c>
    </row>
    <row r="153" spans="16:19" x14ac:dyDescent="0.75">
      <c r="P153" s="11">
        <v>139</v>
      </c>
      <c r="Q153" s="11">
        <f t="shared" si="32"/>
        <v>23</v>
      </c>
      <c r="R153" s="11">
        <f t="shared" si="33"/>
        <v>1</v>
      </c>
      <c r="S153" s="12" cm="1">
        <f t="array" ref="S153">INDEX('HnStage-ConceptMap-6'!$I$15:$N$118,Q153+1,R153)</f>
        <v>0</v>
      </c>
    </row>
    <row r="154" spans="16:19" x14ac:dyDescent="0.75">
      <c r="P154" s="11">
        <v>140</v>
      </c>
      <c r="Q154" s="11">
        <f t="shared" si="32"/>
        <v>23</v>
      </c>
      <c r="R154" s="11">
        <f t="shared" si="33"/>
        <v>2</v>
      </c>
      <c r="S154" s="12" cm="1">
        <f t="array" ref="S154">INDEX('HnStage-ConceptMap-6'!$I$15:$N$118,Q154+1,R154)</f>
        <v>0</v>
      </c>
    </row>
    <row r="155" spans="16:19" x14ac:dyDescent="0.75">
      <c r="P155" s="11">
        <v>141</v>
      </c>
      <c r="Q155" s="11">
        <f t="shared" si="32"/>
        <v>23</v>
      </c>
      <c r="R155" s="11">
        <f t="shared" si="33"/>
        <v>3</v>
      </c>
      <c r="S155" s="12" cm="1">
        <f t="array" ref="S155">INDEX('HnStage-ConceptMap-6'!$I$15:$N$118,Q155+1,R155)</f>
        <v>0</v>
      </c>
    </row>
    <row r="156" spans="16:19" x14ac:dyDescent="0.75">
      <c r="P156" s="11">
        <v>142</v>
      </c>
      <c r="Q156" s="11">
        <f t="shared" si="32"/>
        <v>23</v>
      </c>
      <c r="R156" s="11">
        <f t="shared" si="33"/>
        <v>4</v>
      </c>
      <c r="S156" s="12" cm="1">
        <f t="array" ref="S156">INDEX('HnStage-ConceptMap-6'!$I$15:$N$118,Q156+1,R156)</f>
        <v>0</v>
      </c>
    </row>
    <row r="157" spans="16:19" x14ac:dyDescent="0.75">
      <c r="P157" s="11">
        <v>143</v>
      </c>
      <c r="Q157" s="11">
        <f t="shared" si="32"/>
        <v>23</v>
      </c>
      <c r="R157" s="11">
        <f t="shared" si="33"/>
        <v>5</v>
      </c>
      <c r="S157" s="12" cm="1">
        <f t="array" ref="S157">INDEX('HnStage-ConceptMap-6'!$I$15:$N$118,Q157+1,R157)</f>
        <v>0</v>
      </c>
    </row>
  </sheetData>
  <mergeCells count="4">
    <mergeCell ref="E4:G4"/>
    <mergeCell ref="E6:G6"/>
    <mergeCell ref="E7:G7"/>
    <mergeCell ref="E3:G3"/>
  </mergeCells>
  <hyperlinks>
    <hyperlink ref="E6" r:id="rId1" display="http://hl7.eu/fhir/laboratory/StructureDefinition/Author" xr:uid="{F7D97E22-A226-419B-9530-49E17080692F}"/>
    <hyperlink ref="C1" r:id="rId2" xr:uid="{3428BE58-61BC-4884-9968-5B91791054C9}"/>
    <hyperlink ref="E4" r:id="rId3" display="http://hl7.eu/fhir/ig/idea4rc/StructureDefinition/mcode-cancer-stage-group" xr:uid="{FC43280F-7106-45A2-9F7C-EEC423F187F2}"/>
    <hyperlink ref="E3" r:id="rId4" display="http://hl7.eu/fhir/ig/idea4rc/StructureDefinition/mcode-cancer-stage-group" xr:uid="{DF2D87F9-C40B-4E7F-BC53-ED916DD553B0}"/>
    <hyperlink ref="E7" r:id="rId5" xr:uid="{6BEA7EE9-F599-4AB6-9093-ECB50B0AB25A}"/>
  </hyperlinks>
  <pageMargins left="0.7" right="0.7" top="0.75" bottom="0.75" header="0.3" footer="0.3"/>
  <legacyDrawing r:id="rId6"/>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374"/>
  <sheetViews>
    <sheetView workbookViewId="0">
      <selection activeCell="F3" sqref="F3"/>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2458</v>
      </c>
    </row>
    <row r="3" spans="2:7" x14ac:dyDescent="0.75">
      <c r="B3" s="24" t="s">
        <v>20</v>
      </c>
    </row>
    <row r="4" spans="2:7" x14ac:dyDescent="0.75">
      <c r="B4" s="50" t="str">
        <f>"Instance: "&amp;'HnStage-ConceptMap-1'!C4</f>
        <v>Instance: hNstage2FHIR</v>
      </c>
    </row>
    <row r="5" spans="2:7" x14ac:dyDescent="0.75">
      <c r="B5" s="50" t="s">
        <v>1330</v>
      </c>
    </row>
    <row r="6" spans="2:7" x14ac:dyDescent="0.75">
      <c r="B6" s="50" t="s">
        <v>1321</v>
      </c>
    </row>
    <row r="7" spans="2:7" x14ac:dyDescent="0.75">
      <c r="B7" s="50" t="s">
        <v>1473</v>
      </c>
    </row>
    <row r="8" spans="2:7" x14ac:dyDescent="0.75">
      <c r="B8" s="50" t="str">
        <f>"* name = ##34#"&amp;'HnStage-ConceptMap-1'!C3&amp;"##34#"</f>
        <v>* name = ##34#HnStage2FHIR##34#</v>
      </c>
    </row>
    <row r="9" spans="2:7" x14ac:dyDescent="0.75">
      <c r="B9" s="50" t="str">
        <f>"* title = ##34#"&amp;'HnStage-ConceptMap-1'!C5&amp;"##34#"</f>
        <v>* title = ##34#HN Stage Model to this guide Map##34#</v>
      </c>
    </row>
    <row r="10" spans="2:7" x14ac:dyDescent="0.75">
      <c r="B10" s="50" t="s">
        <v>1322</v>
      </c>
    </row>
    <row r="11" spans="2:7" x14ac:dyDescent="0.75">
      <c r="B11" s="50" t="s">
        <v>1323</v>
      </c>
    </row>
    <row r="12" spans="2:7" x14ac:dyDescent="0.75">
      <c r="B12" s="50" t="str">
        <f>"* description = ##34#"&amp;'HnStage-ConceptMap-1'!C8&amp;"##34#"</f>
        <v>* description = ##34#Hn Stage Model to this guide Map##34#</v>
      </c>
    </row>
    <row r="13" spans="2:7" x14ac:dyDescent="0.75">
      <c r="B13" s="50" t="str">
        <f>"* purpose = ##34#"&amp;'HnStage-ConceptMap-1'!C9&amp;"##34#"</f>
        <v>* purpose = ##34#It shows how the HN Stage Model is mapped into this guide##34#</v>
      </c>
    </row>
    <row r="14" spans="2:7" x14ac:dyDescent="0.75">
      <c r="B14" s="54" t="str">
        <f>"* sourceUri = ##34#"&amp;'HnStage-ConceptMap-1'!E3&amp;"##34#"</f>
        <v>* sourceUri = ##34#http://hl7.eu/fhir/ig/idea4rc/StructureDefinition/HnStage##34#</v>
      </c>
    </row>
    <row r="15" spans="2:7" x14ac:dyDescent="0.75">
      <c r="B15" s="54" t="str">
        <f>"* targetUri = ##34#"&amp;'HnStage-ConceptMap-1'!E4&amp;"##34#"</f>
        <v>* targetUri = ##34#http://hl7.eu/fhir/ig/idea4rc/StructureDefinition/Bundle-eu-i4rc##34#</v>
      </c>
    </row>
    <row r="16" spans="2:7" x14ac:dyDescent="0.75">
      <c r="B16" s="53" t="str">
        <f>"* group[+].source = ##34#"&amp;'HnStage-ConceptMap-1'!E6&amp;"##34#"</f>
        <v>* group[+].source = ##34#http://hl7.eu/fhir/ig/idea4rc/StructureDefinition/HnStage##34#</v>
      </c>
    </row>
    <row r="17" spans="2:7" x14ac:dyDescent="0.75">
      <c r="B17" s="53" t="str">
        <f>"* group[=].target = ##34#"&amp;'HnStage-ConceptMap-1'!E7&amp;"##34#"</f>
        <v>* group[=].target = ##34#http://hl7.eu/fhir/ig/idea4rc/StructureDefinition/hn-cancer-stage-group##34#</v>
      </c>
    </row>
    <row r="18" spans="2:7" x14ac:dyDescent="0.75">
      <c r="B18" s="75"/>
    </row>
    <row r="19" spans="2:7" x14ac:dyDescent="0.75">
      <c r="B19" s="12" t="str">
        <f>IF('HnStage-ConceptMap-1'!S15=0,"//---END",'HnStage-ConceptMap-1'!S15)</f>
        <v>* group[=].element[+].code = #HnStage.episodeEvent</v>
      </c>
    </row>
    <row r="20" spans="2:7" x14ac:dyDescent="0.75">
      <c r="B20" s="12" t="str">
        <f>IF('HnStage-ConceptMap-1'!S16=0,"//---END",'HnStage-ConceptMap-1'!S16)</f>
        <v>* group[=].element[=].display = ##34#Episode Event Reference##34#</v>
      </c>
    </row>
    <row r="21" spans="2:7" x14ac:dyDescent="0.75">
      <c r="B21" s="12" t="str">
        <f>IF('HnStage-ConceptMap-1'!S17=0,"//---END",'HnStage-ConceptMap-1'!S17)</f>
        <v>* group[=].element[=].target.code = #Observation.focus</v>
      </c>
    </row>
    <row r="22" spans="2:7" x14ac:dyDescent="0.75">
      <c r="B22" s="12" t="str">
        <f>IF('HnStage-ConceptMap-1'!S18=0,"//---END",'HnStage-ConceptMap-1'!S18)</f>
        <v>* group[=].element[=].target.display = ##34###34#</v>
      </c>
    </row>
    <row r="23" spans="2:7" x14ac:dyDescent="0.75">
      <c r="B23" s="12" t="str">
        <f>IF('HnStage-ConceptMap-1'!S19=0,"//---END",'HnStage-ConceptMap-1'!S19)</f>
        <v>* group[=].element[=].target.equivalence = #relatedto</v>
      </c>
    </row>
    <row r="24" spans="2:7" x14ac:dyDescent="0.75">
      <c r="B24" s="12" t="str">
        <f>IF('HnStage-ConceptMap-1'!S20=0,"//---END",'HnStage-ConceptMap-1'!S20)</f>
        <v/>
      </c>
      <c r="G24" s="7"/>
    </row>
    <row r="25" spans="2:7" x14ac:dyDescent="0.75">
      <c r="B25" s="12" t="str">
        <f>IF('HnStage-ConceptMap-1'!S21=0,"//---END",'HnStage-ConceptMap-1'!S21)</f>
        <v>* group[=].element[+].code = #HnStage.Ct</v>
      </c>
    </row>
    <row r="26" spans="2:7" x14ac:dyDescent="0.75">
      <c r="B26" s="12" t="str">
        <f>IF('HnStage-ConceptMap-1'!S22=0,"//---END",'HnStage-ConceptMap-1'!S22)</f>
        <v>* group[=].element[=].display = ##34#cT##34#</v>
      </c>
    </row>
    <row r="27" spans="2:7" x14ac:dyDescent="0.75">
      <c r="B27" s="12" t="str">
        <f>IF('HnStage-ConceptMap-1'!S23=0,"//---END",'HnStage-ConceptMap-1'!S23)</f>
        <v>* group[=].element[=].target.code = #Observation.hasMember:tnmPrimaryTumorCategory</v>
      </c>
    </row>
    <row r="28" spans="2:7" x14ac:dyDescent="0.75">
      <c r="B28" s="12" t="str">
        <f>IF('HnStage-ConceptMap-1'!S24=0,"//---END",'HnStage-ConceptMap-1'!S24)</f>
        <v>* group[=].element[=].target.display = ##34###34#</v>
      </c>
    </row>
    <row r="29" spans="2:7" x14ac:dyDescent="0.75">
      <c r="B29" s="12" t="str">
        <f>IF('HnStage-ConceptMap-1'!S25=0,"//---END",'HnStage-ConceptMap-1'!S25)</f>
        <v>* group[=].element[=].target.equivalence = #equivalent</v>
      </c>
    </row>
    <row r="30" spans="2:7" x14ac:dyDescent="0.75">
      <c r="B30" s="12" t="str">
        <f>IF('HnStage-ConceptMap-1'!S26=0,"//---END",'HnStage-ConceptMap-1'!S26)</f>
        <v>* group[=].element[=].target.comment = ##34#see group 2 for details##34#</v>
      </c>
    </row>
    <row r="31" spans="2:7" x14ac:dyDescent="0.75">
      <c r="B31" s="12" t="str">
        <f>IF('HnStage-ConceptMap-1'!S27=0,"//---END",'HnStage-ConceptMap-1'!S27)</f>
        <v>* group[=].element[+].code = #HnStage.Cn</v>
      </c>
    </row>
    <row r="32" spans="2:7" x14ac:dyDescent="0.75">
      <c r="B32" s="12" t="str">
        <f>IF('HnStage-ConceptMap-1'!S28=0,"//---END",'HnStage-ConceptMap-1'!S28)</f>
        <v>* group[=].element[=].display = ##34#cN##34#</v>
      </c>
    </row>
    <row r="33" spans="2:2" x14ac:dyDescent="0.75">
      <c r="B33" s="12" t="str">
        <f>IF('HnStage-ConceptMap-1'!S29=0,"//---END",'HnStage-ConceptMap-1'!S29)</f>
        <v>* group[=].element[=].target.code = #Observation.hasMember:tnmRegionalNodesCategory</v>
      </c>
    </row>
    <row r="34" spans="2:2" x14ac:dyDescent="0.75">
      <c r="B34" s="12" t="str">
        <f>IF('HnStage-ConceptMap-1'!S30=0,"//---END",'HnStage-ConceptMap-1'!S30)</f>
        <v>* group[=].element[=].target.display = ##34###34#</v>
      </c>
    </row>
    <row r="35" spans="2:2" x14ac:dyDescent="0.75">
      <c r="B35" s="12" t="str">
        <f>IF('HnStage-ConceptMap-1'!S31=0,"//---END",'HnStage-ConceptMap-1'!S31)</f>
        <v>* group[=].element[=].target.equivalence = #equivalent</v>
      </c>
    </row>
    <row r="36" spans="2:2" x14ac:dyDescent="0.75">
      <c r="B36" s="12" t="str">
        <f>IF('HnStage-ConceptMap-1'!S32=0,"//---END",'HnStage-ConceptMap-1'!S32)</f>
        <v>* group[=].element[=].target.comment = ##34#see group 3 for details##34#</v>
      </c>
    </row>
    <row r="37" spans="2:2" x14ac:dyDescent="0.75">
      <c r="B37" s="12" t="str">
        <f>IF('HnStage-ConceptMap-1'!S33=0,"//---END",'HnStage-ConceptMap-1'!S33)</f>
        <v>* group[=].element[+].code = #HnStage.Cm</v>
      </c>
    </row>
    <row r="38" spans="2:2" x14ac:dyDescent="0.75">
      <c r="B38" s="12" t="str">
        <f>IF('HnStage-ConceptMap-1'!S34=0,"//---END",'HnStage-ConceptMap-1'!S34)</f>
        <v>* group[=].element[=].display = ##34#cM##34#</v>
      </c>
    </row>
    <row r="39" spans="2:2" x14ac:dyDescent="0.75">
      <c r="B39" s="12" t="str">
        <f>IF('HnStage-ConceptMap-1'!S35=0,"//---END",'HnStage-ConceptMap-1'!S35)</f>
        <v>* group[=].element[=].target.code = #Observation.hasMember:tnmDistantMetastasesCategory</v>
      </c>
    </row>
    <row r="40" spans="2:2" x14ac:dyDescent="0.75">
      <c r="B40" s="12" t="str">
        <f>IF('HnStage-ConceptMap-1'!S36=0,"//---END",'HnStage-ConceptMap-1'!S36)</f>
        <v>* group[=].element[=].target.display = ##34###34#</v>
      </c>
    </row>
    <row r="41" spans="2:2" x14ac:dyDescent="0.75">
      <c r="B41" s="12" t="str">
        <f>IF('HnStage-ConceptMap-1'!S37=0,"//---END",'HnStage-ConceptMap-1'!S37)</f>
        <v>* group[=].element[=].target.equivalence = #equivalent</v>
      </c>
    </row>
    <row r="42" spans="2:2" x14ac:dyDescent="0.75">
      <c r="B42" s="12" t="str">
        <f>IF('HnStage-ConceptMap-1'!S38=0,"//---END",'HnStage-ConceptMap-1'!S38)</f>
        <v>* group[=].element[=].target.comment = ##34#see group 4 for details##34#</v>
      </c>
    </row>
    <row r="43" spans="2:2" x14ac:dyDescent="0.75">
      <c r="B43" s="12" t="str">
        <f>IF('HnStage-ConceptMap-1'!S39=0,"//---END",'HnStage-ConceptMap-1'!S39)</f>
        <v>* group[=].element[+].code = #HnStage.Pt</v>
      </c>
    </row>
    <row r="44" spans="2:2" x14ac:dyDescent="0.75">
      <c r="B44" s="12" t="str">
        <f>IF('HnStage-ConceptMap-1'!S40=0,"//---END",'HnStage-ConceptMap-1'!S40)</f>
        <v>* group[=].element[=].display = ##34#pT##34#</v>
      </c>
    </row>
    <row r="45" spans="2:2" x14ac:dyDescent="0.75">
      <c r="B45" s="12" t="str">
        <f>IF('HnStage-ConceptMap-1'!S41=0,"//---END",'HnStage-ConceptMap-1'!S41)</f>
        <v>* group[=].element[=].target.code = #Observation.hasMember:tnmPrimaryTumorCategory</v>
      </c>
    </row>
    <row r="46" spans="2:2" x14ac:dyDescent="0.75">
      <c r="B46" s="12" t="str">
        <f>IF('HnStage-ConceptMap-1'!S42=0,"//---END",'HnStage-ConceptMap-1'!S42)</f>
        <v>* group[=].element[=].target.display = ##34###34#</v>
      </c>
    </row>
    <row r="47" spans="2:2" x14ac:dyDescent="0.75">
      <c r="B47" s="12" t="str">
        <f>IF('HnStage-ConceptMap-1'!S43=0,"//---END",'HnStage-ConceptMap-1'!S43)</f>
        <v>* group[=].element[=].target.equivalence = #equivalent</v>
      </c>
    </row>
    <row r="48" spans="2:2" x14ac:dyDescent="0.75">
      <c r="B48" s="12" t="str">
        <f>IF('HnStage-ConceptMap-1'!S44=0,"//---END",'HnStage-ConceptMap-1'!S44)</f>
        <v>* group[=].element[=].target.comment = ##34#see group 2 for details##34#</v>
      </c>
    </row>
    <row r="49" spans="2:2" x14ac:dyDescent="0.75">
      <c r="B49" s="12" t="str">
        <f>IF('HnStage-ConceptMap-1'!S45=0,"//---END",'HnStage-ConceptMap-1'!S45)</f>
        <v>* group[=].element[+].code = #HnStage.Pn</v>
      </c>
    </row>
    <row r="50" spans="2:2" x14ac:dyDescent="0.75">
      <c r="B50" s="12" t="str">
        <f>IF('HnStage-ConceptMap-1'!S46=0,"//---END",'HnStage-ConceptMap-1'!S46)</f>
        <v>* group[=].element[=].display = ##34#pN##34#</v>
      </c>
    </row>
    <row r="51" spans="2:2" x14ac:dyDescent="0.75">
      <c r="B51" s="12" t="str">
        <f>IF('HnStage-ConceptMap-1'!S47=0,"//---END",'HnStage-ConceptMap-1'!S47)</f>
        <v>* group[=].element[=].target.code = #Observation.hasMember:tnmRegionalNodesCategory</v>
      </c>
    </row>
    <row r="52" spans="2:2" x14ac:dyDescent="0.75">
      <c r="B52" s="12" t="str">
        <f>IF('HnStage-ConceptMap-1'!S48=0,"//---END",'HnStage-ConceptMap-1'!S48)</f>
        <v>* group[=].element[=].target.display = ##34###34#</v>
      </c>
    </row>
    <row r="53" spans="2:2" x14ac:dyDescent="0.75">
      <c r="B53" s="12" t="str">
        <f>IF('HnStage-ConceptMap-1'!S49=0,"//---END",'HnStage-ConceptMap-1'!S49)</f>
        <v>* group[=].element[=].target.equivalence = #relatedto</v>
      </c>
    </row>
    <row r="54" spans="2:2" x14ac:dyDescent="0.75">
      <c r="B54" s="12" t="str">
        <f>IF('HnStage-ConceptMap-1'!S50=0,"//---END",'HnStage-ConceptMap-1'!S50)</f>
        <v>* group[=].element[=].target.comment = ##34#see group 3 for details##34#</v>
      </c>
    </row>
    <row r="55" spans="2:2" x14ac:dyDescent="0.75">
      <c r="B55" s="12" t="str">
        <f>IF('HnStage-ConceptMap-1'!S51=0,"//---END",'HnStage-ConceptMap-1'!S51)</f>
        <v>* group[=].element[+].code = #HnStage.Pm</v>
      </c>
    </row>
    <row r="56" spans="2:2" x14ac:dyDescent="0.75">
      <c r="B56" s="12" t="str">
        <f>IF('HnStage-ConceptMap-1'!S52=0,"//---END",'HnStage-ConceptMap-1'!S52)</f>
        <v>* group[=].element[=].display = ##34#pM##34#</v>
      </c>
    </row>
    <row r="57" spans="2:2" x14ac:dyDescent="0.75">
      <c r="B57" s="12" t="str">
        <f>IF('HnStage-ConceptMap-1'!S53=0,"//---END",'HnStage-ConceptMap-1'!S53)</f>
        <v>* group[=].element[=].target.code = #Observation.hasMember:tnmDistantMetastasesCategory</v>
      </c>
    </row>
    <row r="58" spans="2:2" x14ac:dyDescent="0.75">
      <c r="B58" s="12" t="str">
        <f>IF('HnStage-ConceptMap-1'!S54=0,"//---END",'HnStage-ConceptMap-1'!S54)</f>
        <v>* group[=].element[=].target.display = ##34###34#</v>
      </c>
    </row>
    <row r="59" spans="2:2" x14ac:dyDescent="0.75">
      <c r="B59" s="12" t="str">
        <f>IF('HnStage-ConceptMap-1'!S55=0,"//---END",'HnStage-ConceptMap-1'!S55)</f>
        <v>* group[=].element[=].target.equivalence = #relatedto</v>
      </c>
    </row>
    <row r="60" spans="2:2" x14ac:dyDescent="0.75">
      <c r="B60" s="12" t="str">
        <f>IF('HnStage-ConceptMap-1'!S56=0,"//---END",'HnStage-ConceptMap-1'!S56)</f>
        <v>* group[=].element[=].target.comment = ##34#see group 4 for details##34#</v>
      </c>
    </row>
    <row r="61" spans="2:2" x14ac:dyDescent="0.75">
      <c r="B61" s="12" t="str">
        <f>IF('HnStage-ConceptMap-1'!S57=0,"//---END",'HnStage-ConceptMap-1'!S57)</f>
        <v>* group[=].element[+].code = #HnStage.rEne</v>
      </c>
    </row>
    <row r="62" spans="2:2" x14ac:dyDescent="0.75">
      <c r="B62" s="12" t="str">
        <f>IF('HnStage-ConceptMap-1'!S58=0,"//---END",'HnStage-ConceptMap-1'!S58)</f>
        <v>* group[=].element[=].display = ##34#Radiological Extra-nodal extension (rEne)##34#</v>
      </c>
    </row>
    <row r="63" spans="2:2" x14ac:dyDescent="0.75">
      <c r="B63" s="12" t="str">
        <f>IF('HnStage-ConceptMap-1'!S59=0,"//---END",'HnStage-ConceptMap-1'!S59)</f>
        <v>* group[=].element[=].target.code = #Observation.hasMember:extraNodalExtension</v>
      </c>
    </row>
    <row r="64" spans="2:2" x14ac:dyDescent="0.75">
      <c r="B64" s="12" t="str">
        <f>IF('HnStage-ConceptMap-1'!S60=0,"//---END",'HnStage-ConceptMap-1'!S60)</f>
        <v>* group[=].element[=].target.display = ##34###34#</v>
      </c>
    </row>
    <row r="65" spans="2:2" x14ac:dyDescent="0.75">
      <c r="B65" s="12" t="str">
        <f>IF('HnStage-ConceptMap-1'!S61=0,"//---END",'HnStage-ConceptMap-1'!S61)</f>
        <v>* group[=].element[=].target.equivalence = #relatedto</v>
      </c>
    </row>
    <row r="66" spans="2:2" x14ac:dyDescent="0.75">
      <c r="B66" s="12" t="str">
        <f>IF('HnStage-ConceptMap-1'!S62=0,"//---END",'HnStage-ConceptMap-1'!S62)</f>
        <v>* group[=].element[=].target.comment = ##34#see group 5 for details##34#</v>
      </c>
    </row>
    <row r="67" spans="2:2" x14ac:dyDescent="0.75">
      <c r="B67" s="12" t="str">
        <f>IF('HnStage-ConceptMap-1'!S63=0,"//---END",'HnStage-ConceptMap-1'!S63)</f>
        <v>* group[=].element[+].code = #HnStage.StagingClassification</v>
      </c>
    </row>
    <row r="68" spans="2:2" x14ac:dyDescent="0.75">
      <c r="B68" s="12" t="str">
        <f>IF('HnStage-ConceptMap-1'!S64=0,"//---END",'HnStage-ConceptMap-1'!S64)</f>
        <v>* group[=].element[=].display = ##34#Staging classification##34#</v>
      </c>
    </row>
    <row r="69" spans="2:2" x14ac:dyDescent="0.75">
      <c r="B69" s="12" t="str">
        <f>IF('HnStage-ConceptMap-1'!S65=0,"//---END",'HnStage-ConceptMap-1'!S65)</f>
        <v>* group[=].element[=].target.code = #Observation.valueCodeableConcept</v>
      </c>
    </row>
    <row r="70" spans="2:2" x14ac:dyDescent="0.75">
      <c r="B70" s="12" t="str">
        <f>IF('HnStage-ConceptMap-1'!S66=0,"//---END",'HnStage-ConceptMap-1'!S66)</f>
        <v>* group[=].element[=].target.display = ##34###34#</v>
      </c>
    </row>
    <row r="71" spans="2:2" x14ac:dyDescent="0.75">
      <c r="B71" s="12" t="str">
        <f>IF('HnStage-ConceptMap-1'!S67=0,"//---END",'HnStage-ConceptMap-1'!S67)</f>
        <v>* group[=].element[=].target.equivalence = #equivalent</v>
      </c>
    </row>
    <row r="72" spans="2:2" x14ac:dyDescent="0.75">
      <c r="B72" s="12" t="str">
        <f>IF('HnStage-ConceptMap-1'!S68=0,"//---END",'HnStage-ConceptMap-1'!S68)</f>
        <v/>
      </c>
    </row>
    <row r="73" spans="2:2" x14ac:dyDescent="0.75">
      <c r="B73" s="12" t="str">
        <f>IF('HnStage-ConceptMap-1'!S69=0,"//---END",'HnStage-ConceptMap-1'!S69)</f>
        <v>//---END</v>
      </c>
    </row>
    <row r="74" spans="2:2" x14ac:dyDescent="0.75">
      <c r="B74" s="12" t="str">
        <f>IF('HnStage-ConceptMap-1'!S70=0,"//---END",'HnStage-ConceptMap-1'!S70)</f>
        <v>//---END</v>
      </c>
    </row>
    <row r="75" spans="2:2" x14ac:dyDescent="0.75">
      <c r="B75" s="12" t="str">
        <f>IF('HnStage-ConceptMap-1'!S71=0,"//---END",'HnStage-ConceptMap-1'!S71)</f>
        <v>//---END</v>
      </c>
    </row>
    <row r="76" spans="2:2" x14ac:dyDescent="0.75">
      <c r="B76" s="12"/>
    </row>
    <row r="77" spans="2:2" x14ac:dyDescent="0.75">
      <c r="B77" s="12"/>
    </row>
    <row r="79" spans="2:2" x14ac:dyDescent="0.75">
      <c r="B79" s="83"/>
    </row>
    <row r="80" spans="2:2" x14ac:dyDescent="0.75">
      <c r="B80" s="53" t="str">
        <f>"* group[+].source = ##34#"&amp;'HnStage-ConceptMap-2'!E6&amp;"##34#"</f>
        <v>* group[+].source = ##34#http://hl7.eu/fhir/ig/idea4rc/StructureDefinition/HnStage##34#</v>
      </c>
    </row>
    <row r="81" spans="2:2" x14ac:dyDescent="0.75">
      <c r="B81" s="84" t="str">
        <f>"* group[=].target = ##34#"&amp;'HnStage-ConceptMap-2'!E7&amp;"##34#"</f>
        <v>* group[=].target = ##34#http://hl7.eu/fhir/ig/idea4rc/StructureDefinition/mcode-tnm-primary-tumor-category##34#</v>
      </c>
    </row>
    <row r="82" spans="2:2" x14ac:dyDescent="0.75">
      <c r="B82" s="85"/>
    </row>
    <row r="83" spans="2:2" x14ac:dyDescent="0.75">
      <c r="B83" s="11" t="str">
        <f>IF('HnStage-ConceptMap-2'!S15=0,"//---END",'HnStage-ConceptMap-2'!S15)</f>
        <v>* group[=].element[+].code = #HnStage.Ct</v>
      </c>
    </row>
    <row r="84" spans="2:2" x14ac:dyDescent="0.75">
      <c r="B84" s="11" t="str">
        <f>IF('HnStage-ConceptMap-2'!S16=0,"//---END",'HnStage-ConceptMap-2'!S16)</f>
        <v>* group[=].element[=].display = ##34#cT##34#</v>
      </c>
    </row>
    <row r="85" spans="2:2" x14ac:dyDescent="0.75">
      <c r="B85" s="11" t="str">
        <f>IF('HnStage-ConceptMap-2'!S17=0,"//---END",'HnStage-ConceptMap-2'!S17)</f>
        <v>* group[=].element[=].target.code = #Observation.valueCodeableConcept</v>
      </c>
    </row>
    <row r="86" spans="2:2" x14ac:dyDescent="0.75">
      <c r="B86" s="11" t="str">
        <f>IF('HnStage-ConceptMap-2'!S18=0,"//---END",'HnStage-ConceptMap-2'!S18)</f>
        <v>* group[=].element[=].target.display = ##34###34#</v>
      </c>
    </row>
    <row r="87" spans="2:2" x14ac:dyDescent="0.75">
      <c r="B87" s="11" t="str">
        <f>IF('HnStage-ConceptMap-2'!S19=0,"//---END",'HnStage-ConceptMap-2'!S19)</f>
        <v>* group[=].element[=].target.equivalence = #equivalent</v>
      </c>
    </row>
    <row r="88" spans="2:2" x14ac:dyDescent="0.75">
      <c r="B88" s="11" t="str">
        <f>IF('HnStage-ConceptMap-2'!S20=0,"//---END",'HnStage-ConceptMap-2'!S20)</f>
        <v>* group[=].element[=].target.comment = ##34#where code = $loinc21905-5 Primary tumor.clinical##34#</v>
      </c>
    </row>
    <row r="89" spans="2:2" x14ac:dyDescent="0.75">
      <c r="B89" s="11" t="str">
        <f>IF('HnStage-ConceptMap-2'!S21=0,"//---END",'HnStage-ConceptMap-2'!S21)</f>
        <v>* group[=].element[+].code = #HnStage.Cn</v>
      </c>
    </row>
    <row r="90" spans="2:2" x14ac:dyDescent="0.75">
      <c r="B90" s="11" t="str">
        <f>IF('HnStage-ConceptMap-2'!S22=0,"//---END",'HnStage-ConceptMap-2'!S22)</f>
        <v>* group[=].element[=].display = ##34#cN##34#</v>
      </c>
    </row>
    <row r="91" spans="2:2" x14ac:dyDescent="0.75">
      <c r="B91" s="11" t="str">
        <f>IF('HnStage-ConceptMap-2'!S23=0,"//---END",'HnStage-ConceptMap-2'!S23)</f>
        <v>//-- unmatched</v>
      </c>
    </row>
    <row r="92" spans="2:2" x14ac:dyDescent="0.75">
      <c r="B92" s="11" t="str">
        <f>IF('HnStage-ConceptMap-2'!S24=0,"//---END",'HnStage-ConceptMap-2'!S24)</f>
        <v>//-- unmatched</v>
      </c>
    </row>
    <row r="93" spans="2:2" x14ac:dyDescent="0.75">
      <c r="B93" s="11" t="str">
        <f>IF('HnStage-ConceptMap-2'!S25=0,"//---END",'HnStage-ConceptMap-2'!S25)</f>
        <v>* group[=].element[=].target.equivalence = #unmatched</v>
      </c>
    </row>
    <row r="94" spans="2:2" x14ac:dyDescent="0.75">
      <c r="B94" s="11" t="str">
        <f>IF('HnStage-ConceptMap-2'!S26=0,"//---END",'HnStage-ConceptMap-2'!S26)</f>
        <v/>
      </c>
    </row>
    <row r="95" spans="2:2" x14ac:dyDescent="0.75">
      <c r="B95" s="11" t="str">
        <f>IF('HnStage-ConceptMap-2'!S27=0,"//---END",'HnStage-ConceptMap-2'!S27)</f>
        <v>* group[=].element[+].code = #HnStage.Cm</v>
      </c>
    </row>
    <row r="96" spans="2:2" x14ac:dyDescent="0.75">
      <c r="B96" s="11" t="str">
        <f>IF('HnStage-ConceptMap-2'!S28=0,"//---END",'HnStage-ConceptMap-2'!S28)</f>
        <v>* group[=].element[=].display = ##34#cM##34#</v>
      </c>
    </row>
    <row r="97" spans="2:2" x14ac:dyDescent="0.75">
      <c r="B97" s="11" t="str">
        <f>IF('HnStage-ConceptMap-2'!S29=0,"//---END",'HnStage-ConceptMap-2'!S29)</f>
        <v>//-- unmatched</v>
      </c>
    </row>
    <row r="98" spans="2:2" x14ac:dyDescent="0.75">
      <c r="B98" s="11" t="str">
        <f>IF('HnStage-ConceptMap-2'!S30=0,"//---END",'HnStage-ConceptMap-2'!S30)</f>
        <v>//-- unmatched</v>
      </c>
    </row>
    <row r="99" spans="2:2" x14ac:dyDescent="0.75">
      <c r="B99" s="11" t="str">
        <f>IF('HnStage-ConceptMap-2'!S31=0,"//---END",'HnStage-ConceptMap-2'!S31)</f>
        <v>* group[=].element[=].target.equivalence = #unmatched</v>
      </c>
    </row>
    <row r="100" spans="2:2" x14ac:dyDescent="0.75">
      <c r="B100" s="11" t="str">
        <f>IF('HnStage-ConceptMap-2'!S32=0,"//---END",'HnStage-ConceptMap-2'!S32)</f>
        <v/>
      </c>
    </row>
    <row r="101" spans="2:2" x14ac:dyDescent="0.75">
      <c r="B101" s="11" t="str">
        <f>IF('HnStage-ConceptMap-2'!S33=0,"//---END",'HnStage-ConceptMap-2'!S33)</f>
        <v>* group[=].element[+].code = #HnStage.Pt</v>
      </c>
    </row>
    <row r="102" spans="2:2" x14ac:dyDescent="0.75">
      <c r="B102" s="11" t="str">
        <f>IF('HnStage-ConceptMap-2'!S34=0,"//---END",'HnStage-ConceptMap-2'!S34)</f>
        <v>* group[=].element[=].display = ##34#pT##34#</v>
      </c>
    </row>
    <row r="103" spans="2:2" x14ac:dyDescent="0.75">
      <c r="B103" s="11" t="str">
        <f>IF('HnStage-ConceptMap-2'!S35=0,"//---END",'HnStage-ConceptMap-2'!S35)</f>
        <v>* group[=].element[=].target.code = #Observation.valueCodeableConcept</v>
      </c>
    </row>
    <row r="104" spans="2:2" x14ac:dyDescent="0.75">
      <c r="B104" s="11" t="str">
        <f>IF('HnStage-ConceptMap-2'!S36=0,"//---END",'HnStage-ConceptMap-2'!S36)</f>
        <v>* group[=].element[=].target.display = ##34###34#</v>
      </c>
    </row>
    <row r="105" spans="2:2" x14ac:dyDescent="0.75">
      <c r="B105" s="11" t="str">
        <f>IF('HnStage-ConceptMap-2'!S37=0,"//---END",'HnStage-ConceptMap-2'!S37)</f>
        <v>* group[=].element[=].target.equivalence = #equivalent</v>
      </c>
    </row>
    <row r="106" spans="2:2" x14ac:dyDescent="0.75">
      <c r="B106" s="11" t="str">
        <f>IF('HnStage-ConceptMap-2'!S38=0,"//---END",'HnStage-ConceptMap-2'!S38)</f>
        <v>* group[=].element[=].target.comment = ##34#where code = $loinc21905-5 Primary tumor.clinical##34#</v>
      </c>
    </row>
    <row r="107" spans="2:2" x14ac:dyDescent="0.75">
      <c r="B107" s="11" t="str">
        <f>IF('HnStage-ConceptMap-2'!S39=0,"//---END",'HnStage-ConceptMap-2'!S39)</f>
        <v>* group[=].element[+].code = #HnStage.Pn</v>
      </c>
    </row>
    <row r="108" spans="2:2" x14ac:dyDescent="0.75">
      <c r="B108" s="11" t="str">
        <f>IF('HnStage-ConceptMap-2'!S40=0,"//---END",'HnStage-ConceptMap-2'!S40)</f>
        <v>* group[=].element[=].display = ##34#pN##34#</v>
      </c>
    </row>
    <row r="109" spans="2:2" x14ac:dyDescent="0.75">
      <c r="B109" s="11" t="str">
        <f>IF('HnStage-ConceptMap-2'!S41=0,"//---END",'HnStage-ConceptMap-2'!S41)</f>
        <v>//-- unmatched</v>
      </c>
    </row>
    <row r="110" spans="2:2" x14ac:dyDescent="0.75">
      <c r="B110" s="11" t="str">
        <f>IF('HnStage-ConceptMap-2'!S42=0,"//---END",'HnStage-ConceptMap-2'!S42)</f>
        <v>//-- unmatched</v>
      </c>
    </row>
    <row r="111" spans="2:2" x14ac:dyDescent="0.75">
      <c r="B111" s="11" t="str">
        <f>IF('HnStage-ConceptMap-2'!S43=0,"//---END",'HnStage-ConceptMap-2'!S43)</f>
        <v>* group[=].element[=].target.equivalence = #unmatched</v>
      </c>
    </row>
    <row r="112" spans="2:2" x14ac:dyDescent="0.75">
      <c r="B112" s="11" t="str">
        <f>IF('HnStage-ConceptMap-2'!S44=0,"//---END",'HnStage-ConceptMap-2'!S44)</f>
        <v/>
      </c>
    </row>
    <row r="113" spans="2:7" x14ac:dyDescent="0.75">
      <c r="B113" s="11" t="str">
        <f>IF('HnStage-ConceptMap-2'!S45=0,"//---END",'HnStage-ConceptMap-2'!S45)</f>
        <v>* group[=].element[+].code = #HnStage.Pm</v>
      </c>
    </row>
    <row r="114" spans="2:7" x14ac:dyDescent="0.75">
      <c r="B114" s="11" t="str">
        <f>IF('HnStage-ConceptMap-2'!S46=0,"//---END",'HnStage-ConceptMap-2'!S46)</f>
        <v>* group[=].element[=].display = ##34#pM##34#</v>
      </c>
    </row>
    <row r="115" spans="2:7" x14ac:dyDescent="0.75">
      <c r="B115" s="11" t="str">
        <f>IF('HnStage-ConceptMap-2'!S47=0,"//---END",'HnStage-ConceptMap-2'!S47)</f>
        <v>//-- unmatched</v>
      </c>
    </row>
    <row r="116" spans="2:7" x14ac:dyDescent="0.75">
      <c r="B116" s="11" t="str">
        <f>IF('HnStage-ConceptMap-2'!S48=0,"//---END",'HnStage-ConceptMap-2'!S48)</f>
        <v>//-- unmatched</v>
      </c>
    </row>
    <row r="117" spans="2:7" x14ac:dyDescent="0.75">
      <c r="B117" s="11" t="str">
        <f>IF('HnStage-ConceptMap-2'!S49=0,"//---END",'HnStage-ConceptMap-2'!S49)</f>
        <v>* group[=].element[=].target.equivalence = #unmatched</v>
      </c>
    </row>
    <row r="118" spans="2:7" x14ac:dyDescent="0.75">
      <c r="B118" s="11" t="str">
        <f>IF('HnStage-ConceptMap-2'!S50=0,"//---END",'HnStage-ConceptMap-2'!S50)</f>
        <v/>
      </c>
    </row>
    <row r="119" spans="2:7" x14ac:dyDescent="0.75">
      <c r="B119" s="11" t="str">
        <f>IF('HnStage-ConceptMap-2'!S51=0,"//---END",'HnStage-ConceptMap-2'!S51)</f>
        <v>//---END</v>
      </c>
    </row>
    <row r="120" spans="2:7" x14ac:dyDescent="0.75">
      <c r="B120" s="11" t="str">
        <f>IF('HnStage-ConceptMap-2'!S52=0,"//---END",'HnStage-ConceptMap-2'!S52)</f>
        <v>//---END</v>
      </c>
    </row>
    <row r="121" spans="2:7" x14ac:dyDescent="0.75">
      <c r="B121" s="11" t="str">
        <f>IF('HnStage-ConceptMap-2'!S53=0,"//---END",'HnStage-ConceptMap-2'!S53)</f>
        <v>//---END</v>
      </c>
    </row>
    <row r="122" spans="2:7" x14ac:dyDescent="0.75">
      <c r="B122" s="11" t="str">
        <f>IF('HnStage-ConceptMap-2'!S54=0,"//---END",'HnStage-ConceptMap-2'!S54)</f>
        <v>//---END</v>
      </c>
    </row>
    <row r="123" spans="2:7" x14ac:dyDescent="0.75">
      <c r="B123" s="11" t="str">
        <f>IF('HnStage-ConceptMap-2'!S55=0,"//---END",'HnStage-ConceptMap-2'!S55)</f>
        <v>//---END</v>
      </c>
    </row>
    <row r="124" spans="2:7" x14ac:dyDescent="0.75">
      <c r="B124" s="11" t="str">
        <f>IF('HnStage-ConceptMap-2'!S51=0,"//---END",'HnStage-ConceptMap-2'!S51)</f>
        <v>//---END</v>
      </c>
    </row>
    <row r="125" spans="2:7" x14ac:dyDescent="0.75">
      <c r="B125" s="11" t="str">
        <f>IF('HnStage-ConceptMap-2'!S52=0,"//---END",'HnStage-ConceptMap-2'!S52)</f>
        <v>//---END</v>
      </c>
    </row>
    <row r="126" spans="2:7" x14ac:dyDescent="0.75">
      <c r="B126" s="11"/>
    </row>
    <row r="127" spans="2:7" x14ac:dyDescent="0.75">
      <c r="B127" s="83"/>
      <c r="C127" s="7"/>
      <c r="D127" s="7"/>
      <c r="E127" s="7"/>
      <c r="F127" s="7"/>
      <c r="G127" s="7"/>
    </row>
    <row r="128" spans="2:7" x14ac:dyDescent="0.75">
      <c r="B128" s="53" t="str">
        <f>"* group[+].source = ##34#"&amp;'HnStage-ConceptMap-3'!E6&amp;"##34#"</f>
        <v>* group[+].source = ##34#http://hl7.eu/fhir/ig/idea4rc/StructureDefinition/HnStage##34#</v>
      </c>
      <c r="C128" s="7"/>
      <c r="D128" s="7"/>
      <c r="E128" s="7"/>
      <c r="F128" s="7"/>
      <c r="G128" s="7"/>
    </row>
    <row r="129" spans="2:7" x14ac:dyDescent="0.75">
      <c r="B129" s="84" t="str">
        <f>"* group[=].target = ##34#"&amp;'HnStage-ConceptMap-3'!E7&amp;"##34#"</f>
        <v>* group[=].target = ##34#http://hl7.eu/fhir/ig/idea4rc/StructureDefinition/mcode-tnm-regional-nodes-category##34#</v>
      </c>
      <c r="C129" s="7"/>
      <c r="D129" s="7"/>
      <c r="E129" s="7"/>
      <c r="F129" s="7"/>
      <c r="G129" s="7"/>
    </row>
    <row r="130" spans="2:7" x14ac:dyDescent="0.75">
      <c r="B130" s="85"/>
      <c r="C130" s="7"/>
      <c r="D130" s="7"/>
      <c r="E130" s="7"/>
      <c r="F130" s="7"/>
      <c r="G130" s="7"/>
    </row>
    <row r="131" spans="2:7" x14ac:dyDescent="0.75">
      <c r="B131" s="73" t="str">
        <f>IF('HnStage-ConceptMap-3'!S15=0,"//---END",'HnStage-ConceptMap-3'!S15)</f>
        <v>* group[=].element[+].code = #HnStage.Ct</v>
      </c>
      <c r="C131" s="7"/>
      <c r="D131" s="7"/>
      <c r="E131" s="7"/>
      <c r="F131" s="7"/>
      <c r="G131" s="7"/>
    </row>
    <row r="132" spans="2:7" x14ac:dyDescent="0.75">
      <c r="B132" s="73" t="str">
        <f>IF('HnStage-ConceptMap-3'!S16=0,"//---END",'HnStage-ConceptMap-3'!S16)</f>
        <v>* group[=].element[=].display = ##34#cT##34#</v>
      </c>
      <c r="C132" s="7"/>
      <c r="D132" s="7"/>
      <c r="E132" s="7"/>
      <c r="F132" s="7"/>
      <c r="G132" s="7"/>
    </row>
    <row r="133" spans="2:7" x14ac:dyDescent="0.75">
      <c r="B133" s="73" t="str">
        <f>IF('HnStage-ConceptMap-3'!S17=0,"//---END",'HnStage-ConceptMap-3'!S17)</f>
        <v>//-- unmatched</v>
      </c>
      <c r="C133" s="7"/>
      <c r="D133" s="7"/>
      <c r="E133" s="7"/>
      <c r="F133" s="7"/>
      <c r="G133" s="7"/>
    </row>
    <row r="134" spans="2:7" x14ac:dyDescent="0.75">
      <c r="B134" s="73" t="str">
        <f>IF('HnStage-ConceptMap-3'!S18=0,"//---END",'HnStage-ConceptMap-3'!S18)</f>
        <v>//-- unmatched</v>
      </c>
      <c r="C134" s="7"/>
      <c r="D134" s="7"/>
      <c r="E134" s="7"/>
      <c r="F134" s="7"/>
      <c r="G134" s="7"/>
    </row>
    <row r="135" spans="2:7" x14ac:dyDescent="0.75">
      <c r="B135" s="73" t="str">
        <f>IF('HnStage-ConceptMap-3'!S19=0,"//---END",'HnStage-ConceptMap-3'!S19)</f>
        <v>* group[=].element[=].target.equivalence = #unmatched</v>
      </c>
      <c r="C135" s="7"/>
      <c r="D135" s="7"/>
      <c r="E135" s="7"/>
      <c r="F135" s="7"/>
      <c r="G135" s="7"/>
    </row>
    <row r="136" spans="2:7" x14ac:dyDescent="0.75">
      <c r="B136" s="73" t="str">
        <f>IF('HnStage-ConceptMap-3'!S20=0,"//---END",'HnStage-ConceptMap-3'!S20)</f>
        <v/>
      </c>
      <c r="C136" s="7"/>
      <c r="D136" s="7"/>
      <c r="E136" s="7"/>
      <c r="F136" s="7"/>
      <c r="G136" s="7"/>
    </row>
    <row r="137" spans="2:7" x14ac:dyDescent="0.75">
      <c r="B137" s="73" t="str">
        <f>IF('HnStage-ConceptMap-3'!S21=0,"//---END",'HnStage-ConceptMap-3'!S21)</f>
        <v>* group[=].element[+].code = #HnStage.Cn</v>
      </c>
      <c r="C137" s="7"/>
      <c r="D137" s="7"/>
      <c r="E137" s="7"/>
      <c r="F137" s="7"/>
      <c r="G137" s="7"/>
    </row>
    <row r="138" spans="2:7" x14ac:dyDescent="0.75">
      <c r="B138" s="73" t="str">
        <f>IF('HnStage-ConceptMap-3'!S22=0,"//---END",'HnStage-ConceptMap-3'!S22)</f>
        <v>* group[=].element[=].display = ##34#cN##34#</v>
      </c>
      <c r="C138" s="7"/>
      <c r="D138" s="7"/>
      <c r="E138" s="7"/>
      <c r="F138" s="7"/>
      <c r="G138" s="7"/>
    </row>
    <row r="139" spans="2:7" x14ac:dyDescent="0.75">
      <c r="B139" s="73" t="str">
        <f>IF('HnStage-ConceptMap-3'!S23=0,"//---END",'HnStage-ConceptMap-3'!S23)</f>
        <v>* group[=].element[=].target.code = #Observation.valueCodeableConcept</v>
      </c>
      <c r="C139" s="7"/>
      <c r="D139" s="7"/>
      <c r="E139" s="7"/>
      <c r="F139" s="7"/>
      <c r="G139" s="7"/>
    </row>
    <row r="140" spans="2:7" x14ac:dyDescent="0.75">
      <c r="B140" s="73" t="str">
        <f>IF('HnStage-ConceptMap-3'!S24=0,"//---END",'HnStage-ConceptMap-3'!S24)</f>
        <v>* group[=].element[=].target.display = ##34###34#</v>
      </c>
      <c r="C140" s="7"/>
      <c r="D140" s="7"/>
      <c r="E140" s="7"/>
      <c r="F140" s="7"/>
      <c r="G140" s="7"/>
    </row>
    <row r="141" spans="2:7" x14ac:dyDescent="0.75">
      <c r="B141" s="73" t="str">
        <f>IF('HnStage-ConceptMap-3'!S25=0,"//---END",'HnStage-ConceptMap-3'!S25)</f>
        <v>* group[=].element[=].target.equivalence = #equivalent</v>
      </c>
      <c r="C141" s="7"/>
      <c r="D141" s="7"/>
      <c r="E141" s="7"/>
      <c r="F141" s="7"/>
      <c r="G141" s="7"/>
    </row>
    <row r="142" spans="2:7" x14ac:dyDescent="0.75">
      <c r="B142" s="73" t="str">
        <f>IF('HnStage-ConceptMap-3'!S26=0,"//---END",'HnStage-ConceptMap-3'!S26)</f>
        <v>* group[=].element[=].target.comment = ##34#where code = $loinc21905-5 Primary tumor.clinical##34#</v>
      </c>
      <c r="C142" s="7"/>
      <c r="D142" s="7"/>
      <c r="E142" s="7"/>
      <c r="F142" s="7"/>
      <c r="G142" s="7"/>
    </row>
    <row r="143" spans="2:7" x14ac:dyDescent="0.75">
      <c r="B143" s="73" t="str">
        <f>IF('HnStage-ConceptMap-3'!S27=0,"//---END",'HnStage-ConceptMap-3'!S27)</f>
        <v>* group[=].element[+].code = #HnStage.Cm</v>
      </c>
      <c r="C143" s="7"/>
      <c r="D143" s="7"/>
      <c r="E143" s="7"/>
      <c r="F143" s="7"/>
      <c r="G143" s="7"/>
    </row>
    <row r="144" spans="2:7" x14ac:dyDescent="0.75">
      <c r="B144" s="73" t="str">
        <f>IF('HnStage-ConceptMap-3'!S28=0,"//---END",'HnStage-ConceptMap-3'!S28)</f>
        <v>* group[=].element[=].display = ##34#cM##34#</v>
      </c>
      <c r="C144" s="7"/>
      <c r="D144" s="7"/>
      <c r="E144" s="7"/>
      <c r="F144" s="7"/>
      <c r="G144" s="7"/>
    </row>
    <row r="145" spans="2:7" x14ac:dyDescent="0.75">
      <c r="B145" s="73" t="str">
        <f>IF('HnStage-ConceptMap-3'!S29=0,"//---END",'HnStage-ConceptMap-3'!S29)</f>
        <v>//-- unmatched</v>
      </c>
      <c r="C145" s="7"/>
      <c r="D145" s="7"/>
      <c r="E145" s="7"/>
      <c r="F145" s="7"/>
      <c r="G145" s="7"/>
    </row>
    <row r="146" spans="2:7" x14ac:dyDescent="0.75">
      <c r="B146" s="73" t="str">
        <f>IF('HnStage-ConceptMap-3'!S30=0,"//---END",'HnStage-ConceptMap-3'!S30)</f>
        <v>//-- unmatched</v>
      </c>
      <c r="C146" s="7"/>
      <c r="D146" s="7"/>
      <c r="E146" s="7"/>
      <c r="F146" s="7"/>
      <c r="G146" s="7"/>
    </row>
    <row r="147" spans="2:7" x14ac:dyDescent="0.75">
      <c r="B147" s="73" t="str">
        <f>IF('HnStage-ConceptMap-3'!S31=0,"//---END",'HnStage-ConceptMap-3'!S31)</f>
        <v>* group[=].element[=].target.equivalence = #unmatched</v>
      </c>
      <c r="C147" s="7"/>
      <c r="D147" s="7"/>
      <c r="E147" s="7"/>
      <c r="F147" s="7"/>
      <c r="G147" s="7"/>
    </row>
    <row r="148" spans="2:7" x14ac:dyDescent="0.75">
      <c r="B148" s="73" t="str">
        <f>IF('HnStage-ConceptMap-3'!S32=0,"//---END",'HnStage-ConceptMap-3'!S32)</f>
        <v/>
      </c>
      <c r="C148" s="7"/>
      <c r="D148" s="7"/>
      <c r="E148" s="7"/>
      <c r="F148" s="7"/>
      <c r="G148" s="7"/>
    </row>
    <row r="149" spans="2:7" x14ac:dyDescent="0.75">
      <c r="B149" s="73" t="str">
        <f>IF('HnStage-ConceptMap-3'!S33=0,"//---END",'HnStage-ConceptMap-3'!S33)</f>
        <v>* group[=].element[+].code = #HnStage.Pt</v>
      </c>
      <c r="C149" s="7"/>
      <c r="D149" s="7"/>
      <c r="E149" s="7"/>
      <c r="F149" s="7"/>
      <c r="G149" s="7"/>
    </row>
    <row r="150" spans="2:7" x14ac:dyDescent="0.75">
      <c r="B150" s="73" t="str">
        <f>IF('HnStage-ConceptMap-3'!S34=0,"//---END",'HnStage-ConceptMap-3'!S34)</f>
        <v>* group[=].element[=].display = ##34#pT##34#</v>
      </c>
      <c r="C150" s="7"/>
      <c r="D150" s="7"/>
      <c r="E150" s="7"/>
      <c r="F150" s="7"/>
      <c r="G150" s="7"/>
    </row>
    <row r="151" spans="2:7" x14ac:dyDescent="0.75">
      <c r="B151" s="73" t="str">
        <f>IF('HnStage-ConceptMap-3'!S35=0,"//---END",'HnStage-ConceptMap-3'!S35)</f>
        <v>//-- unmatched</v>
      </c>
      <c r="C151" s="7"/>
      <c r="D151" s="7"/>
      <c r="E151" s="7"/>
      <c r="F151" s="7"/>
      <c r="G151" s="7"/>
    </row>
    <row r="152" spans="2:7" x14ac:dyDescent="0.75">
      <c r="B152" s="73" t="str">
        <f>IF('HnStage-ConceptMap-3'!S36=0,"//---END",'HnStage-ConceptMap-3'!S36)</f>
        <v>//-- unmatched</v>
      </c>
      <c r="C152" s="7"/>
      <c r="D152" s="7"/>
      <c r="E152" s="7"/>
      <c r="F152" s="7"/>
      <c r="G152" s="7"/>
    </row>
    <row r="153" spans="2:7" x14ac:dyDescent="0.75">
      <c r="B153" s="73" t="str">
        <f>IF('HnStage-ConceptMap-3'!S37=0,"//---END",'HnStage-ConceptMap-3'!S37)</f>
        <v>* group[=].element[=].target.equivalence = #unmatched</v>
      </c>
      <c r="C153" s="7"/>
      <c r="D153" s="7"/>
      <c r="E153" s="7"/>
      <c r="F153" s="7"/>
      <c r="G153" s="7"/>
    </row>
    <row r="154" spans="2:7" x14ac:dyDescent="0.75">
      <c r="B154" s="73" t="str">
        <f>IF('HnStage-ConceptMap-3'!S38=0,"//---END",'HnStage-ConceptMap-3'!S38)</f>
        <v/>
      </c>
      <c r="C154" s="7"/>
      <c r="D154" s="7"/>
      <c r="E154" s="7"/>
      <c r="F154" s="7"/>
      <c r="G154" s="7"/>
    </row>
    <row r="155" spans="2:7" x14ac:dyDescent="0.75">
      <c r="B155" s="73" t="str">
        <f>IF('HnStage-ConceptMap-3'!S39=0,"//---END",'HnStage-ConceptMap-3'!S39)</f>
        <v>* group[=].element[+].code = #HnStage.Pn</v>
      </c>
      <c r="C155" s="7"/>
      <c r="D155" s="7"/>
      <c r="E155" s="7"/>
      <c r="F155" s="7"/>
      <c r="G155" s="7"/>
    </row>
    <row r="156" spans="2:7" x14ac:dyDescent="0.75">
      <c r="B156" s="73" t="str">
        <f>IF('HnStage-ConceptMap-3'!S40=0,"//---END",'HnStage-ConceptMap-3'!S40)</f>
        <v>* group[=].element[=].display = ##34#pN##34#</v>
      </c>
      <c r="C156" s="7"/>
      <c r="D156" s="7"/>
      <c r="E156" s="7"/>
      <c r="F156" s="7"/>
      <c r="G156" s="7"/>
    </row>
    <row r="157" spans="2:7" x14ac:dyDescent="0.75">
      <c r="B157" s="73" t="str">
        <f>IF('HnStage-ConceptMap-3'!S41=0,"//---END",'HnStage-ConceptMap-3'!S41)</f>
        <v>* group[=].element[=].target.code = #Observation.valueCodeableConcept</v>
      </c>
      <c r="C157" s="7"/>
      <c r="D157" s="7"/>
      <c r="E157" s="7"/>
      <c r="F157" s="7"/>
      <c r="G157" s="7"/>
    </row>
    <row r="158" spans="2:7" x14ac:dyDescent="0.75">
      <c r="B158" s="73" t="str">
        <f>IF('HnStage-ConceptMap-3'!S42=0,"//---END",'HnStage-ConceptMap-3'!S42)</f>
        <v>* group[=].element[=].target.display = ##34###34#</v>
      </c>
      <c r="C158" s="7"/>
      <c r="D158" s="7"/>
      <c r="E158" s="7"/>
      <c r="F158" s="7"/>
      <c r="G158" s="7"/>
    </row>
    <row r="159" spans="2:7" x14ac:dyDescent="0.75">
      <c r="B159" s="73" t="str">
        <f>IF('HnStage-ConceptMap-3'!S43=0,"//---END",'HnStage-ConceptMap-3'!S43)</f>
        <v>* group[=].element[=].target.equivalence = #equivalent</v>
      </c>
      <c r="C159" s="7"/>
      <c r="D159" s="7"/>
      <c r="E159" s="7"/>
      <c r="F159" s="7"/>
      <c r="G159" s="7"/>
    </row>
    <row r="160" spans="2:7" x14ac:dyDescent="0.75">
      <c r="B160" s="73" t="str">
        <f>IF('HnStage-ConceptMap-3'!S44=0,"//---END",'HnStage-ConceptMap-3'!S44)</f>
        <v>* group[=].element[=].target.comment = ##34#where code = $loinc21905-5 Primary tumor.clinical##34#</v>
      </c>
      <c r="C160" s="7"/>
      <c r="D160" s="7"/>
      <c r="E160" s="7"/>
      <c r="F160" s="7"/>
      <c r="G160" s="7"/>
    </row>
    <row r="161" spans="2:7" x14ac:dyDescent="0.75">
      <c r="B161" s="73" t="str">
        <f>IF('HnStage-ConceptMap-3'!S45=0,"//---END",'HnStage-ConceptMap-3'!S45)</f>
        <v>* group[=].element[+].code = #HnStage.Pm</v>
      </c>
      <c r="C161" s="7"/>
      <c r="D161" s="7"/>
      <c r="E161" s="7"/>
      <c r="F161" s="7"/>
      <c r="G161" s="7"/>
    </row>
    <row r="162" spans="2:7" x14ac:dyDescent="0.75">
      <c r="B162" s="73" t="str">
        <f>IF('HnStage-ConceptMap-3'!S46=0,"//---END",'HnStage-ConceptMap-3'!S46)</f>
        <v>* group[=].element[=].display = ##34#pM##34#</v>
      </c>
      <c r="C162" s="7"/>
      <c r="D162" s="7"/>
      <c r="E162" s="7"/>
      <c r="F162" s="7"/>
      <c r="G162" s="7"/>
    </row>
    <row r="163" spans="2:7" x14ac:dyDescent="0.75">
      <c r="B163" s="73" t="str">
        <f>IF('HnStage-ConceptMap-3'!S47=0,"//---END",'HnStage-ConceptMap-3'!S47)</f>
        <v>//-- unmatched</v>
      </c>
      <c r="C163" s="7"/>
      <c r="D163" s="7"/>
      <c r="E163" s="7"/>
      <c r="F163" s="7"/>
      <c r="G163" s="7"/>
    </row>
    <row r="164" spans="2:7" x14ac:dyDescent="0.75">
      <c r="B164" s="73" t="str">
        <f>IF('HnStage-ConceptMap-3'!S48=0,"//---END",'HnStage-ConceptMap-3'!S48)</f>
        <v>//-- unmatched</v>
      </c>
      <c r="C164" s="7"/>
      <c r="D164" s="7"/>
      <c r="E164" s="7"/>
      <c r="F164" s="7"/>
      <c r="G164" s="7"/>
    </row>
    <row r="165" spans="2:7" x14ac:dyDescent="0.75">
      <c r="B165" s="73" t="str">
        <f>IF('HnStage-ConceptMap-3'!S49=0,"//---END",'HnStage-ConceptMap-3'!S49)</f>
        <v>* group[=].element[=].target.equivalence = #unmatched</v>
      </c>
      <c r="C165" s="7"/>
      <c r="D165" s="7"/>
      <c r="E165" s="7"/>
      <c r="F165" s="7"/>
      <c r="G165" s="7"/>
    </row>
    <row r="166" spans="2:7" x14ac:dyDescent="0.75">
      <c r="B166" s="73" t="str">
        <f>IF('HnStage-ConceptMap-3'!S50=0,"//---END",'HnStage-ConceptMap-3'!S50)</f>
        <v/>
      </c>
      <c r="C166" s="7"/>
      <c r="D166" s="7"/>
      <c r="E166" s="7"/>
      <c r="F166" s="7"/>
      <c r="G166" s="7"/>
    </row>
    <row r="167" spans="2:7" x14ac:dyDescent="0.75">
      <c r="B167" s="73" t="str">
        <f>IF('HnStage-ConceptMap-3'!S51=0,"//---END",'HnStage-ConceptMap-3'!S51)</f>
        <v>//---END</v>
      </c>
      <c r="C167" s="7"/>
      <c r="D167" s="7"/>
      <c r="E167" s="7"/>
      <c r="F167" s="7"/>
      <c r="G167" s="7"/>
    </row>
    <row r="168" spans="2:7" x14ac:dyDescent="0.75">
      <c r="B168" s="73" t="str">
        <f>IF('HnStage-ConceptMap-3'!S52=0,"//---END",'HnStage-ConceptMap-3'!S52)</f>
        <v>//---END</v>
      </c>
      <c r="C168" s="7"/>
      <c r="D168" s="7"/>
      <c r="E168" s="7"/>
      <c r="F168" s="7"/>
      <c r="G168" s="7"/>
    </row>
    <row r="169" spans="2:7" x14ac:dyDescent="0.75">
      <c r="B169" s="73" t="str">
        <f>IF('HnStage-ConceptMap-3'!S53=0,"//---END",'HnStage-ConceptMap-3'!S53)</f>
        <v>//---END</v>
      </c>
      <c r="C169" s="7"/>
      <c r="D169" s="7"/>
      <c r="E169" s="7"/>
      <c r="F169" s="7"/>
      <c r="G169" s="7"/>
    </row>
    <row r="170" spans="2:7" x14ac:dyDescent="0.75">
      <c r="B170" s="73" t="str">
        <f>IF('HnStage-ConceptMap-3'!S54=0,"//---END",'HnStage-ConceptMap-3'!S54)</f>
        <v>//---END</v>
      </c>
      <c r="C170" s="7"/>
      <c r="D170" s="7"/>
      <c r="E170" s="7"/>
      <c r="F170" s="7"/>
      <c r="G170" s="7"/>
    </row>
    <row r="171" spans="2:7" x14ac:dyDescent="0.75">
      <c r="B171" s="7"/>
      <c r="C171" s="7"/>
      <c r="D171" s="7"/>
      <c r="E171" s="7"/>
      <c r="F171" s="7"/>
      <c r="G171" s="7"/>
    </row>
    <row r="172" spans="2:7" x14ac:dyDescent="0.75">
      <c r="B172" s="83"/>
      <c r="C172" s="7"/>
      <c r="D172" s="7"/>
      <c r="E172" s="7"/>
      <c r="F172" s="7"/>
      <c r="G172" s="7"/>
    </row>
    <row r="173" spans="2:7" x14ac:dyDescent="0.75">
      <c r="B173" s="53" t="str">
        <f>"* group[+].source = ##34#"&amp;'HnStage-ConceptMap-4'!E6&amp;"##34#"</f>
        <v>* group[+].source = ##34#http://hl7.eu/fhir/ig/idea4rc/StructureDefinition/HnStage##34#</v>
      </c>
      <c r="C173" s="7"/>
      <c r="D173" s="7"/>
      <c r="E173" s="7"/>
      <c r="F173" s="7"/>
      <c r="G173" s="7"/>
    </row>
    <row r="174" spans="2:7" x14ac:dyDescent="0.75">
      <c r="B174" s="84" t="str">
        <f>"* group[=].target = ##34#"&amp;'HnStage-ConceptMap-4'!E7&amp;"##34#"</f>
        <v>* group[=].target = ##34#http://hl7.eu/fhir/ig/idea4rc/StructureDefinition/mcode-tnm-distant-metastases-category##34#</v>
      </c>
      <c r="C174" s="7"/>
      <c r="D174" s="7"/>
      <c r="E174" s="7"/>
      <c r="F174" s="7"/>
      <c r="G174" s="7"/>
    </row>
    <row r="175" spans="2:7" x14ac:dyDescent="0.75">
      <c r="B175" s="85"/>
      <c r="C175" s="7"/>
      <c r="D175" s="7"/>
      <c r="E175" s="7"/>
      <c r="F175" s="7"/>
      <c r="G175" s="7"/>
    </row>
    <row r="176" spans="2:7" x14ac:dyDescent="0.75">
      <c r="B176" s="7" t="str">
        <f>IF('HnStage-ConceptMap-4'!S15=0,"//---END",'HnStage-ConceptMap-4'!S15)</f>
        <v>* group[=].element[+].code = #HnStage.Ct</v>
      </c>
      <c r="C176" s="7"/>
      <c r="D176" s="7"/>
      <c r="E176" s="7"/>
      <c r="F176" s="7"/>
      <c r="G176" s="7"/>
    </row>
    <row r="177" spans="2:7" x14ac:dyDescent="0.75">
      <c r="B177" s="7" t="str">
        <f>IF('HnStage-ConceptMap-4'!S16=0,"//---END",'HnStage-ConceptMap-4'!S16)</f>
        <v>* group[=].element[=].display = ##34#cT##34#</v>
      </c>
      <c r="C177" s="7"/>
      <c r="D177" s="7"/>
      <c r="E177" s="7"/>
      <c r="F177" s="7"/>
      <c r="G177" s="7"/>
    </row>
    <row r="178" spans="2:7" x14ac:dyDescent="0.75">
      <c r="B178" s="7" t="str">
        <f>IF('HnStage-ConceptMap-4'!S17=0,"//---END",'HnStage-ConceptMap-4'!S17)</f>
        <v>//-- unmatched</v>
      </c>
      <c r="C178" s="7"/>
      <c r="D178" s="7"/>
      <c r="E178" s="7"/>
      <c r="F178" s="7"/>
      <c r="G178" s="7"/>
    </row>
    <row r="179" spans="2:7" x14ac:dyDescent="0.75">
      <c r="B179" s="7" t="str">
        <f>IF('HnStage-ConceptMap-4'!S18=0,"//---END",'HnStage-ConceptMap-4'!S18)</f>
        <v>//-- unmatched</v>
      </c>
      <c r="C179" s="7"/>
      <c r="D179" s="7"/>
      <c r="E179" s="7"/>
      <c r="F179" s="7"/>
      <c r="G179" s="7"/>
    </row>
    <row r="180" spans="2:7" x14ac:dyDescent="0.75">
      <c r="B180" s="7" t="str">
        <f>IF('HnStage-ConceptMap-4'!S19=0,"//---END",'HnStage-ConceptMap-4'!S19)</f>
        <v>* group[=].element[=].target.equivalence = #unmatched</v>
      </c>
      <c r="C180" s="7"/>
      <c r="D180" s="7"/>
      <c r="E180" s="7"/>
      <c r="F180" s="7"/>
      <c r="G180" s="7"/>
    </row>
    <row r="181" spans="2:7" x14ac:dyDescent="0.75">
      <c r="B181" s="7" t="str">
        <f>IF('HnStage-ConceptMap-4'!S20=0,"//---END",'HnStage-ConceptMap-4'!S20)</f>
        <v/>
      </c>
      <c r="C181" s="7"/>
      <c r="D181" s="7"/>
      <c r="E181" s="7"/>
      <c r="F181" s="7"/>
      <c r="G181" s="7"/>
    </row>
    <row r="182" spans="2:7" x14ac:dyDescent="0.75">
      <c r="B182" s="7" t="str">
        <f>IF('HnStage-ConceptMap-4'!S21=0,"//---END",'HnStage-ConceptMap-4'!S21)</f>
        <v>* group[=].element[+].code = #HnStage.Cn</v>
      </c>
      <c r="C182" s="7"/>
      <c r="D182" s="7"/>
      <c r="E182" s="7"/>
      <c r="F182" s="7"/>
      <c r="G182" s="7"/>
    </row>
    <row r="183" spans="2:7" x14ac:dyDescent="0.75">
      <c r="B183" s="7" t="str">
        <f>IF('HnStage-ConceptMap-4'!S22=0,"//---END",'HnStage-ConceptMap-4'!S22)</f>
        <v>* group[=].element[=].display = ##34#cN##34#</v>
      </c>
      <c r="C183" s="7"/>
      <c r="D183" s="7"/>
      <c r="E183" s="7"/>
      <c r="F183" s="7"/>
      <c r="G183" s="7"/>
    </row>
    <row r="184" spans="2:7" x14ac:dyDescent="0.75">
      <c r="B184" s="7" t="str">
        <f>IF('HnStage-ConceptMap-4'!S23=0,"//---END",'HnStage-ConceptMap-4'!S23)</f>
        <v>//-- unmatched</v>
      </c>
      <c r="C184" s="7"/>
      <c r="D184" s="7"/>
      <c r="E184" s="7"/>
      <c r="F184" s="7"/>
      <c r="G184" s="7"/>
    </row>
    <row r="185" spans="2:7" x14ac:dyDescent="0.75">
      <c r="B185" s="7" t="str">
        <f>IF('HnStage-ConceptMap-4'!S24=0,"//---END",'HnStage-ConceptMap-4'!S24)</f>
        <v>//-- unmatched</v>
      </c>
      <c r="C185" s="7"/>
      <c r="D185" s="7"/>
      <c r="E185" s="7"/>
      <c r="F185" s="7"/>
      <c r="G185" s="7"/>
    </row>
    <row r="186" spans="2:7" x14ac:dyDescent="0.75">
      <c r="B186" s="7" t="str">
        <f>IF('HnStage-ConceptMap-4'!S25=0,"//---END",'HnStage-ConceptMap-4'!S25)</f>
        <v>* group[=].element[=].target.equivalence = #unmatched</v>
      </c>
      <c r="C186" s="7"/>
      <c r="D186" s="7"/>
      <c r="E186" s="7"/>
      <c r="F186" s="7"/>
      <c r="G186" s="7"/>
    </row>
    <row r="187" spans="2:7" x14ac:dyDescent="0.75">
      <c r="B187" s="7" t="str">
        <f>IF('HnStage-ConceptMap-4'!S26=0,"//---END",'HnStage-ConceptMap-4'!S26)</f>
        <v/>
      </c>
      <c r="C187" s="7"/>
      <c r="D187" s="7"/>
      <c r="E187" s="7"/>
      <c r="F187" s="7"/>
      <c r="G187" s="7"/>
    </row>
    <row r="188" spans="2:7" x14ac:dyDescent="0.75">
      <c r="B188" s="7" t="str">
        <f>IF('HnStage-ConceptMap-4'!S27=0,"//---END",'HnStage-ConceptMap-4'!S27)</f>
        <v>* group[=].element[+].code = #HnStage.Cm</v>
      </c>
      <c r="C188" s="7"/>
      <c r="D188" s="7"/>
      <c r="E188" s="7"/>
      <c r="F188" s="7"/>
      <c r="G188" s="7"/>
    </row>
    <row r="189" spans="2:7" x14ac:dyDescent="0.75">
      <c r="B189" s="7" t="str">
        <f>IF('HnStage-ConceptMap-4'!S28=0,"//---END",'HnStage-ConceptMap-4'!S28)</f>
        <v>* group[=].element[=].display = ##34#cM##34#</v>
      </c>
      <c r="C189" s="7"/>
      <c r="D189" s="7"/>
      <c r="E189" s="7"/>
      <c r="F189" s="7"/>
      <c r="G189" s="7"/>
    </row>
    <row r="190" spans="2:7" x14ac:dyDescent="0.75">
      <c r="B190" s="7" t="str">
        <f>IF('HnStage-ConceptMap-4'!S29=0,"//---END",'HnStage-ConceptMap-4'!S29)</f>
        <v>* group[=].element[=].target.code = #Observation.valueCodeableConcept</v>
      </c>
      <c r="C190" s="7"/>
      <c r="D190" s="7"/>
      <c r="E190" s="7"/>
      <c r="F190" s="7"/>
      <c r="G190" s="7"/>
    </row>
    <row r="191" spans="2:7" x14ac:dyDescent="0.75">
      <c r="B191" s="7" t="str">
        <f>IF('HnStage-ConceptMap-4'!S30=0,"//---END",'HnStage-ConceptMap-4'!S30)</f>
        <v>* group[=].element[=].target.display = ##34###34#</v>
      </c>
      <c r="C191" s="7"/>
      <c r="D191" s="7"/>
      <c r="E191" s="7"/>
      <c r="F191" s="7"/>
      <c r="G191" s="7"/>
    </row>
    <row r="192" spans="2:7" x14ac:dyDescent="0.75">
      <c r="B192" s="7" t="str">
        <f>IF('HnStage-ConceptMap-4'!S31=0,"//---END",'HnStage-ConceptMap-4'!S31)</f>
        <v>* group[=].element[=].target.equivalence = #equivalent</v>
      </c>
      <c r="C192" s="7"/>
      <c r="D192" s="7"/>
      <c r="E192" s="7"/>
      <c r="F192" s="7"/>
      <c r="G192" s="7"/>
    </row>
    <row r="193" spans="2:7" x14ac:dyDescent="0.75">
      <c r="B193" s="7" t="str">
        <f>IF('HnStage-ConceptMap-4'!S32=0,"//---END",'HnStage-ConceptMap-4'!S32)</f>
        <v>* group[=].element[=].target.comment = ##34#where code = $loinc21905-5 Primary tumor.clinical##34#</v>
      </c>
      <c r="C193" s="7"/>
      <c r="D193" s="7"/>
      <c r="E193" s="7"/>
      <c r="F193" s="7"/>
      <c r="G193" s="7"/>
    </row>
    <row r="194" spans="2:7" x14ac:dyDescent="0.75">
      <c r="B194" s="7" t="str">
        <f>IF('HnStage-ConceptMap-4'!S33=0,"//---END",'HnStage-ConceptMap-4'!S33)</f>
        <v>* group[=].element[+].code = #HnStage.Pt</v>
      </c>
      <c r="C194" s="7"/>
      <c r="D194" s="7"/>
      <c r="E194" s="7"/>
      <c r="F194" s="7"/>
      <c r="G194" s="7"/>
    </row>
    <row r="195" spans="2:7" x14ac:dyDescent="0.75">
      <c r="B195" s="7" t="str">
        <f>IF('HnStage-ConceptMap-4'!S34=0,"//---END",'HnStage-ConceptMap-4'!S34)</f>
        <v>* group[=].element[=].display = ##34#pT##34#</v>
      </c>
      <c r="C195" s="7"/>
      <c r="D195" s="7"/>
      <c r="E195" s="7"/>
      <c r="F195" s="7"/>
      <c r="G195" s="7"/>
    </row>
    <row r="196" spans="2:7" x14ac:dyDescent="0.75">
      <c r="B196" s="7" t="str">
        <f>IF('HnStage-ConceptMap-4'!S35=0,"//---END",'HnStage-ConceptMap-4'!S35)</f>
        <v>//-- unmatched</v>
      </c>
      <c r="C196" s="7"/>
      <c r="D196" s="7"/>
      <c r="E196" s="7"/>
      <c r="F196" s="7"/>
      <c r="G196" s="7"/>
    </row>
    <row r="197" spans="2:7" x14ac:dyDescent="0.75">
      <c r="B197" s="7" t="str">
        <f>IF('HnStage-ConceptMap-4'!S36=0,"//---END",'HnStage-ConceptMap-4'!S36)</f>
        <v>//-- unmatched</v>
      </c>
      <c r="C197" s="7"/>
      <c r="D197" s="7"/>
      <c r="E197" s="7"/>
      <c r="F197" s="7"/>
      <c r="G197" s="7"/>
    </row>
    <row r="198" spans="2:7" x14ac:dyDescent="0.75">
      <c r="B198" s="7" t="str">
        <f>IF('HnStage-ConceptMap-4'!S37=0,"//---END",'HnStage-ConceptMap-4'!S37)</f>
        <v>* group[=].element[=].target.equivalence = #unmatched</v>
      </c>
      <c r="C198" s="7"/>
      <c r="D198" s="7"/>
      <c r="E198" s="7"/>
      <c r="F198" s="7"/>
      <c r="G198" s="7"/>
    </row>
    <row r="199" spans="2:7" x14ac:dyDescent="0.75">
      <c r="B199" s="7" t="str">
        <f>IF('HnStage-ConceptMap-4'!S38=0,"//---END",'HnStage-ConceptMap-4'!S38)</f>
        <v/>
      </c>
      <c r="C199" s="7"/>
      <c r="D199" s="7"/>
      <c r="E199" s="7"/>
      <c r="F199" s="7"/>
      <c r="G199" s="7"/>
    </row>
    <row r="200" spans="2:7" x14ac:dyDescent="0.75">
      <c r="B200" s="7" t="str">
        <f>IF('HnStage-ConceptMap-4'!S39=0,"//---END",'HnStage-ConceptMap-4'!S39)</f>
        <v>* group[=].element[+].code = #HnStage.Pn</v>
      </c>
      <c r="C200" s="7"/>
      <c r="D200" s="7"/>
      <c r="E200" s="7"/>
      <c r="F200" s="7"/>
      <c r="G200" s="7"/>
    </row>
    <row r="201" spans="2:7" x14ac:dyDescent="0.75">
      <c r="B201" s="7" t="str">
        <f>IF('HnStage-ConceptMap-4'!S40=0,"//---END",'HnStage-ConceptMap-4'!S40)</f>
        <v>* group[=].element[=].display = ##34#pN##34#</v>
      </c>
      <c r="C201" s="7"/>
      <c r="D201" s="7"/>
      <c r="E201" s="7"/>
      <c r="F201" s="7"/>
      <c r="G201" s="7"/>
    </row>
    <row r="202" spans="2:7" x14ac:dyDescent="0.75">
      <c r="B202" s="7" t="str">
        <f>IF('HnStage-ConceptMap-4'!S41=0,"//---END",'HnStage-ConceptMap-4'!S41)</f>
        <v>//-- unmatched</v>
      </c>
      <c r="C202" s="7"/>
      <c r="D202" s="7"/>
      <c r="E202" s="7"/>
      <c r="F202" s="7"/>
      <c r="G202" s="7"/>
    </row>
    <row r="203" spans="2:7" x14ac:dyDescent="0.75">
      <c r="B203" s="7" t="str">
        <f>IF('HnStage-ConceptMap-4'!S42=0,"//---END",'HnStage-ConceptMap-4'!S42)</f>
        <v>//-- unmatched</v>
      </c>
      <c r="C203" s="7"/>
      <c r="D203" s="7"/>
      <c r="E203" s="7"/>
      <c r="F203" s="7"/>
      <c r="G203" s="7"/>
    </row>
    <row r="204" spans="2:7" x14ac:dyDescent="0.75">
      <c r="B204" s="7" t="str">
        <f>IF('HnStage-ConceptMap-4'!S43=0,"//---END",'HnStage-ConceptMap-4'!S43)</f>
        <v>* group[=].element[=].target.equivalence = #unmatched</v>
      </c>
      <c r="C204" s="7"/>
      <c r="D204" s="7"/>
      <c r="E204" s="7"/>
      <c r="F204" s="7"/>
      <c r="G204" s="7"/>
    </row>
    <row r="205" spans="2:7" x14ac:dyDescent="0.75">
      <c r="B205" s="7" t="str">
        <f>IF('HnStage-ConceptMap-4'!S44=0,"//---END",'HnStage-ConceptMap-4'!S44)</f>
        <v/>
      </c>
      <c r="C205" s="7"/>
      <c r="D205" s="7"/>
      <c r="E205" s="7"/>
      <c r="F205" s="7"/>
      <c r="G205" s="7"/>
    </row>
    <row r="206" spans="2:7" x14ac:dyDescent="0.75">
      <c r="B206" s="7" t="str">
        <f>IF('HnStage-ConceptMap-4'!S45=0,"//---END",'HnStage-ConceptMap-4'!S45)</f>
        <v>* group[=].element[+].code = #HnStage.Pm</v>
      </c>
      <c r="C206" s="7"/>
      <c r="D206" s="7"/>
      <c r="E206" s="7"/>
      <c r="F206" s="7"/>
      <c r="G206" s="7"/>
    </row>
    <row r="207" spans="2:7" x14ac:dyDescent="0.75">
      <c r="B207" s="7" t="str">
        <f>IF('HnStage-ConceptMap-4'!S46=0,"//---END",'HnStage-ConceptMap-4'!S46)</f>
        <v>* group[=].element[=].display = ##34#pM##34#</v>
      </c>
      <c r="C207" s="7"/>
      <c r="D207" s="7"/>
      <c r="E207" s="7"/>
      <c r="F207" s="7"/>
      <c r="G207" s="7"/>
    </row>
    <row r="208" spans="2:7" x14ac:dyDescent="0.75">
      <c r="B208" s="7" t="str">
        <f>IF('HnStage-ConceptMap-4'!S47=0,"//---END",'HnStage-ConceptMap-4'!S47)</f>
        <v>* group[=].element[=].target.code = #Observation.valueCodeableConcept</v>
      </c>
      <c r="C208" s="7"/>
      <c r="D208" s="7"/>
      <c r="E208" s="7"/>
      <c r="F208" s="7"/>
      <c r="G208" s="7"/>
    </row>
    <row r="209" spans="2:7" x14ac:dyDescent="0.75">
      <c r="B209" s="7" t="str">
        <f>IF('HnStage-ConceptMap-4'!S48=0,"//---END",'HnStage-ConceptMap-4'!S48)</f>
        <v>* group[=].element[=].target.display = ##34###34#</v>
      </c>
      <c r="C209" s="7"/>
      <c r="D209" s="7"/>
      <c r="E209" s="7"/>
      <c r="F209" s="7"/>
      <c r="G209" s="7"/>
    </row>
    <row r="210" spans="2:7" x14ac:dyDescent="0.75">
      <c r="B210" s="7" t="str">
        <f>IF('HnStage-ConceptMap-4'!S49=0,"//---END",'HnStage-ConceptMap-4'!S49)</f>
        <v>* group[=].element[=].target.equivalence = #equivalent</v>
      </c>
      <c r="C210" s="7"/>
      <c r="D210" s="7"/>
      <c r="E210" s="7"/>
      <c r="F210" s="7"/>
      <c r="G210" s="7"/>
    </row>
    <row r="211" spans="2:7" x14ac:dyDescent="0.75">
      <c r="B211" s="7" t="str">
        <f>IF('HnStage-ConceptMap-4'!S50=0,"//---END",'HnStage-ConceptMap-4'!S50)</f>
        <v>* group[=].element[=].target.comment = ##34#where code = $loinc21905-5 Primary tumor.clinical##34#</v>
      </c>
      <c r="C211" s="7"/>
      <c r="D211" s="7"/>
      <c r="E211" s="7"/>
      <c r="F211" s="7"/>
      <c r="G211" s="7"/>
    </row>
    <row r="212" spans="2:7" x14ac:dyDescent="0.75">
      <c r="B212" s="7" t="str">
        <f>IF('HnStage-ConceptMap-4'!S51=0,"//---END",'HnStage-ConceptMap-4'!S51)</f>
        <v>//---END</v>
      </c>
    </row>
    <row r="213" spans="2:7" x14ac:dyDescent="0.75">
      <c r="B213" s="7" t="str">
        <f>IF('HnStage-ConceptMap-4'!S52=0,"//---END",'HnStage-ConceptMap-4'!S52)</f>
        <v>//---END</v>
      </c>
    </row>
    <row r="214" spans="2:7" x14ac:dyDescent="0.75">
      <c r="B214" s="7" t="str">
        <f>IF('HnStage-ConceptMap-4'!S53=0,"//---END",'HnStage-ConceptMap-4'!S53)</f>
        <v>//---END</v>
      </c>
    </row>
    <row r="215" spans="2:7" x14ac:dyDescent="0.75">
      <c r="B215" s="7" t="str">
        <f>IF('HnStage-ConceptMap-4'!S54=0,"//---END",'HnStage-ConceptMap-4'!S54)</f>
        <v>//---END</v>
      </c>
    </row>
    <row r="216" spans="2:7" x14ac:dyDescent="0.75">
      <c r="B216" s="7" t="str">
        <f>IF('HnStage-ConceptMap-4'!S55=0,"//---END",'HnStage-ConceptMap-4'!S55)</f>
        <v>//---END</v>
      </c>
    </row>
    <row r="217" spans="2:7" x14ac:dyDescent="0.75">
      <c r="B217" s="7" t="str">
        <f>IF('HnStage-ConceptMap-4'!S56=0,"//---END",'HnStage-ConceptMap-4'!S56)</f>
        <v>//---END</v>
      </c>
    </row>
    <row r="218" spans="2:7" x14ac:dyDescent="0.75">
      <c r="B218" s="7"/>
    </row>
    <row r="219" spans="2:7" x14ac:dyDescent="0.75">
      <c r="B219" s="83"/>
    </row>
    <row r="220" spans="2:7" x14ac:dyDescent="0.75">
      <c r="B220" s="53" t="str">
        <f>"* group[+].source = ##34#"&amp;'HnStage-ConceptMap-5'!E6&amp;"##34#"</f>
        <v>* group[+].source = ##34#http://hl7.eu/fhir/ig/idea4rc/StructureDefinition/HnStage##34#</v>
      </c>
    </row>
    <row r="221" spans="2:7" x14ac:dyDescent="0.75">
      <c r="B221" s="84" t="str">
        <f>"* group[=].target = ##34#"&amp;'HnStage-ConceptMap-5'!E7&amp;"##34#"</f>
        <v>* group[=].target = ##34#http://hl7.eu/fhir/ig/idea4rc/StructureDefinition/observation-extraNodalExtension-eu-i4rc##34#</v>
      </c>
    </row>
    <row r="222" spans="2:7" x14ac:dyDescent="0.75">
      <c r="B222" s="85"/>
    </row>
    <row r="223" spans="2:7" x14ac:dyDescent="0.75">
      <c r="B223" t="str">
        <f>IF('HnStage-ConceptMap-5'!S15=0,"//---END",'HnStage-ConceptMap-5'!S15)</f>
        <v>* group[=].element[+].code = #HnStage.rEne</v>
      </c>
    </row>
    <row r="224" spans="2:7" x14ac:dyDescent="0.75">
      <c r="B224" t="str">
        <f>IF('HnStage-ConceptMap-5'!S16=0,"//---END",'HnStage-ConceptMap-5'!S16)</f>
        <v>* group[=].element[=].display = ##34#Radiological Extra-nodal extension (rEne)##34#</v>
      </c>
    </row>
    <row r="225" spans="2:2" x14ac:dyDescent="0.75">
      <c r="B225" t="str">
        <f>IF('HnStage-ConceptMap-5'!S17=0,"//---END",'HnStage-ConceptMap-5'!S17)</f>
        <v>* group[=].element[=].target.code = #Observation.valueCodeableConcept</v>
      </c>
    </row>
    <row r="226" spans="2:2" x14ac:dyDescent="0.75">
      <c r="B226" t="str">
        <f>IF('HnStage-ConceptMap-5'!S18=0,"//---END",'HnStage-ConceptMap-5'!S18)</f>
        <v>* group[=].element[=].target.display = ##34###34#</v>
      </c>
    </row>
    <row r="227" spans="2:2" x14ac:dyDescent="0.75">
      <c r="B227" t="str">
        <f>IF('HnStage-ConceptMap-5'!S19=0,"//---END",'HnStage-ConceptMap-5'!S19)</f>
        <v>* group[=].element[=].target.equivalence = #equivalent</v>
      </c>
    </row>
    <row r="228" spans="2:2" x14ac:dyDescent="0.75">
      <c r="B228" t="str">
        <f>IF('HnStage-ConceptMap-5'!S20=0,"//---END",'HnStage-ConceptMap-5'!S20)</f>
        <v>* group[=].element[=].target.comment = ##34#check if this should be a new has member observation with obs.code = 2960001000004100  Status of extranodal extension of nodal tumour##34#</v>
      </c>
    </row>
    <row r="229" spans="2:2" x14ac:dyDescent="0.75">
      <c r="B229" t="str">
        <f>IF('HnStage-ConceptMap-5'!S21=0,"//---END",'HnStage-ConceptMap-5'!S21)</f>
        <v>//---END</v>
      </c>
    </row>
    <row r="230" spans="2:2" x14ac:dyDescent="0.75">
      <c r="B230" t="str">
        <f>IF('HnStage-ConceptMap-5'!S22=0,"//---END",'HnStage-ConceptMap-5'!S22)</f>
        <v>//---END</v>
      </c>
    </row>
    <row r="231" spans="2:2" x14ac:dyDescent="0.75">
      <c r="B231" t="str">
        <f>IF('HnStage-ConceptMap-5'!S23=0,"//---END",'HnStage-ConceptMap-5'!S23)</f>
        <v>//---END</v>
      </c>
    </row>
    <row r="235" spans="2:2" x14ac:dyDescent="0.75">
      <c r="B235" s="83"/>
    </row>
    <row r="236" spans="2:2" x14ac:dyDescent="0.75">
      <c r="B236" s="53" t="str">
        <f>"* group[+].source = ##34#"&amp;'HnStage-ConceptMap-6'!E6&amp;"##34#"</f>
        <v>* group[+].source = ##34#http://hl7.eu/fhir/ig/idea4rc/StructureDefinition/HnStage##34#</v>
      </c>
    </row>
    <row r="237" spans="2:2" x14ac:dyDescent="0.75">
      <c r="B237" s="84" t="str">
        <f>"* group[=].target = ##34#"&amp;'HnStage-ConceptMap-6'!E7&amp;"##34#"</f>
        <v>* group[=].target = ##34#http://hl7.eu/fhir/ig/idea4rc/StructureDefinition/Condition-secondaryCancer-eu-i4rc##34#</v>
      </c>
    </row>
    <row r="238" spans="2:2" x14ac:dyDescent="0.75">
      <c r="B238" s="85"/>
    </row>
    <row r="239" spans="2:2" x14ac:dyDescent="0.75">
      <c r="B239" t="str">
        <f>IF('HnStage-ConceptMap-6'!S15=0,"//---END",'HnStage-ConceptMap-6'!S15)</f>
        <v>* group[=].element[+].code = #HnStage.episodeEvent</v>
      </c>
    </row>
    <row r="240" spans="2:2" x14ac:dyDescent="0.75">
      <c r="B240" t="str">
        <f>IF('HnStage-ConceptMap-6'!S16=0,"//---END",'HnStage-ConceptMap-6'!S16)</f>
        <v>* group[=].element[=].display = ##34#Episode Event Reference##34#</v>
      </c>
    </row>
    <row r="241" spans="2:2" x14ac:dyDescent="0.75">
      <c r="B241" t="str">
        <f>IF('HnStage-ConceptMap-6'!S17=0,"//---END",'HnStage-ConceptMap-6'!S17)</f>
        <v>* group[=].element[=].target.code = #Condition.extension:relatedPrimaryCancerCondition</v>
      </c>
    </row>
    <row r="242" spans="2:2" x14ac:dyDescent="0.75">
      <c r="B242" t="str">
        <f>IF('HnStage-ConceptMap-6'!S18=0,"//---END",'HnStage-ConceptMap-6'!S18)</f>
        <v>* group[=].element[=].target.display = ##34###34#</v>
      </c>
    </row>
    <row r="243" spans="2:2" x14ac:dyDescent="0.75">
      <c r="B243" t="str">
        <f>IF('HnStage-ConceptMap-6'!S19=0,"//---END",'HnStage-ConceptMap-6'!S19)</f>
        <v>* group[=].element[=].target.equivalence = #equivalent</v>
      </c>
    </row>
    <row r="244" spans="2:2" x14ac:dyDescent="0.75">
      <c r="B244" t="str">
        <f>IF('HnStage-ConceptMap-6'!S20=0,"//---END",'HnStage-ConceptMap-6'!S20)</f>
        <v/>
      </c>
    </row>
    <row r="245" spans="2:2" x14ac:dyDescent="0.75">
      <c r="B245" t="str">
        <f>IF('HnStage-ConceptMap-6'!S21=0,"//---END",'HnStage-ConceptMap-6'!S21)</f>
        <v>* group[=].element[+].code = #HnStage.sites.softTissue</v>
      </c>
    </row>
    <row r="246" spans="2:2" x14ac:dyDescent="0.75">
      <c r="B246" t="str">
        <f>IF('HnStage-ConceptMap-6'!S22=0,"//---END",'HnStage-ConceptMap-6'!S22)</f>
        <v>* group[=].element[=].display = ##34#Soft tissue##34#</v>
      </c>
    </row>
    <row r="247" spans="2:2" x14ac:dyDescent="0.75">
      <c r="B247" t="str">
        <f>IF('HnStage-ConceptMap-6'!S23=0,"//---END",'HnStage-ConceptMap-6'!S23)</f>
        <v>* group[=].element[=].target.code = #Condition.</v>
      </c>
    </row>
    <row r="248" spans="2:2" x14ac:dyDescent="0.75">
      <c r="B248" t="str">
        <f>IF('HnStage-ConceptMap-6'!S24=0,"//---END",'HnStage-ConceptMap-6'!S24)</f>
        <v>* group[=].element[=].target.display = ##34###34#</v>
      </c>
    </row>
    <row r="249" spans="2:2" x14ac:dyDescent="0.75">
      <c r="B249" t="str">
        <f>IF('HnStage-ConceptMap-6'!S25=0,"//---END",'HnStage-ConceptMap-6'!S25)</f>
        <v>* group[=].element[=].target.equivalence = #relatedto</v>
      </c>
    </row>
    <row r="250" spans="2:2" x14ac:dyDescent="0.75">
      <c r="B250" t="str">
        <f>IF('HnStage-ConceptMap-6'!S26=0,"//---END",'HnStage-ConceptMap-6'!S26)</f>
        <v>* group[=].element[=].target.comment = ##34#If this exists with  code = $athena#35225724 Metastasis to soft tissues##34#</v>
      </c>
    </row>
    <row r="251" spans="2:2" x14ac:dyDescent="0.75">
      <c r="B251" t="str">
        <f>IF('HnStage-ConceptMap-6'!S27=0,"//---END",'HnStage-ConceptMap-6'!S27)</f>
        <v>* group[=].element[+].code = #HnStage.sites.distantLymphNode</v>
      </c>
    </row>
    <row r="252" spans="2:2" x14ac:dyDescent="0.75">
      <c r="B252" t="str">
        <f>IF('HnStage-ConceptMap-6'!S28=0,"//---END",'HnStage-ConceptMap-6'!S28)</f>
        <v>* group[=].element[=].display = ##34#distant lymph node##34#</v>
      </c>
    </row>
    <row r="253" spans="2:2" x14ac:dyDescent="0.75">
      <c r="B253" t="str">
        <f>IF('HnStage-ConceptMap-6'!S29=0,"//---END",'HnStage-ConceptMap-6'!S29)</f>
        <v>* group[=].element[=].target.code = #Condition.</v>
      </c>
    </row>
    <row r="254" spans="2:2" x14ac:dyDescent="0.75">
      <c r="B254" t="str">
        <f>IF('HnStage-ConceptMap-6'!S30=0,"//---END",'HnStage-ConceptMap-6'!S30)</f>
        <v>* group[=].element[=].target.display = ##34###34#</v>
      </c>
    </row>
    <row r="255" spans="2:2" x14ac:dyDescent="0.75">
      <c r="B255" t="str">
        <f>IF('HnStage-ConceptMap-6'!S31=0,"//---END",'HnStage-ConceptMap-6'!S31)</f>
        <v>* group[=].element[=].target.equivalence = #relatedto</v>
      </c>
    </row>
    <row r="256" spans="2:2" x14ac:dyDescent="0.75">
      <c r="B256" t="str">
        <f>IF('HnStage-ConceptMap-6'!S32=0,"//---END",'HnStage-ConceptMap-6'!S32)</f>
        <v>* group[=].element[=].target.comment = ##34#If this exists with  code =$athena#36769243 Distant spread to lymph node##34#</v>
      </c>
    </row>
    <row r="257" spans="2:2" x14ac:dyDescent="0.75">
      <c r="B257" t="str">
        <f>IF('HnStage-ConceptMap-6'!S33=0,"//---END",'HnStage-ConceptMap-6'!S33)</f>
        <v>* group[=].element[+].code = #HnStage.sites.lung</v>
      </c>
    </row>
    <row r="258" spans="2:2" x14ac:dyDescent="0.75">
      <c r="B258" t="str">
        <f>IF('HnStage-ConceptMap-6'!S34=0,"//---END",'HnStage-ConceptMap-6'!S34)</f>
        <v>* group[=].element[=].display = ##34#lung##34#</v>
      </c>
    </row>
    <row r="259" spans="2:2" x14ac:dyDescent="0.75">
      <c r="B259" t="str">
        <f>IF('HnStage-ConceptMap-6'!S35=0,"//---END",'HnStage-ConceptMap-6'!S35)</f>
        <v>* group[=].element[=].target.code = #Condition.</v>
      </c>
    </row>
    <row r="260" spans="2:2" x14ac:dyDescent="0.75">
      <c r="B260" t="str">
        <f>IF('HnStage-ConceptMap-6'!S36=0,"//---END",'HnStage-ConceptMap-6'!S36)</f>
        <v>* group[=].element[=].target.display = ##34###34#</v>
      </c>
    </row>
    <row r="261" spans="2:2" x14ac:dyDescent="0.75">
      <c r="B261" t="str">
        <f>IF('HnStage-ConceptMap-6'!S37=0,"//---END",'HnStage-ConceptMap-6'!S37)</f>
        <v>* group[=].element[=].target.equivalence = #relatedto</v>
      </c>
    </row>
    <row r="262" spans="2:2" x14ac:dyDescent="0.75">
      <c r="B262" t="str">
        <f>IF('HnStage-ConceptMap-6'!S38=0,"//---END",'HnStage-ConceptMap-6'!S38)</f>
        <v>* group[=].element[=].target.comment = ##34#If this exists with  code =$athena#36770283  Metastasis to lung##34#</v>
      </c>
    </row>
    <row r="263" spans="2:2" x14ac:dyDescent="0.75">
      <c r="B263" t="str">
        <f>IF('HnStage-ConceptMap-6'!S39=0,"//---END",'HnStage-ConceptMap-6'!S39)</f>
        <v>* group[=].element[+].code = #HnStage.sites.bone</v>
      </c>
    </row>
    <row r="264" spans="2:2" x14ac:dyDescent="0.75">
      <c r="B264" t="str">
        <f>IF('HnStage-ConceptMap-6'!S40=0,"//---END",'HnStage-ConceptMap-6'!S40)</f>
        <v>* group[=].element[=].display = ##34#bone##34#</v>
      </c>
    </row>
    <row r="265" spans="2:2" x14ac:dyDescent="0.75">
      <c r="B265" t="str">
        <f>IF('HnStage-ConceptMap-6'!S41=0,"//---END",'HnStage-ConceptMap-6'!S41)</f>
        <v>* group[=].element[=].target.code = #Condition.</v>
      </c>
    </row>
    <row r="266" spans="2:2" x14ac:dyDescent="0.75">
      <c r="B266" t="str">
        <f>IF('HnStage-ConceptMap-6'!S42=0,"//---END",'HnStage-ConceptMap-6'!S42)</f>
        <v>* group[=].element[=].target.display = ##34###34#</v>
      </c>
    </row>
    <row r="267" spans="2:2" x14ac:dyDescent="0.75">
      <c r="B267" t="str">
        <f>IF('HnStage-ConceptMap-6'!S43=0,"//---END",'HnStage-ConceptMap-6'!S43)</f>
        <v>* group[=].element[=].target.equivalence = #relatedto</v>
      </c>
    </row>
    <row r="268" spans="2:2" x14ac:dyDescent="0.75">
      <c r="B268" t="str">
        <f>IF('HnStage-ConceptMap-6'!S44=0,"//---END",'HnStage-ConceptMap-6'!S44)</f>
        <v>* group[=].element[=].target.comment = ##34#If this exists with  code =$athena#36769301 Metastasis to bone##34#</v>
      </c>
    </row>
    <row r="269" spans="2:2" x14ac:dyDescent="0.75">
      <c r="B269" t="str">
        <f>IF('HnStage-ConceptMap-6'!S45=0,"//---END",'HnStage-ConceptMap-6'!S45)</f>
        <v>* group[=].element[+].code = #HnStage.sites.liver</v>
      </c>
    </row>
    <row r="270" spans="2:2" x14ac:dyDescent="0.75">
      <c r="B270" t="str">
        <f>IF('HnStage-ConceptMap-6'!S46=0,"//---END",'HnStage-ConceptMap-6'!S46)</f>
        <v>* group[=].element[=].display = ##34#liver##34#</v>
      </c>
    </row>
    <row r="271" spans="2:2" x14ac:dyDescent="0.75">
      <c r="B271" t="str">
        <f>IF('HnStage-ConceptMap-6'!S47=0,"//---END",'HnStage-ConceptMap-6'!S47)</f>
        <v>* group[=].element[=].target.code = #Condition.</v>
      </c>
    </row>
    <row r="272" spans="2:2" x14ac:dyDescent="0.75">
      <c r="B272" t="str">
        <f>IF('HnStage-ConceptMap-6'!S48=0,"//---END",'HnStage-ConceptMap-6'!S48)</f>
        <v>* group[=].element[=].target.display = ##34###34#</v>
      </c>
    </row>
    <row r="273" spans="2:2" x14ac:dyDescent="0.75">
      <c r="B273" t="str">
        <f>IF('HnStage-ConceptMap-6'!S49=0,"//---END",'HnStage-ConceptMap-6'!S49)</f>
        <v>* group[=].element[=].target.equivalence = #relatedto</v>
      </c>
    </row>
    <row r="274" spans="2:2" x14ac:dyDescent="0.75">
      <c r="B274" t="str">
        <f>IF('HnStage-ConceptMap-6'!S50=0,"//---END",'HnStage-ConceptMap-6'!S50)</f>
        <v>* group[=].element[=].target.comment = ##34#If this exists with  code =$athena#36770544 Metastasis to liver##34#</v>
      </c>
    </row>
    <row r="275" spans="2:2" x14ac:dyDescent="0.75">
      <c r="B275" t="str">
        <f>IF('HnStage-ConceptMap-6'!S51=0,"//---END",'HnStage-ConceptMap-6'!S51)</f>
        <v>* group[=].element[+].code = #HnStage.sites.pleura</v>
      </c>
    </row>
    <row r="276" spans="2:2" x14ac:dyDescent="0.75">
      <c r="B276" t="str">
        <f>IF('HnStage-ConceptMap-6'!S52=0,"//---END",'HnStage-ConceptMap-6'!S52)</f>
        <v>* group[=].element[=].display = ##34#pleura##34#</v>
      </c>
    </row>
    <row r="277" spans="2:2" x14ac:dyDescent="0.75">
      <c r="B277" t="str">
        <f>IF('HnStage-ConceptMap-6'!S53=0,"//---END",'HnStage-ConceptMap-6'!S53)</f>
        <v>* group[=].element[=].target.code = #Condition.</v>
      </c>
    </row>
    <row r="278" spans="2:2" x14ac:dyDescent="0.75">
      <c r="B278" t="str">
        <f>IF('HnStage-ConceptMap-6'!S54=0,"//---END",'HnStage-ConceptMap-6'!S54)</f>
        <v>* group[=].element[=].target.display = ##34###34#</v>
      </c>
    </row>
    <row r="279" spans="2:2" x14ac:dyDescent="0.75">
      <c r="B279" t="str">
        <f>IF('HnStage-ConceptMap-6'!S55=0,"//---END",'HnStage-ConceptMap-6'!S55)</f>
        <v>* group[=].element[=].target.equivalence = #relatedto</v>
      </c>
    </row>
    <row r="280" spans="2:2" x14ac:dyDescent="0.75">
      <c r="B280" t="str">
        <f>IF('HnStage-ConceptMap-6'!S56=0,"//---END",'HnStage-ConceptMap-6'!S56)</f>
        <v>* group[=].element[=].target.comment = ##34#If this exists with  code =$athena#35226258 Metastasis to pleura##34#</v>
      </c>
    </row>
    <row r="281" spans="2:2" x14ac:dyDescent="0.75">
      <c r="B281" t="str">
        <f>IF('HnStage-ConceptMap-6'!S57=0,"//---END",'HnStage-ConceptMap-6'!S57)</f>
        <v>* group[=].element[+].code = #HnStage.sites.peritoneum</v>
      </c>
    </row>
    <row r="282" spans="2:2" x14ac:dyDescent="0.75">
      <c r="B282" t="str">
        <f>IF('HnStage-ConceptMap-6'!S58=0,"//---END",'HnStage-ConceptMap-6'!S58)</f>
        <v>* group[=].element[=].display = ##34#peritoneum##34#</v>
      </c>
    </row>
    <row r="283" spans="2:2" x14ac:dyDescent="0.75">
      <c r="B283" t="str">
        <f>IF('HnStage-ConceptMap-6'!S59=0,"//---END",'HnStage-ConceptMap-6'!S59)</f>
        <v>* group[=].element[=].target.code = #Condition.</v>
      </c>
    </row>
    <row r="284" spans="2:2" x14ac:dyDescent="0.75">
      <c r="B284" t="str">
        <f>IF('HnStage-ConceptMap-6'!S60=0,"//---END",'HnStage-ConceptMap-6'!S60)</f>
        <v>* group[=].element[=].target.display = ##34###34#</v>
      </c>
    </row>
    <row r="285" spans="2:2" x14ac:dyDescent="0.75">
      <c r="B285" t="str">
        <f>IF('HnStage-ConceptMap-6'!S61=0,"//---END",'HnStage-ConceptMap-6'!S61)</f>
        <v>* group[=].element[=].target.equivalence = #relatedto</v>
      </c>
    </row>
    <row r="286" spans="2:2" x14ac:dyDescent="0.75">
      <c r="B286" t="str">
        <f>IF('HnStage-ConceptMap-6'!S62=0,"//---END",'HnStage-ConceptMap-6'!S62)</f>
        <v>* group[=].element[=].target.comment = ##34#If this exists with  code =$athena#35226253 Metastasis to peritoneum##34#</v>
      </c>
    </row>
    <row r="287" spans="2:2" x14ac:dyDescent="0.75">
      <c r="B287" t="str">
        <f>IF('HnStage-ConceptMap-6'!S63=0,"//---END",'HnStage-ConceptMap-6'!S63)</f>
        <v>* group[=].element[+].code = #HnStage.sites.brain</v>
      </c>
    </row>
    <row r="288" spans="2:2" x14ac:dyDescent="0.75">
      <c r="B288" t="str">
        <f>IF('HnStage-ConceptMap-6'!S64=0,"//---END",'HnStage-ConceptMap-6'!S64)</f>
        <v>* group[=].element[=].display = ##34#brain##34#</v>
      </c>
    </row>
    <row r="289" spans="2:2" x14ac:dyDescent="0.75">
      <c r="B289" t="str">
        <f>IF('HnStage-ConceptMap-6'!S65=0,"//---END",'HnStage-ConceptMap-6'!S65)</f>
        <v>* group[=].element[=].target.code = #Condition.</v>
      </c>
    </row>
    <row r="290" spans="2:2" x14ac:dyDescent="0.75">
      <c r="B290" t="str">
        <f>IF('HnStage-ConceptMap-6'!S66=0,"//---END",'HnStage-ConceptMap-6'!S66)</f>
        <v>* group[=].element[=].target.display = ##34###34#</v>
      </c>
    </row>
    <row r="291" spans="2:2" x14ac:dyDescent="0.75">
      <c r="B291" t="str">
        <f>IF('HnStage-ConceptMap-6'!S67=0,"//---END",'HnStage-ConceptMap-6'!S67)</f>
        <v>* group[=].element[=].target.equivalence = #relatedto</v>
      </c>
    </row>
    <row r="292" spans="2:2" x14ac:dyDescent="0.75">
      <c r="B292" t="str">
        <f>IF('HnStage-ConceptMap-6'!S68=0,"//---END",'HnStage-ConceptMap-6'!S68)</f>
        <v>* group[=].element[=].target.comment = ##34#If this exists with  code =$athena#36768862 Metastasis to brain##34#</v>
      </c>
    </row>
    <row r="293" spans="2:2" x14ac:dyDescent="0.75">
      <c r="B293" t="str">
        <f>IF('HnStage-ConceptMap-6'!S69=0,"//---END",'HnStage-ConceptMap-6'!S69)</f>
        <v>* group[=].element[+].code = #HnStage.sites.otherViscera</v>
      </c>
    </row>
    <row r="294" spans="2:2" x14ac:dyDescent="0.75">
      <c r="B294" t="str">
        <f>IF('HnStage-ConceptMap-6'!S70=0,"//---END",'HnStage-ConceptMap-6'!S70)</f>
        <v>* group[=].element[=].display = ##34#other viscera##34#</v>
      </c>
    </row>
    <row r="295" spans="2:2" x14ac:dyDescent="0.75">
      <c r="B295" t="str">
        <f>IF('HnStage-ConceptMap-6'!S71=0,"//---END",'HnStage-ConceptMap-6'!S71)</f>
        <v>* group[=].element[=].target.code = #Condition.</v>
      </c>
    </row>
    <row r="296" spans="2:2" x14ac:dyDescent="0.75">
      <c r="B296" t="str">
        <f>IF('HnStage-ConceptMap-6'!S72=0,"//---END",'HnStage-ConceptMap-6'!S72)</f>
        <v>* group[=].element[=].target.display = ##34###34#</v>
      </c>
    </row>
    <row r="297" spans="2:2" x14ac:dyDescent="0.75">
      <c r="B297" t="str">
        <f>IF('HnStage-ConceptMap-6'!S73=0,"//---END",'HnStage-ConceptMap-6'!S73)</f>
        <v>* group[=].element[=].target.equivalence = #relatedto</v>
      </c>
    </row>
    <row r="298" spans="2:2" x14ac:dyDescent="0.75">
      <c r="B298" t="str">
        <f>IF('HnStage-ConceptMap-6'!S74=0,"//---END",'HnStage-ConceptMap-6'!S74)</f>
        <v>* group[=].element[=].target.comment = ##34#If this exists with  code =$athena#36769180 Metastasis##34#</v>
      </c>
    </row>
    <row r="299" spans="2:2" x14ac:dyDescent="0.75">
      <c r="B299" t="str">
        <f>IF('HnStage-ConceptMap-6'!S75=0,"//---END",'HnStage-ConceptMap-6'!S75)</f>
        <v>* group[=].element[+].code = #HnStage.sites.unknown</v>
      </c>
    </row>
    <row r="300" spans="2:2" x14ac:dyDescent="0.75">
      <c r="B300" t="str">
        <f>IF('HnStage-ConceptMap-6'!S76=0,"//---END",'HnStage-ConceptMap-6'!S76)</f>
        <v>* group[=].element[=].display = ##34#unknown##34#</v>
      </c>
    </row>
    <row r="301" spans="2:2" x14ac:dyDescent="0.75">
      <c r="B301" t="str">
        <f>IF('HnStage-ConceptMap-6'!S77=0,"//---END",'HnStage-ConceptMap-6'!S77)</f>
        <v>* group[=].element[=].target.code = #Condition.</v>
      </c>
    </row>
    <row r="302" spans="2:2" x14ac:dyDescent="0.75">
      <c r="B302" t="str">
        <f>IF('HnStage-ConceptMap-6'!S78=0,"//---END",'HnStage-ConceptMap-6'!S78)</f>
        <v>* group[=].element[=].target.display = ##34###34#</v>
      </c>
    </row>
    <row r="303" spans="2:2" x14ac:dyDescent="0.75">
      <c r="B303" t="str">
        <f>IF('HnStage-ConceptMap-6'!S79=0,"//---END",'HnStage-ConceptMap-6'!S79)</f>
        <v>* group[=].element[=].target.equivalence = #relatedto</v>
      </c>
    </row>
    <row r="304" spans="2:2" x14ac:dyDescent="0.75">
      <c r="B304" t="str">
        <f>IF('HnStage-ConceptMap-6'!S80=0,"//---END",'HnStage-ConceptMap-6'!S80)</f>
        <v>* group[=].element[=].target.comment = ##34#If this exists with  code =$athena#36769180 Metastasis and bodySite =$athena#4129922 'unknown'##34#</v>
      </c>
    </row>
    <row r="305" spans="2:2" x14ac:dyDescent="0.75">
      <c r="B305" t="str">
        <f>IF('HnStage-ConceptMap-6'!S81=0,"//---END",'HnStage-ConceptMap-6'!S81)</f>
        <v>* group[=].element[+].code = #HnStage.sites</v>
      </c>
    </row>
    <row r="306" spans="2:2" x14ac:dyDescent="0.75">
      <c r="B306" t="str">
        <f>IF('HnStage-ConceptMap-6'!S82=0,"//---END",'HnStage-ConceptMap-6'!S82)</f>
        <v>* group[=].element[=].display = ##34#sites##34#</v>
      </c>
    </row>
    <row r="307" spans="2:2" x14ac:dyDescent="0.75">
      <c r="B307" t="str">
        <f>IF('HnStage-ConceptMap-6'!S83=0,"//---END",'HnStage-ConceptMap-6'!S83)</f>
        <v>* group[=].element[=].target.code = #Condition.bodySite</v>
      </c>
    </row>
    <row r="308" spans="2:2" x14ac:dyDescent="0.75">
      <c r="B308" t="str">
        <f>IF('HnStage-ConceptMap-6'!S84=0,"//---END",'HnStage-ConceptMap-6'!S84)</f>
        <v>* group[=].element[=].target.display = ##34###34#</v>
      </c>
    </row>
    <row r="309" spans="2:2" x14ac:dyDescent="0.75">
      <c r="B309" t="str">
        <f>IF('HnStage-ConceptMap-6'!S85=0,"//---END",'HnStage-ConceptMap-6'!S85)</f>
        <v>* group[=].element[=].target.equivalence = #equivalent</v>
      </c>
    </row>
    <row r="310" spans="2:2" x14ac:dyDescent="0.75">
      <c r="B310" t="str">
        <f>IF('HnStage-ConceptMap-6'!S86=0,"//---END",'HnStage-ConceptMap-6'!S86)</f>
        <v/>
      </c>
    </row>
    <row r="311" spans="2:2" x14ac:dyDescent="0.75">
      <c r="B311" t="str">
        <f>IF('HnStage-ConceptMap-6'!S87=0,"//---END",'HnStage-ConceptMap-6'!S87)</f>
        <v>* group[=].element[+].code = #HnStage.sites.softTissue</v>
      </c>
    </row>
    <row r="312" spans="2:2" x14ac:dyDescent="0.75">
      <c r="B312" t="str">
        <f>IF('HnStage-ConceptMap-6'!S88=0,"//---END",'HnStage-ConceptMap-6'!S88)</f>
        <v>* group[=].element[=].display = ##34#Soft tissue##34#</v>
      </c>
    </row>
    <row r="313" spans="2:2" x14ac:dyDescent="0.75">
      <c r="B313" t="str">
        <f>IF('HnStage-ConceptMap-6'!S89=0,"//---END",'HnStage-ConceptMap-6'!S89)</f>
        <v>* group[=].element[=].target.code = #Condition.bodySite</v>
      </c>
    </row>
    <row r="314" spans="2:2" x14ac:dyDescent="0.75">
      <c r="B314" t="str">
        <f>IF('HnStage-ConceptMap-6'!S90=0,"//---END",'HnStage-ConceptMap-6'!S90)</f>
        <v>* group[=].element[=].target.display = ##34###34#</v>
      </c>
    </row>
    <row r="315" spans="2:2" x14ac:dyDescent="0.75">
      <c r="B315" t="str">
        <f>IF('HnStage-ConceptMap-6'!S91=0,"//---END",'HnStage-ConceptMap-6'!S91)</f>
        <v>* group[=].element[=].target.equivalence = #equivalent</v>
      </c>
    </row>
    <row r="316" spans="2:2" x14ac:dyDescent="0.75">
      <c r="B316" t="str">
        <f>IF('HnStage-ConceptMap-6'!S92=0,"//---END",'HnStage-ConceptMap-6'!S92)</f>
        <v>* group[=].element[=].target.comment = ##34#ALTERNATIVE : If this exists with  code =$athena#36769180 Metastasis and bodySite =$athena#4338971 'soft tissue'##34#</v>
      </c>
    </row>
    <row r="317" spans="2:2" x14ac:dyDescent="0.75">
      <c r="B317" t="str">
        <f>IF('HnStage-ConceptMap-6'!S93=0,"//---END",'HnStage-ConceptMap-6'!S93)</f>
        <v>* group[=].element[+].code = #HnStage.sites.distantLymphNode</v>
      </c>
    </row>
    <row r="318" spans="2:2" x14ac:dyDescent="0.75">
      <c r="B318" t="str">
        <f>IF('HnStage-ConceptMap-6'!S94=0,"//---END",'HnStage-ConceptMap-6'!S94)</f>
        <v>* group[=].element[=].display = ##34#distant lymph node##34#</v>
      </c>
    </row>
    <row r="319" spans="2:2" x14ac:dyDescent="0.75">
      <c r="B319" t="str">
        <f>IF('HnStage-ConceptMap-6'!S95=0,"//---END",'HnStage-ConceptMap-6'!S95)</f>
        <v>* group[=].element[=].target.code = #Condition.bodySite</v>
      </c>
    </row>
    <row r="320" spans="2:2" x14ac:dyDescent="0.75">
      <c r="B320" t="str">
        <f>IF('HnStage-ConceptMap-6'!S96=0,"//---END",'HnStage-ConceptMap-6'!S96)</f>
        <v>* group[=].element[=].target.display = ##34###34#</v>
      </c>
    </row>
    <row r="321" spans="2:2" x14ac:dyDescent="0.75">
      <c r="B321" t="str">
        <f>IF('HnStage-ConceptMap-6'!S97=0,"//---END",'HnStage-ConceptMap-6'!S97)</f>
        <v>* group[=].element[=].target.equivalence = #equivalent</v>
      </c>
    </row>
    <row r="322" spans="2:2" x14ac:dyDescent="0.75">
      <c r="B322" t="str">
        <f>IF('HnStage-ConceptMap-6'!S98=0,"//---END",'HnStage-ConceptMap-6'!S98)</f>
        <v>* group[=].element[=].target.comment = ##34#ALTERNATIVE : If this exists with  code =$athena#36769180 Metastasis and bodySite =$athena#4241958 'Lymph node' and bodysite.extension:qualifier = $sct#5686001 'Remote'##34#</v>
      </c>
    </row>
    <row r="323" spans="2:2" x14ac:dyDescent="0.75">
      <c r="B323" t="str">
        <f>IF('HnStage-ConceptMap-6'!S99=0,"//---END",'HnStage-ConceptMap-6'!S99)</f>
        <v>* group[=].element[+].code = #HnStage.sites.lung</v>
      </c>
    </row>
    <row r="324" spans="2:2" x14ac:dyDescent="0.75">
      <c r="B324" t="str">
        <f>IF('HnStage-ConceptMap-6'!S100=0,"//---END",'HnStage-ConceptMap-6'!S100)</f>
        <v>* group[=].element[=].display = ##34#lung##34#</v>
      </c>
    </row>
    <row r="325" spans="2:2" x14ac:dyDescent="0.75">
      <c r="B325" t="str">
        <f>IF('HnStage-ConceptMap-6'!S101=0,"//---END",'HnStage-ConceptMap-6'!S101)</f>
        <v>* group[=].element[=].target.code = #Condition.bodySite</v>
      </c>
    </row>
    <row r="326" spans="2:2" x14ac:dyDescent="0.75">
      <c r="B326" t="str">
        <f>IF('HnStage-ConceptMap-6'!S102=0,"//---END",'HnStage-ConceptMap-6'!S102)</f>
        <v>* group[=].element[=].target.display = ##34###34#</v>
      </c>
    </row>
    <row r="327" spans="2:2" x14ac:dyDescent="0.75">
      <c r="B327" t="str">
        <f>IF('HnStage-ConceptMap-6'!S103=0,"//---END",'HnStage-ConceptMap-6'!S103)</f>
        <v>* group[=].element[=].target.equivalence = #equivalent</v>
      </c>
    </row>
    <row r="328" spans="2:2" x14ac:dyDescent="0.75">
      <c r="B328" t="str">
        <f>IF('HnStage-ConceptMap-6'!S104=0,"//---END",'HnStage-ConceptMap-6'!S104)</f>
        <v>* group[=].element[=].target.comment = ##34#ALTERNATIVE : If this exists with  code =$athena#36769180 Metastasis and bodySite =$athena#4213162 'lung'##34#</v>
      </c>
    </row>
    <row r="329" spans="2:2" x14ac:dyDescent="0.75">
      <c r="B329" t="str">
        <f>IF('HnStage-ConceptMap-6'!S105=0,"//---END",'HnStage-ConceptMap-6'!S105)</f>
        <v>* group[=].element[+].code = #HnStage.sites.bone</v>
      </c>
    </row>
    <row r="330" spans="2:2" x14ac:dyDescent="0.75">
      <c r="B330" t="str">
        <f>IF('HnStage-ConceptMap-6'!S106=0,"//---END",'HnStage-ConceptMap-6'!S106)</f>
        <v>* group[=].element[=].display = ##34#bone##34#</v>
      </c>
    </row>
    <row r="331" spans="2:2" x14ac:dyDescent="0.75">
      <c r="B331" t="str">
        <f>IF('HnStage-ConceptMap-6'!S107=0,"//---END",'HnStage-ConceptMap-6'!S107)</f>
        <v>* group[=].element[=].target.code = #Condition.bodySite</v>
      </c>
    </row>
    <row r="332" spans="2:2" x14ac:dyDescent="0.75">
      <c r="B332" t="str">
        <f>IF('HnStage-ConceptMap-6'!S108=0,"//---END",'HnStage-ConceptMap-6'!S108)</f>
        <v>* group[=].element[=].target.display = ##34###34#</v>
      </c>
    </row>
    <row r="333" spans="2:2" x14ac:dyDescent="0.75">
      <c r="B333" t="str">
        <f>IF('HnStage-ConceptMap-6'!S109=0,"//---END",'HnStage-ConceptMap-6'!S109)</f>
        <v>* group[=].element[=].target.equivalence = #equivalent</v>
      </c>
    </row>
    <row r="334" spans="2:2" x14ac:dyDescent="0.75">
      <c r="B334" t="str">
        <f>IF('HnStage-ConceptMap-6'!S110=0,"//---END",'HnStage-ConceptMap-6'!S110)</f>
        <v>* group[=].element[=].target.comment = ##34#ALTERNATIVE : If this exists with  code =$athena#36769180 Metastasis and bodySite =$athena#4000496 'bone'##34#</v>
      </c>
    </row>
    <row r="335" spans="2:2" x14ac:dyDescent="0.75">
      <c r="B335" t="str">
        <f>IF('HnStage-ConceptMap-6'!S111=0,"//---END",'HnStage-ConceptMap-6'!S111)</f>
        <v>* group[=].element[+].code = #HnStage.sites.liver</v>
      </c>
    </row>
    <row r="336" spans="2:2" x14ac:dyDescent="0.75">
      <c r="B336" t="str">
        <f>IF('HnStage-ConceptMap-6'!S112=0,"//---END",'HnStage-ConceptMap-6'!S112)</f>
        <v>* group[=].element[=].display = ##34#liver##34#</v>
      </c>
    </row>
    <row r="337" spans="2:2" x14ac:dyDescent="0.75">
      <c r="B337" t="str">
        <f>IF('HnStage-ConceptMap-6'!S113=0,"//---END",'HnStage-ConceptMap-6'!S113)</f>
        <v>* group[=].element[=].target.code = #Condition.bodySite</v>
      </c>
    </row>
    <row r="338" spans="2:2" x14ac:dyDescent="0.75">
      <c r="B338" t="str">
        <f>IF('HnStage-ConceptMap-6'!S114=0,"//---END",'HnStage-ConceptMap-6'!S114)</f>
        <v>* group[=].element[=].target.display = ##34###34#</v>
      </c>
    </row>
    <row r="339" spans="2:2" x14ac:dyDescent="0.75">
      <c r="B339" t="str">
        <f>IF('HnStage-ConceptMap-6'!S115=0,"//---END",'HnStage-ConceptMap-6'!S115)</f>
        <v>* group[=].element[=].target.equivalence = #equivalent</v>
      </c>
    </row>
    <row r="340" spans="2:2" x14ac:dyDescent="0.75">
      <c r="B340" t="str">
        <f>IF('HnStage-ConceptMap-6'!S116=0,"//---END",'HnStage-ConceptMap-6'!S116)</f>
        <v>* group[=].element[=].target.comment = ##34#ALTERNATIVE : If this exists with  code =$athena#36769180 Metastasis and bodySite =$athena#4009105 'liver'##34#</v>
      </c>
    </row>
    <row r="341" spans="2:2" x14ac:dyDescent="0.75">
      <c r="B341" t="str">
        <f>IF('HnStage-ConceptMap-6'!S117=0,"//---END",'HnStage-ConceptMap-6'!S117)</f>
        <v>* group[=].element[+].code = #HnStage.sites.pleura</v>
      </c>
    </row>
    <row r="342" spans="2:2" x14ac:dyDescent="0.75">
      <c r="B342" t="str">
        <f>IF('HnStage-ConceptMap-6'!S118=0,"//---END",'HnStage-ConceptMap-6'!S118)</f>
        <v>* group[=].element[=].display = ##34#pleura##34#</v>
      </c>
    </row>
    <row r="343" spans="2:2" x14ac:dyDescent="0.75">
      <c r="B343" t="str">
        <f>IF('HnStage-ConceptMap-6'!S119=0,"//---END",'HnStage-ConceptMap-6'!S119)</f>
        <v>* group[=].element[=].target.code = #Condition.bodySite</v>
      </c>
    </row>
    <row r="344" spans="2:2" x14ac:dyDescent="0.75">
      <c r="B344" t="str">
        <f>IF('HnStage-ConceptMap-6'!S120=0,"//---END",'HnStage-ConceptMap-6'!S120)</f>
        <v>* group[=].element[=].target.display = ##34###34#</v>
      </c>
    </row>
    <row r="345" spans="2:2" x14ac:dyDescent="0.75">
      <c r="B345" t="str">
        <f>IF('HnStage-ConceptMap-6'!S121=0,"//---END",'HnStage-ConceptMap-6'!S121)</f>
        <v>* group[=].element[=].target.equivalence = #equivalent</v>
      </c>
    </row>
    <row r="346" spans="2:2" x14ac:dyDescent="0.75">
      <c r="B346" t="str">
        <f>IF('HnStage-ConceptMap-6'!S122=0,"//---END",'HnStage-ConceptMap-6'!S122)</f>
        <v>* group[=].element[=].target.comment = ##34#ALTERNATIVE : If this exists with  code =$athena#36769180 Metastasis and bodySite =$athena#4150673 'pleura'##34#</v>
      </c>
    </row>
    <row r="347" spans="2:2" x14ac:dyDescent="0.75">
      <c r="B347" t="str">
        <f>IF('HnStage-ConceptMap-6'!S123=0,"//---END",'HnStage-ConceptMap-6'!S123)</f>
        <v>* group[=].element[+].code = #HnStage.sites.peritoneum</v>
      </c>
    </row>
    <row r="348" spans="2:2" x14ac:dyDescent="0.75">
      <c r="B348" t="str">
        <f>IF('HnStage-ConceptMap-6'!S124=0,"//---END",'HnStage-ConceptMap-6'!S124)</f>
        <v>* group[=].element[=].display = ##34#peritoneum##34#</v>
      </c>
    </row>
    <row r="349" spans="2:2" x14ac:dyDescent="0.75">
      <c r="B349" t="str">
        <f>IF('HnStage-ConceptMap-6'!S125=0,"//---END",'HnStage-ConceptMap-6'!S125)</f>
        <v>* group[=].element[=].target.code = #Condition.bodySite</v>
      </c>
    </row>
    <row r="350" spans="2:2" x14ac:dyDescent="0.75">
      <c r="B350" t="str">
        <f>IF('HnStage-ConceptMap-6'!S126=0,"//---END",'HnStage-ConceptMap-6'!S126)</f>
        <v>* group[=].element[=].target.display = ##34###34#</v>
      </c>
    </row>
    <row r="351" spans="2:2" x14ac:dyDescent="0.75">
      <c r="B351" t="str">
        <f>IF('HnStage-ConceptMap-6'!S127=0,"//---END",'HnStage-ConceptMap-6'!S127)</f>
        <v>* group[=].element[=].target.equivalence = #equivalent</v>
      </c>
    </row>
    <row r="352" spans="2:2" x14ac:dyDescent="0.75">
      <c r="B352" t="str">
        <f>IF('HnStage-ConceptMap-6'!S128=0,"//---END",'HnStage-ConceptMap-6'!S128)</f>
        <v>* group[=].element[=].target.comment = ##34#ALTERNATIVE : If this exists with  code =$athena#36769180 Metastasis and bodySite =$athena#4035784 'peritoneum'##34#</v>
      </c>
    </row>
    <row r="353" spans="2:2" x14ac:dyDescent="0.75">
      <c r="B353" t="str">
        <f>IF('HnStage-ConceptMap-6'!S129=0,"//---END",'HnStage-ConceptMap-6'!S129)</f>
        <v>* group[=].element[+].code = #HnStage.sites.brain</v>
      </c>
    </row>
    <row r="354" spans="2:2" x14ac:dyDescent="0.75">
      <c r="B354" t="str">
        <f>IF('HnStage-ConceptMap-6'!S130=0,"//---END",'HnStage-ConceptMap-6'!S130)</f>
        <v>* group[=].element[=].display = ##34#brain##34#</v>
      </c>
    </row>
    <row r="355" spans="2:2" x14ac:dyDescent="0.75">
      <c r="B355" t="str">
        <f>IF('HnStage-ConceptMap-6'!S131=0,"//---END",'HnStage-ConceptMap-6'!S131)</f>
        <v>* group[=].element[=].target.code = #Condition.bodySite</v>
      </c>
    </row>
    <row r="356" spans="2:2" x14ac:dyDescent="0.75">
      <c r="B356" t="str">
        <f>IF('HnStage-ConceptMap-6'!S132=0,"//---END",'HnStage-ConceptMap-6'!S132)</f>
        <v>* group[=].element[=].target.display = ##34###34#</v>
      </c>
    </row>
    <row r="357" spans="2:2" x14ac:dyDescent="0.75">
      <c r="B357" t="str">
        <f>IF('HnStage-ConceptMap-6'!S133=0,"//---END",'HnStage-ConceptMap-6'!S133)</f>
        <v>* group[=].element[=].target.equivalence = #equivalent</v>
      </c>
    </row>
    <row r="358" spans="2:2" x14ac:dyDescent="0.75">
      <c r="B358" t="str">
        <f>IF('HnStage-ConceptMap-6'!S134=0,"//---END",'HnStage-ConceptMap-6'!S134)</f>
        <v>* group[=].element[=].target.comment = ##34#ALTERNATIVE : If this exists with  code =$athena#36769180 Metastasis and bodySite =$athena#4133034 'brain'##34#</v>
      </c>
    </row>
    <row r="359" spans="2:2" x14ac:dyDescent="0.75">
      <c r="B359" t="str">
        <f>IF('HnStage-ConceptMap-6'!S135=0,"//---END",'HnStage-ConceptMap-6'!S135)</f>
        <v>* group[=].element[+].code = #HnStage.sites.otherViscera</v>
      </c>
    </row>
    <row r="360" spans="2:2" x14ac:dyDescent="0.75">
      <c r="B360" t="str">
        <f>IF('HnStage-ConceptMap-6'!S136=0,"//---END",'HnStage-ConceptMap-6'!S136)</f>
        <v>* group[=].element[=].display = ##34#other viscera##34#</v>
      </c>
    </row>
    <row r="361" spans="2:2" x14ac:dyDescent="0.75">
      <c r="B361" t="str">
        <f>IF('HnStage-ConceptMap-6'!S137=0,"//---END",'HnStage-ConceptMap-6'!S137)</f>
        <v>* group[=].element[=].target.code = #Condition.bodySite</v>
      </c>
    </row>
    <row r="362" spans="2:2" x14ac:dyDescent="0.75">
      <c r="B362" t="str">
        <f>IF('HnStage-ConceptMap-6'!S138=0,"//---END",'HnStage-ConceptMap-6'!S138)</f>
        <v>* group[=].element[=].target.display = ##34###34#</v>
      </c>
    </row>
    <row r="363" spans="2:2" x14ac:dyDescent="0.75">
      <c r="B363" t="str">
        <f>IF('HnStage-ConceptMap-6'!S139=0,"//---END",'HnStage-ConceptMap-6'!S139)</f>
        <v>* group[=].element[=].target.equivalence = #equivalent</v>
      </c>
    </row>
    <row r="364" spans="2:2" x14ac:dyDescent="0.75">
      <c r="B364" t="str">
        <f>IF('HnStage-ConceptMap-6'!S140=0,"//---END",'HnStage-ConceptMap-6'!S140)</f>
        <v>* group[=].element[=].target.comment = ##34#ALTERNATIVE : If this exists with  code =$athena#36769180 Metastasis and bodySite =$athena#4159589 'Abdominal viscera'  
TO BE checked the original concept was OTHER VISCERA##34#</v>
      </c>
    </row>
    <row r="365" spans="2:2" x14ac:dyDescent="0.75">
      <c r="B365" t="str">
        <f>IF('HnStage-ConceptMap-6'!S141=0,"//---END",'HnStage-ConceptMap-6'!S141)</f>
        <v>//---END</v>
      </c>
    </row>
    <row r="366" spans="2:2" x14ac:dyDescent="0.75">
      <c r="B366" t="str">
        <f>IF('HnStage-ConceptMap-6'!S142=0,"//---END",'HnStage-ConceptMap-6'!S142)</f>
        <v>//---END</v>
      </c>
    </row>
    <row r="367" spans="2:2" x14ac:dyDescent="0.75">
      <c r="B367" t="str">
        <f>IF('HnStage-ConceptMap-6'!S143=0,"//---END",'HnStage-ConceptMap-6'!S143)</f>
        <v>//---END</v>
      </c>
    </row>
    <row r="368" spans="2:2" x14ac:dyDescent="0.75">
      <c r="B368" t="str">
        <f>IF('HnStage-ConceptMap-6'!S144=0,"//---END",'HnStage-ConceptMap-6'!S144)</f>
        <v>//---END</v>
      </c>
    </row>
    <row r="369" spans="2:2" x14ac:dyDescent="0.75">
      <c r="B369" t="str">
        <f>IF('HnStage-ConceptMap-6'!S145=0,"//---END",'HnStage-ConceptMap-6'!S145)</f>
        <v>//---END</v>
      </c>
    </row>
    <row r="370" spans="2:2" x14ac:dyDescent="0.75">
      <c r="B370" t="str">
        <f>IF('HnStage-ConceptMap-6'!S146=0,"//---END",'HnStage-ConceptMap-6'!S146)</f>
        <v>//---END</v>
      </c>
    </row>
    <row r="371" spans="2:2" x14ac:dyDescent="0.75">
      <c r="B371" t="str">
        <f>IF('HnStage-ConceptMap-6'!S147=0,"//---END",'HnStage-ConceptMap-6'!S147)</f>
        <v>//---END</v>
      </c>
    </row>
    <row r="372" spans="2:2" x14ac:dyDescent="0.75">
      <c r="B372" t="str">
        <f>IF('HnStage-ConceptMap-6'!S148=0,"//---END",'HnStage-ConceptMap-6'!S148)</f>
        <v>//---END</v>
      </c>
    </row>
    <row r="373" spans="2:2" x14ac:dyDescent="0.75">
      <c r="B373" t="str">
        <f>IF('HnStage-ConceptMap-6'!S149=0,"//---END",'HnStage-ConceptMap-6'!S149)</f>
        <v>//---END</v>
      </c>
    </row>
    <row r="374" spans="2:2" x14ac:dyDescent="0.75">
      <c r="B374" t="str">
        <f>IF('HnStage-ConceptMap-6'!S150=0,"//---END",'HnStage-ConceptMap-6'!S150)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6B8CB-54B5-4A63-9ECA-F07734532620}">
  <sheetPr codeName="Foglio108">
    <tabColor theme="7" tint="0.39997558519241921"/>
  </sheetPr>
  <dimension ref="A1:R57"/>
  <sheetViews>
    <sheetView zoomScale="85" zoomScaleNormal="85" workbookViewId="0">
      <selection activeCell="H10" sqref="H10"/>
    </sheetView>
  </sheetViews>
  <sheetFormatPr defaultRowHeight="19.899999999999999" customHeight="1"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1382</v>
      </c>
      <c r="N1" s="23" t="s">
        <v>20</v>
      </c>
      <c r="P1" s="23" t="s">
        <v>20</v>
      </c>
      <c r="R1" s="23" t="s">
        <v>20</v>
      </c>
    </row>
    <row r="2" spans="1:18" ht="19.899999999999999" customHeight="1" x14ac:dyDescent="0.75">
      <c r="L2" s="24" t="s">
        <v>19</v>
      </c>
      <c r="N2" s="24" t="s">
        <v>1381</v>
      </c>
      <c r="P2" s="24" t="s">
        <v>2045</v>
      </c>
      <c r="R2" s="24" t="s">
        <v>2046</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2446</v>
      </c>
      <c r="L4" s="16" t="str">
        <f>CONCATENATE("Logical: ",B4)</f>
        <v>Logical: SarcomaStageI4rc</v>
      </c>
    </row>
    <row r="5" spans="1:18" ht="19.899999999999999" customHeight="1" x14ac:dyDescent="0.75">
      <c r="A5" s="14" t="s">
        <v>16</v>
      </c>
      <c r="B5" s="31" t="s">
        <v>2447</v>
      </c>
      <c r="L5" s="16" t="str">
        <f>CONCATENATE("Id: ",B5)</f>
        <v>Id: SarcomaStage</v>
      </c>
    </row>
    <row r="6" spans="1:18" ht="19.899999999999999" customHeight="1" x14ac:dyDescent="0.75">
      <c r="A6" s="14" t="s">
        <v>10</v>
      </c>
      <c r="B6" s="32" t="s">
        <v>2448</v>
      </c>
      <c r="L6" s="17" t="str">
        <f>CONCATENATE("Title: ##34#",B6,"##34#")</f>
        <v>Title: ##34#Sarcoma Stage##34#</v>
      </c>
    </row>
    <row r="7" spans="1:18" ht="19.899999999999999" customHeight="1" x14ac:dyDescent="0.75">
      <c r="A7" s="26" t="s">
        <v>2</v>
      </c>
      <c r="B7" s="32" t="s">
        <v>2448</v>
      </c>
      <c r="C7" s="9" t="s">
        <v>3</v>
      </c>
      <c r="D7" s="1" t="s">
        <v>4</v>
      </c>
      <c r="E7" s="3" t="s">
        <v>5</v>
      </c>
      <c r="F7" s="3" t="s">
        <v>6</v>
      </c>
      <c r="G7" s="3" t="s">
        <v>7</v>
      </c>
      <c r="H7" s="64" t="s">
        <v>1380</v>
      </c>
      <c r="I7" s="118" t="s">
        <v>2043</v>
      </c>
      <c r="J7" s="118" t="s">
        <v>2044</v>
      </c>
      <c r="L7" s="17" t="str">
        <f>CONCATENATE("Description: "," ##334#",B7,"##334#",)</f>
        <v>Description:  ##334#Sarcoma Stage##334#</v>
      </c>
    </row>
    <row r="8" spans="1:18" ht="20.25" customHeight="1" x14ac:dyDescent="0.75">
      <c r="A8" s="124">
        <v>0</v>
      </c>
      <c r="B8" s="42" t="s">
        <v>1545</v>
      </c>
      <c r="C8" s="11" t="s">
        <v>1539</v>
      </c>
      <c r="D8" s="11" t="s">
        <v>1540</v>
      </c>
      <c r="E8" s="11">
        <v>1</v>
      </c>
      <c r="F8" s="11">
        <v>1</v>
      </c>
      <c r="G8" t="s">
        <v>1592</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 si="1">IF(I8,IF(L8="*  ..  ##34###34# ##334###334#",L8,CONCATENATE("* ",B8," insert ObligationActorAndCode($actor-headneck, #SHALL:handle)")),IF(L8="*  ..  ##34###34# ##334###334#",L8,""))</f>
        <v/>
      </c>
      <c r="R8" s="12" t="str">
        <f t="shared" ref="R8:R29" si="2">IF(J8,IF(L8="*  ..  ##34###34# ##334###334#",L8,CONCATENATE("* ",B8," insert ObligationActorAndCode($actor-sarcoma-i4rc, #SHALL:handle)")),IF(L8="*  ..  ##34###34# ##334###334#",L8,""))</f>
        <v>* episodeEvent insert ObligationActorAndCode($actor-sarcoma-i4rc, #SHALL:handle)</v>
      </c>
    </row>
    <row r="9" spans="1:18" ht="73.75" x14ac:dyDescent="0.75">
      <c r="A9" s="124">
        <v>6</v>
      </c>
      <c r="B9" s="6" t="s">
        <v>2096</v>
      </c>
      <c r="C9" s="11" t="s">
        <v>2102</v>
      </c>
      <c r="D9" s="11" t="s">
        <v>2103</v>
      </c>
      <c r="E9" s="11">
        <v>1</v>
      </c>
      <c r="F9" s="11">
        <v>1</v>
      </c>
      <c r="G9" t="s">
        <v>1461</v>
      </c>
      <c r="H9" s="4" t="s">
        <v>2449</v>
      </c>
      <c r="I9" s="12" t="b">
        <v>0</v>
      </c>
      <c r="J9" s="12" t="b">
        <v>1</v>
      </c>
      <c r="K9" s="25"/>
      <c r="L9" s="12" t="str">
        <f t="shared" ref="L9:L29" si="3">CONCATENATE("* ",B9, " ",E9,"..",F9," ",G9," ##34#",C9,"##34# ##334#",D9,"##334#")</f>
        <v>* localised 1..1 CodeableConcept ##34#Localised##34# ##334#Is localised##334#</v>
      </c>
      <c r="N9" s="12" t="str">
        <f t="shared" ref="N9:N29" si="4">IF(H9="",IF(L9="*  ..  ##34###34# ##334###334#",L9,""),IF(L9="*  ..  ##34###34# ##334###334#",L9,CONCATENATE("* ",B9," ^comment = ##334#",H9,"##334#")))</f>
        <v>* localised ^comment = ##334#Stage at diagnosis (before any treatments)        "◦ Localised 
     ∙ Yes/No; if yes specify No of  lesions"
##334#</v>
      </c>
      <c r="P9" s="12" t="str">
        <f t="shared" ref="P9:P29" si="5">IF(I9,IF(L9="*  ..  ##34###34# ##334###334#",L9,CONCATENATE("* ",B9," insert ObligationActorAndCode($actor-headneck, #SHALL:handle)")),IF(L9="*  ..  ##34###34# ##334###334#",L9,""))</f>
        <v/>
      </c>
      <c r="R9" s="12" t="str">
        <f t="shared" si="2"/>
        <v>* localised insert ObligationActorAndCode($actor-sarcoma-i4rc, #SHALL:handle)</v>
      </c>
    </row>
    <row r="10" spans="1:18" ht="19.899999999999999" customHeight="1" x14ac:dyDescent="0.75">
      <c r="A10" s="126">
        <v>7</v>
      </c>
      <c r="B10" s="11" t="s">
        <v>2097</v>
      </c>
      <c r="C10" s="11" t="s">
        <v>2104</v>
      </c>
      <c r="D10" s="11" t="s">
        <v>2105</v>
      </c>
      <c r="E10" s="11">
        <v>1</v>
      </c>
      <c r="F10" s="11">
        <v>1</v>
      </c>
      <c r="G10" t="s">
        <v>1461</v>
      </c>
      <c r="H10" s="12" t="s">
        <v>2450</v>
      </c>
      <c r="I10" s="12" t="b">
        <v>0</v>
      </c>
      <c r="J10" s="12" t="b">
        <v>1</v>
      </c>
      <c r="K10" s="25"/>
      <c r="L10" s="12" t="str">
        <f t="shared" si="3"/>
        <v>* locoRegional 1..1 CodeableConcept ##34#Loco-regional##34# ##334#Loco-regional information##334#</v>
      </c>
      <c r="N10" s="12" t="str">
        <f t="shared" si="4"/>
        <v>* locoRegional ^comment = ##334#
        ◦ Loco-regional
     ∙ In transit metastasis 
     ∙ Multifocal (more than one lesion in the same organ or/anatomical compartment) "
        ##334#</v>
      </c>
      <c r="P10" s="12" t="str">
        <f t="shared" si="5"/>
        <v/>
      </c>
      <c r="R10" s="12" t="str">
        <f t="shared" si="2"/>
        <v>* locoRegional insert ObligationActorAndCode($actor-sarcoma-i4rc, #SHALL:handle)</v>
      </c>
    </row>
    <row r="11" spans="1:18" ht="19.899999999999999" customHeight="1" x14ac:dyDescent="0.75">
      <c r="A11" s="126">
        <v>10</v>
      </c>
      <c r="B11" s="6" t="s">
        <v>2099</v>
      </c>
      <c r="C11" s="11" t="s">
        <v>2108</v>
      </c>
      <c r="D11" s="11" t="s">
        <v>2109</v>
      </c>
      <c r="E11" s="11">
        <v>1</v>
      </c>
      <c r="F11" s="11">
        <v>1</v>
      </c>
      <c r="G11" t="s">
        <v>40</v>
      </c>
      <c r="H11" s="12"/>
      <c r="I11" s="12" t="b">
        <v>0</v>
      </c>
      <c r="J11" s="12" t="b">
        <v>1</v>
      </c>
      <c r="L11" s="12" t="str">
        <f t="shared" si="3"/>
        <v>* regionalNodalMetastases 1..1 boolean ##34#Regional nodal metastases##34# ##334#Describes if regional nodal mestastases happened##334#</v>
      </c>
      <c r="N11" s="12" t="str">
        <f t="shared" si="4"/>
        <v/>
      </c>
      <c r="P11" s="12" t="str">
        <f t="shared" si="5"/>
        <v/>
      </c>
      <c r="R11" s="12" t="str">
        <f t="shared" si="2"/>
        <v>* regionalNodalMetastases insert ObligationActorAndCode($actor-sarcoma-i4rc, #SHALL:handle)</v>
      </c>
    </row>
    <row r="12" spans="1:18" ht="19.899999999999999" customHeight="1" x14ac:dyDescent="0.75">
      <c r="A12" s="126"/>
      <c r="B12" s="6" t="s">
        <v>2120</v>
      </c>
      <c r="C12" s="6" t="s">
        <v>2120</v>
      </c>
      <c r="D12" s="11" t="s">
        <v>1391</v>
      </c>
      <c r="E12" s="6">
        <v>0</v>
      </c>
      <c r="F12" s="6">
        <v>1</v>
      </c>
      <c r="G12" s="58" t="s">
        <v>1</v>
      </c>
      <c r="H12" s="4"/>
      <c r="I12" s="12" t="b">
        <v>0</v>
      </c>
      <c r="J12" s="12" t="b">
        <v>1</v>
      </c>
      <c r="K12" s="58"/>
      <c r="L12" s="12" t="str">
        <f t="shared" si="3"/>
        <v>* sites 0..1 BackboneElement ##34#sites##34# ##334#Describes if site of metastasic disease  is soft tissue##334#</v>
      </c>
      <c r="N12" s="12" t="str">
        <f t="shared" si="4"/>
        <v/>
      </c>
      <c r="P12" s="12" t="str">
        <f t="shared" si="5"/>
        <v/>
      </c>
      <c r="R12" s="12" t="str">
        <f t="shared" si="2"/>
        <v>* sites insert ObligationActorAndCode($actor-sarcoma-i4rc, #SHALL:handle)</v>
      </c>
    </row>
    <row r="13" spans="1:18" ht="19.899999999999999" customHeight="1" x14ac:dyDescent="0.75">
      <c r="A13" s="126">
        <v>11</v>
      </c>
      <c r="B13" s="11" t="s">
        <v>2121</v>
      </c>
      <c r="C13" s="11" t="s">
        <v>1390</v>
      </c>
      <c r="D13" s="11" t="s">
        <v>1391</v>
      </c>
      <c r="E13" s="11">
        <v>0</v>
      </c>
      <c r="F13" s="11">
        <v>1</v>
      </c>
      <c r="G13" t="s">
        <v>40</v>
      </c>
      <c r="H13" s="12"/>
      <c r="I13" s="12" t="b">
        <v>0</v>
      </c>
      <c r="J13" s="12" t="b">
        <v>1</v>
      </c>
      <c r="L13" s="12" t="str">
        <f t="shared" si="3"/>
        <v>* sites.softTissue 0..1 boolean ##34#Soft tissue##34# ##334#Describes if site of metastasic disease  is soft tissue##334#</v>
      </c>
      <c r="N13" s="12" t="str">
        <f t="shared" si="4"/>
        <v/>
      </c>
      <c r="P13" s="12" t="str">
        <f t="shared" si="5"/>
        <v/>
      </c>
      <c r="R13" s="12" t="str">
        <f t="shared" si="2"/>
        <v>* sites.softTissue insert ObligationActorAndCode($actor-sarcoma-i4rc, #SHALL:handle)</v>
      </c>
    </row>
    <row r="14" spans="1:18" ht="19.899999999999999" customHeight="1" x14ac:dyDescent="0.75">
      <c r="A14" s="126">
        <v>12</v>
      </c>
      <c r="B14" s="11" t="s">
        <v>2122</v>
      </c>
      <c r="C14" s="11" t="s">
        <v>1392</v>
      </c>
      <c r="D14" s="11" t="s">
        <v>1393</v>
      </c>
      <c r="E14" s="11">
        <v>0</v>
      </c>
      <c r="F14" s="11">
        <v>1</v>
      </c>
      <c r="G14" t="s">
        <v>40</v>
      </c>
      <c r="H14" s="12"/>
      <c r="I14" s="12" t="b">
        <v>0</v>
      </c>
      <c r="J14" s="12" t="b">
        <v>1</v>
      </c>
      <c r="L14" s="12" t="str">
        <f t="shared" si="3"/>
        <v>* sites.distantLymphNode 0..1 boolean ##34#distant lymph node##34# ##334#Describes if site of metastasic disease  is dystan lymph node##334#</v>
      </c>
      <c r="N14" s="12" t="str">
        <f t="shared" si="4"/>
        <v/>
      </c>
      <c r="P14" s="12" t="str">
        <f t="shared" si="5"/>
        <v/>
      </c>
      <c r="R14" s="12" t="str">
        <f t="shared" si="2"/>
        <v>* sites.distantLymphNode insert ObligationActorAndCode($actor-sarcoma-i4rc, #SHALL:handle)</v>
      </c>
    </row>
    <row r="15" spans="1:18" ht="19.899999999999999" customHeight="1" x14ac:dyDescent="0.75">
      <c r="A15" s="126">
        <v>13</v>
      </c>
      <c r="B15" s="11" t="s">
        <v>2123</v>
      </c>
      <c r="C15" s="11" t="s">
        <v>1394</v>
      </c>
      <c r="D15" s="11" t="s">
        <v>1395</v>
      </c>
      <c r="E15" s="11">
        <v>0</v>
      </c>
      <c r="F15" s="11">
        <v>1</v>
      </c>
      <c r="G15" t="s">
        <v>40</v>
      </c>
      <c r="H15" s="12"/>
      <c r="I15" s="12" t="b">
        <v>0</v>
      </c>
      <c r="J15" s="12" t="b">
        <v>1</v>
      </c>
      <c r="L15" s="12" t="str">
        <f t="shared" si="3"/>
        <v>* sites.lung 0..1 boolean ##34#lung##34# ##334#Describes if site of metastasic disease  is lung##334#</v>
      </c>
      <c r="N15" s="12" t="str">
        <f t="shared" si="4"/>
        <v/>
      </c>
      <c r="P15" s="12" t="str">
        <f t="shared" si="5"/>
        <v/>
      </c>
      <c r="R15" s="12" t="str">
        <f t="shared" si="2"/>
        <v>* sites.lung insert ObligationActorAndCode($actor-sarcoma-i4rc, #SHALL:handle)</v>
      </c>
    </row>
    <row r="16" spans="1:18" ht="19.899999999999999" customHeight="1" x14ac:dyDescent="0.75">
      <c r="A16" s="126">
        <v>14</v>
      </c>
      <c r="B16" s="11" t="s">
        <v>2124</v>
      </c>
      <c r="C16" s="11" t="s">
        <v>1396</v>
      </c>
      <c r="D16" s="11" t="s">
        <v>1397</v>
      </c>
      <c r="E16" s="11">
        <v>0</v>
      </c>
      <c r="F16" s="11">
        <v>1</v>
      </c>
      <c r="G16" t="s">
        <v>40</v>
      </c>
      <c r="H16" s="12"/>
      <c r="I16" s="12" t="b">
        <v>0</v>
      </c>
      <c r="J16" s="12" t="b">
        <v>1</v>
      </c>
      <c r="L16" s="12" t="str">
        <f t="shared" si="3"/>
        <v>* sites.bone 0..1 boolean ##34#bone##34# ##334#Describes if site of metastasic disease  is bone##334#</v>
      </c>
      <c r="N16" s="12" t="str">
        <f t="shared" si="4"/>
        <v/>
      </c>
      <c r="P16" s="12" t="str">
        <f t="shared" si="5"/>
        <v/>
      </c>
      <c r="R16" s="12" t="str">
        <f t="shared" si="2"/>
        <v>* sites.bone insert ObligationActorAndCode($actor-sarcoma-i4rc, #SHALL:handle)</v>
      </c>
    </row>
    <row r="17" spans="1:18" ht="19.899999999999999" customHeight="1" x14ac:dyDescent="0.75">
      <c r="A17" s="126">
        <v>15</v>
      </c>
      <c r="B17" s="11" t="s">
        <v>2125</v>
      </c>
      <c r="C17" s="11" t="s">
        <v>1398</v>
      </c>
      <c r="D17" s="11" t="s">
        <v>1399</v>
      </c>
      <c r="E17" s="11">
        <v>0</v>
      </c>
      <c r="F17" s="11">
        <v>1</v>
      </c>
      <c r="G17" t="s">
        <v>40</v>
      </c>
      <c r="H17" s="12"/>
      <c r="I17" s="12" t="b">
        <v>0</v>
      </c>
      <c r="J17" s="12" t="b">
        <v>1</v>
      </c>
      <c r="L17" s="12" t="str">
        <f t="shared" si="3"/>
        <v>* sites.liver 0..1 boolean ##34#liver##34# ##334#Describes if site of metastasic disease  is liver##334#</v>
      </c>
      <c r="N17" s="12" t="str">
        <f t="shared" si="4"/>
        <v/>
      </c>
      <c r="P17" s="12" t="str">
        <f t="shared" si="5"/>
        <v/>
      </c>
      <c r="R17" s="12" t="str">
        <f t="shared" si="2"/>
        <v>* sites.liver insert ObligationActorAndCode($actor-sarcoma-i4rc, #SHALL:handle)</v>
      </c>
    </row>
    <row r="18" spans="1:18" ht="19.899999999999999" customHeight="1" x14ac:dyDescent="0.75">
      <c r="A18" s="126">
        <v>16</v>
      </c>
      <c r="B18" s="11" t="s">
        <v>2126</v>
      </c>
      <c r="C18" s="11" t="s">
        <v>1400</v>
      </c>
      <c r="D18" s="11" t="s">
        <v>1401</v>
      </c>
      <c r="E18" s="11">
        <v>0</v>
      </c>
      <c r="F18" s="11">
        <v>1</v>
      </c>
      <c r="G18" t="s">
        <v>40</v>
      </c>
      <c r="H18" s="12"/>
      <c r="I18" s="12" t="b">
        <v>0</v>
      </c>
      <c r="J18" s="12" t="b">
        <v>1</v>
      </c>
      <c r="L18" s="12" t="str">
        <f t="shared" si="3"/>
        <v>* sites.pleura 0..1 boolean ##34#pleura##34# ##334#Describes if site of metastasic disease  is pleura##334#</v>
      </c>
      <c r="N18" s="12" t="str">
        <f t="shared" si="4"/>
        <v/>
      </c>
      <c r="P18" s="12" t="str">
        <f t="shared" si="5"/>
        <v/>
      </c>
      <c r="R18" s="12" t="str">
        <f t="shared" si="2"/>
        <v>* sites.pleura insert ObligationActorAndCode($actor-sarcoma-i4rc, #SHALL:handle)</v>
      </c>
    </row>
    <row r="19" spans="1:18" ht="19.899999999999999" customHeight="1" x14ac:dyDescent="0.75">
      <c r="A19" s="127">
        <v>17</v>
      </c>
      <c r="B19" s="11" t="s">
        <v>2127</v>
      </c>
      <c r="C19" s="11" t="s">
        <v>1402</v>
      </c>
      <c r="D19" s="11" t="s">
        <v>1403</v>
      </c>
      <c r="E19" s="11">
        <v>0</v>
      </c>
      <c r="F19" s="11">
        <v>1</v>
      </c>
      <c r="G19" t="s">
        <v>40</v>
      </c>
      <c r="H19" s="12"/>
      <c r="I19" s="12" t="b">
        <v>0</v>
      </c>
      <c r="J19" s="12" t="b">
        <v>1</v>
      </c>
      <c r="L19" s="12" t="str">
        <f t="shared" si="3"/>
        <v>* sites.peritoneum 0..1 boolean ##34#peritoneum##34# ##334#Describes if site of metastasic disease  is peritoneum##334#</v>
      </c>
      <c r="N19" s="12" t="str">
        <f t="shared" si="4"/>
        <v/>
      </c>
      <c r="P19" s="12" t="str">
        <f t="shared" si="5"/>
        <v/>
      </c>
      <c r="R19" s="12" t="str">
        <f t="shared" si="2"/>
        <v>* sites.peritoneum insert ObligationActorAndCode($actor-sarcoma-i4rc, #SHALL:handle)</v>
      </c>
    </row>
    <row r="20" spans="1:18" ht="19.899999999999999" customHeight="1" x14ac:dyDescent="0.75">
      <c r="A20" s="124">
        <v>18</v>
      </c>
      <c r="B20" s="11" t="s">
        <v>2128</v>
      </c>
      <c r="C20" s="11" t="s">
        <v>1404</v>
      </c>
      <c r="D20" s="11" t="s">
        <v>1405</v>
      </c>
      <c r="E20" s="11">
        <v>0</v>
      </c>
      <c r="F20" s="11">
        <v>1</v>
      </c>
      <c r="G20" t="s">
        <v>40</v>
      </c>
      <c r="H20" s="12"/>
      <c r="I20" s="12" t="b">
        <v>0</v>
      </c>
      <c r="J20" s="12" t="b">
        <v>1</v>
      </c>
      <c r="L20" s="12" t="str">
        <f t="shared" si="3"/>
        <v>* sites.brain 0..1 boolean ##34#brain##34# ##334#Describes if site of metastasic disease  is brain##334#</v>
      </c>
      <c r="N20" s="12" t="str">
        <f t="shared" si="4"/>
        <v/>
      </c>
      <c r="P20" s="12" t="str">
        <f t="shared" si="5"/>
        <v/>
      </c>
      <c r="R20" s="12" t="str">
        <f t="shared" si="2"/>
        <v>* sites.brain insert ObligationActorAndCode($actor-sarcoma-i4rc, #SHALL:handle)</v>
      </c>
    </row>
    <row r="21" spans="1:18" ht="19.899999999999999" customHeight="1" x14ac:dyDescent="0.75">
      <c r="A21" s="127">
        <v>19</v>
      </c>
      <c r="B21" s="11" t="s">
        <v>2129</v>
      </c>
      <c r="C21" s="11" t="s">
        <v>1406</v>
      </c>
      <c r="D21" s="11" t="s">
        <v>1407</v>
      </c>
      <c r="E21" s="11">
        <v>0</v>
      </c>
      <c r="F21" s="11">
        <v>1</v>
      </c>
      <c r="G21" t="s">
        <v>40</v>
      </c>
      <c r="H21" s="12"/>
      <c r="I21" s="12" t="b">
        <v>0</v>
      </c>
      <c r="J21" s="12" t="b">
        <v>1</v>
      </c>
      <c r="L21" s="12" t="str">
        <f t="shared" si="3"/>
        <v>* sites.otherViscera 0..1 boolean ##34#other viscera##34# ##334#Describes if site of metastasic disease  is other viscera##334#</v>
      </c>
      <c r="N21" s="12" t="str">
        <f t="shared" si="4"/>
        <v/>
      </c>
      <c r="P21" s="12" t="str">
        <f t="shared" si="5"/>
        <v/>
      </c>
      <c r="R21" s="12" t="str">
        <f t="shared" si="2"/>
        <v>* sites.otherViscera insert ObligationActorAndCode($actor-sarcoma-i4rc, #SHALL:handle)</v>
      </c>
    </row>
    <row r="22" spans="1:18" ht="19.899999999999999" customHeight="1" x14ac:dyDescent="0.75">
      <c r="A22" s="124">
        <v>20</v>
      </c>
      <c r="B22" s="11" t="s">
        <v>2130</v>
      </c>
      <c r="C22" s="11" t="s">
        <v>1408</v>
      </c>
      <c r="D22" s="11" t="s">
        <v>1409</v>
      </c>
      <c r="E22" s="11">
        <v>0</v>
      </c>
      <c r="F22" s="11">
        <v>1</v>
      </c>
      <c r="G22" t="s">
        <v>40</v>
      </c>
      <c r="H22" s="12"/>
      <c r="I22" s="12" t="b">
        <v>0</v>
      </c>
      <c r="J22" s="12" t="b">
        <v>1</v>
      </c>
      <c r="L22" s="12" t="str">
        <f t="shared" si="3"/>
        <v>* sites.unknown 0..1 boolean ##34#unknown##34# ##334#Describes if site of metastasic disease  is unknown##334#</v>
      </c>
      <c r="N22" s="12" t="str">
        <f t="shared" si="4"/>
        <v/>
      </c>
      <c r="P22" s="12" t="str">
        <f t="shared" si="5"/>
        <v/>
      </c>
      <c r="R22" s="12" t="str">
        <f t="shared" si="2"/>
        <v>* sites.unknown insert ObligationActorAndCode($actor-sarcoma-i4rc, #SHALL:handle)</v>
      </c>
    </row>
    <row r="23" spans="1:18" ht="19.899999999999999" customHeight="1" x14ac:dyDescent="0.75">
      <c r="I23" s="12"/>
      <c r="J23" s="12"/>
      <c r="L23" s="12" t="str">
        <f t="shared" si="3"/>
        <v>*  ..  ##34###34# ##334###334#</v>
      </c>
      <c r="N23" s="12" t="str">
        <f t="shared" si="4"/>
        <v>*  ..  ##34###34# ##334###334#</v>
      </c>
      <c r="P23" s="12" t="str">
        <f t="shared" si="5"/>
        <v>*  ..  ##34###34# ##334###334#</v>
      </c>
      <c r="R23" s="12" t="str">
        <f t="shared" si="2"/>
        <v>*  ..  ##34###34# ##334###334#</v>
      </c>
    </row>
    <row r="24" spans="1:18" ht="19.899999999999999" customHeight="1" x14ac:dyDescent="0.75">
      <c r="I24" s="12"/>
      <c r="J24" s="12"/>
      <c r="L24" s="12" t="str">
        <f t="shared" si="3"/>
        <v>*  ..  ##34###34# ##334###334#</v>
      </c>
      <c r="N24" s="12" t="str">
        <f t="shared" si="4"/>
        <v>*  ..  ##34###34# ##334###334#</v>
      </c>
      <c r="P24" s="12" t="str">
        <f t="shared" si="5"/>
        <v>*  ..  ##34###34# ##334###334#</v>
      </c>
      <c r="R24" s="12" t="str">
        <f t="shared" si="2"/>
        <v>*  ..  ##34###34# ##334###334#</v>
      </c>
    </row>
    <row r="25" spans="1:18" ht="19.899999999999999" customHeight="1" x14ac:dyDescent="0.75">
      <c r="I25" s="12"/>
      <c r="J25" s="12"/>
      <c r="L25" s="12" t="str">
        <f t="shared" si="3"/>
        <v>*  ..  ##34###34# ##334###334#</v>
      </c>
      <c r="N25" s="12" t="str">
        <f t="shared" si="4"/>
        <v>*  ..  ##34###34# ##334###334#</v>
      </c>
      <c r="P25" s="12" t="str">
        <f t="shared" si="5"/>
        <v>*  ..  ##34###34# ##334###334#</v>
      </c>
      <c r="R25" s="12" t="str">
        <f t="shared" si="2"/>
        <v>*  ..  ##34###34# ##334###334#</v>
      </c>
    </row>
    <row r="26" spans="1:18" ht="19.899999999999999" customHeight="1" x14ac:dyDescent="0.75">
      <c r="I26" s="12"/>
      <c r="J26" s="12"/>
      <c r="L26" s="12" t="str">
        <f t="shared" si="3"/>
        <v>*  ..  ##34###34# ##334###334#</v>
      </c>
      <c r="N26" s="12" t="str">
        <f t="shared" si="4"/>
        <v>*  ..  ##34###34# ##334###334#</v>
      </c>
      <c r="P26" s="12" t="str">
        <f t="shared" si="5"/>
        <v>*  ..  ##34###34# ##334###334#</v>
      </c>
      <c r="R26" s="12" t="str">
        <f t="shared" si="2"/>
        <v>*  ..  ##34###34# ##334###334#</v>
      </c>
    </row>
    <row r="27" spans="1:18" ht="19.899999999999999" customHeight="1" x14ac:dyDescent="0.75">
      <c r="I27" s="12"/>
      <c r="J27" s="12"/>
      <c r="L27" s="12" t="str">
        <f t="shared" si="3"/>
        <v>*  ..  ##34###34# ##334###334#</v>
      </c>
      <c r="N27" s="12" t="str">
        <f t="shared" si="4"/>
        <v>*  ..  ##34###34# ##334###334#</v>
      </c>
      <c r="P27" s="12" t="str">
        <f t="shared" si="5"/>
        <v>*  ..  ##34###34# ##334###334#</v>
      </c>
      <c r="R27" s="12" t="str">
        <f t="shared" si="2"/>
        <v>*  ..  ##34###34# ##334###334#</v>
      </c>
    </row>
    <row r="28" spans="1:18" ht="19.899999999999999" customHeight="1" x14ac:dyDescent="0.75">
      <c r="I28" s="12"/>
      <c r="J28" s="12"/>
      <c r="L28" s="12" t="str">
        <f t="shared" si="3"/>
        <v>*  ..  ##34###34# ##334###334#</v>
      </c>
      <c r="N28" s="12" t="str">
        <f t="shared" si="4"/>
        <v>*  ..  ##34###34# ##334###334#</v>
      </c>
      <c r="P28" s="12" t="str">
        <f t="shared" si="5"/>
        <v>*  ..  ##34###34# ##334###334#</v>
      </c>
      <c r="R28" s="12" t="str">
        <f t="shared" si="2"/>
        <v>*  ..  ##34###34# ##334###334#</v>
      </c>
    </row>
    <row r="29" spans="1:18" ht="19.899999999999999" customHeight="1" x14ac:dyDescent="0.75">
      <c r="I29" s="12"/>
      <c r="J29" s="12"/>
      <c r="L29" s="12" t="str">
        <f t="shared" si="3"/>
        <v>*  ..  ##34###34# ##334###334#</v>
      </c>
      <c r="N29" s="12" t="str">
        <f t="shared" si="4"/>
        <v>*  ..  ##34###34# ##334###334#</v>
      </c>
      <c r="P29" s="12" t="str">
        <f t="shared" si="5"/>
        <v>*  ..  ##34###34# ##334###334#</v>
      </c>
      <c r="R29" s="12" t="str">
        <f t="shared" si="2"/>
        <v>*  ..  ##34###34# ##334###334#</v>
      </c>
    </row>
    <row r="30" spans="1:18" ht="19.899999999999999" customHeight="1" x14ac:dyDescent="0.75">
      <c r="I30" s="12"/>
      <c r="J30" s="12"/>
      <c r="P30" s="12"/>
      <c r="R30" s="12"/>
    </row>
    <row r="31" spans="1:18" ht="19.899999999999999" customHeight="1" x14ac:dyDescent="0.75">
      <c r="I31" s="12"/>
      <c r="J31" s="12"/>
      <c r="P31" s="12"/>
      <c r="R31" s="12"/>
    </row>
    <row r="32" spans="1:18" ht="19.899999999999999" customHeight="1" x14ac:dyDescent="0.75">
      <c r="I32" s="12"/>
      <c r="J32" s="12"/>
      <c r="P32" s="12"/>
      <c r="R32" s="12"/>
    </row>
    <row r="33" spans="9:18" ht="19.899999999999999" customHeight="1" x14ac:dyDescent="0.75">
      <c r="I33" s="12"/>
      <c r="J33" s="12"/>
      <c r="P33" s="12"/>
      <c r="R33" s="12"/>
    </row>
    <row r="34" spans="9:18" ht="19.899999999999999" customHeight="1" x14ac:dyDescent="0.75">
      <c r="I34" s="12"/>
      <c r="J34" s="12"/>
      <c r="P34" s="12"/>
      <c r="R34" s="12"/>
    </row>
    <row r="35" spans="9:18" ht="19.899999999999999" customHeight="1" x14ac:dyDescent="0.75">
      <c r="I35" s="12"/>
      <c r="J35" s="12"/>
      <c r="P35" s="12"/>
      <c r="R35" s="12"/>
    </row>
    <row r="36" spans="9:18" ht="19.899999999999999" customHeight="1" x14ac:dyDescent="0.75">
      <c r="I36" s="12"/>
      <c r="J36" s="12"/>
      <c r="P36" s="12"/>
      <c r="R36" s="12"/>
    </row>
    <row r="37" spans="9:18" ht="19.899999999999999" customHeight="1" x14ac:dyDescent="0.75">
      <c r="I37" s="12"/>
      <c r="J37" s="12"/>
      <c r="P37" s="12"/>
      <c r="R37" s="12"/>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P52" s="12"/>
      <c r="R52" s="12"/>
    </row>
    <row r="53" spans="9:18" ht="19.899999999999999" customHeight="1" x14ac:dyDescent="0.75">
      <c r="P53" s="12"/>
      <c r="R53" s="12"/>
    </row>
    <row r="54" spans="9:18" ht="19.899999999999999" customHeight="1" x14ac:dyDescent="0.75">
      <c r="P54" s="12"/>
      <c r="R54" s="12"/>
    </row>
    <row r="55" spans="9:18" ht="19.899999999999999" customHeight="1" x14ac:dyDescent="0.75">
      <c r="P55" s="12"/>
      <c r="R55" s="12"/>
    </row>
    <row r="56" spans="9:18" ht="19.899999999999999" customHeight="1" x14ac:dyDescent="0.75">
      <c r="P56" s="12"/>
      <c r="R56" s="12"/>
    </row>
    <row r="57" spans="9:18" ht="19.899999999999999" customHeight="1" x14ac:dyDescent="0.75">
      <c r="P57" s="12"/>
      <c r="R57" s="12"/>
    </row>
  </sheetData>
  <pageMargins left="0.7" right="0.7" top="0.75" bottom="0.75" header="0.3" footer="0.3"/>
  <pageSetup paperSize="9" orientation="portrait" r:id="rId1"/>
  <legacy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C0C1-AF38-467D-8957-8284DA04BB24}">
  <sheetPr codeName="Foglio109">
    <tabColor theme="8" tint="-0.249977111117893"/>
  </sheetPr>
  <dimension ref="C1:G328"/>
  <sheetViews>
    <sheetView topLeftCell="C1" workbookViewId="0">
      <selection activeCell="E2" sqref="E2"/>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SarcomaStage!L1</f>
        <v>//===================================================</v>
      </c>
    </row>
    <row r="2" spans="3:7" ht="16.75" thickBot="1" x14ac:dyDescent="0.9">
      <c r="C2" s="24" t="str">
        <f>SarcomaStage!L2</f>
        <v>//  Logical Model</v>
      </c>
      <c r="G2" s="29" t="s">
        <v>2451</v>
      </c>
    </row>
    <row r="3" spans="3:7" x14ac:dyDescent="0.75">
      <c r="C3" s="24" t="str">
        <f>SarcomaStage!L3</f>
        <v>//===================================================</v>
      </c>
    </row>
    <row r="4" spans="3:7" x14ac:dyDescent="0.75">
      <c r="C4" s="16" t="str">
        <f>SarcomaStage!L4</f>
        <v>Logical: SarcomaStageI4rc</v>
      </c>
    </row>
    <row r="5" spans="3:7" x14ac:dyDescent="0.75">
      <c r="C5" s="16" t="str">
        <f>SarcomaStage!L5</f>
        <v>Id: SarcomaStage</v>
      </c>
    </row>
    <row r="6" spans="3:7" x14ac:dyDescent="0.75">
      <c r="C6" s="16" t="str">
        <f>SarcomaStage!L6</f>
        <v>Title: ##34#Sarcoma Stage##34#</v>
      </c>
    </row>
    <row r="7" spans="3:7" x14ac:dyDescent="0.75">
      <c r="C7" s="16" t="str">
        <f>SarcomaStage!L7</f>
        <v>Description:  ##334#Sarcoma Stage##334#</v>
      </c>
    </row>
    <row r="8" spans="3:7" ht="29.5" x14ac:dyDescent="0.75">
      <c r="C8" s="12" t="str">
        <f>IF(SarcomaStage!L8="*  ..  ##34###34# ##334###334#","//--- END",SarcomaStage!L8)</f>
        <v>* episodeEvent 1..1 http://hl7.eu/fhir/ig/idea4rc/StructureDefinition/EpisodeEvent ##34#Episode Event Reference##34# ##334#EpisodeEvent element containing the data regarding the patient's cancer##334#</v>
      </c>
    </row>
    <row r="9" spans="3:7" x14ac:dyDescent="0.75">
      <c r="C9" s="12" t="str">
        <f>IF(SarcomaStage!L9="*  ..  ##34###34# ##334###334#","//--- END",SarcomaStage!L9)</f>
        <v>* localised 1..1 CodeableConcept ##34#Localised##34# ##334#Is localised##334#</v>
      </c>
    </row>
    <row r="10" spans="3:7" x14ac:dyDescent="0.75">
      <c r="C10" s="12" t="str">
        <f>IF(SarcomaStage!L10="*  ..  ##34###34# ##334###334#","//--- END",SarcomaStage!L10)</f>
        <v>* locoRegional 1..1 CodeableConcept ##34#Loco-regional##34# ##334#Loco-regional information##334#</v>
      </c>
    </row>
    <row r="11" spans="3:7" ht="29.5" x14ac:dyDescent="0.75">
      <c r="C11" s="12" t="str">
        <f>IF(SarcomaStage!L11="*  ..  ##34###34# ##334###334#","//--- END",SarcomaStage!L11)</f>
        <v>* regionalNodalMetastases 1..1 boolean ##34#Regional nodal metastases##34# ##334#Describes if regional nodal mestastases happened##334#</v>
      </c>
    </row>
    <row r="12" spans="3:7" x14ac:dyDescent="0.75">
      <c r="C12" s="12" t="str">
        <f>IF(SarcomaStage!L12="*  ..  ##34###34# ##334###334#","//--- END",SarcomaStage!L12)</f>
        <v>* sites 0..1 BackboneElement ##34#sites##34# ##334#Describes if site of metastasic disease  is soft tissue##334#</v>
      </c>
    </row>
    <row r="13" spans="3:7" x14ac:dyDescent="0.75">
      <c r="C13" s="12" t="str">
        <f>IF(SarcomaStage!L13="*  ..  ##34###34# ##334###334#","//--- END",SarcomaStage!L13)</f>
        <v>* sites.softTissue 0..1 boolean ##34#Soft tissue##34# ##334#Describes if site of metastasic disease  is soft tissue##334#</v>
      </c>
    </row>
    <row r="14" spans="3:7" ht="29.5" x14ac:dyDescent="0.75">
      <c r="C14" s="12" t="str">
        <f>IF(SarcomaStage!L14="*  ..  ##34###34# ##334###334#","//--- END",SarcomaStage!L14)</f>
        <v>* sites.distantLymphNode 0..1 boolean ##34#distant lymph node##34# ##334#Describes if site of metastasic disease  is dystan lymph node##334#</v>
      </c>
    </row>
    <row r="15" spans="3:7" x14ac:dyDescent="0.75">
      <c r="C15" s="12" t="str">
        <f>IF(SarcomaStage!L15="*  ..  ##34###34# ##334###334#","//--- END",SarcomaStage!L15)</f>
        <v>* sites.lung 0..1 boolean ##34#lung##34# ##334#Describes if site of metastasic disease  is lung##334#</v>
      </c>
    </row>
    <row r="16" spans="3:7" x14ac:dyDescent="0.75">
      <c r="C16" s="12" t="str">
        <f>IF(SarcomaStage!L16="*  ..  ##34###34# ##334###334#","//--- END",SarcomaStage!L16)</f>
        <v>* sites.bone 0..1 boolean ##34#bone##34# ##334#Describes if site of metastasic disease  is bone##334#</v>
      </c>
    </row>
    <row r="17" spans="3:3" x14ac:dyDescent="0.75">
      <c r="C17" s="12" t="str">
        <f>IF(SarcomaStage!L17="*  ..  ##34###34# ##334###334#","//--- END",SarcomaStage!L17)</f>
        <v>* sites.liver 0..1 boolean ##34#liver##34# ##334#Describes if site of metastasic disease  is liver##334#</v>
      </c>
    </row>
    <row r="18" spans="3:3" x14ac:dyDescent="0.75">
      <c r="C18" s="12" t="str">
        <f>IF(SarcomaStage!L18="*  ..  ##34###34# ##334###334#","//--- END",SarcomaStage!L18)</f>
        <v>* sites.pleura 0..1 boolean ##34#pleura##34# ##334#Describes if site of metastasic disease  is pleura##334#</v>
      </c>
    </row>
    <row r="19" spans="3:3" x14ac:dyDescent="0.75">
      <c r="C19" s="12" t="str">
        <f>IF(SarcomaStage!L19="*  ..  ##34###34# ##334###334#","//--- END",SarcomaStage!L19)</f>
        <v>* sites.peritoneum 0..1 boolean ##34#peritoneum##34# ##334#Describes if site of metastasic disease  is peritoneum##334#</v>
      </c>
    </row>
    <row r="20" spans="3:3" x14ac:dyDescent="0.75">
      <c r="C20" s="12" t="str">
        <f>IF(SarcomaStage!L20="*  ..  ##34###34# ##334###334#","//--- END",SarcomaStage!L20)</f>
        <v>* sites.brain 0..1 boolean ##34#brain##34# ##334#Describes if site of metastasic disease  is brain##334#</v>
      </c>
    </row>
    <row r="21" spans="3:3" x14ac:dyDescent="0.75">
      <c r="C21" s="12" t="str">
        <f>IF(SarcomaStage!L21="*  ..  ##34###34# ##334###334#","//--- END",SarcomaStage!L21)</f>
        <v>* sites.otherViscera 0..1 boolean ##34#other viscera##34# ##334#Describes if site of metastasic disease  is other viscera##334#</v>
      </c>
    </row>
    <row r="22" spans="3:3" x14ac:dyDescent="0.75">
      <c r="C22" s="12" t="str">
        <f>IF(SarcomaStage!L22="*  ..  ##34###34# ##334###334#","//--- END",SarcomaStage!L22)</f>
        <v>* sites.unknown 0..1 boolean ##34#unknown##34# ##334#Describes if site of metastasic disease  is unknown##334#</v>
      </c>
    </row>
    <row r="23" spans="3:3" x14ac:dyDescent="0.75">
      <c r="C23" s="12" t="str">
        <f>IF(SarcomaStage!L23="*  ..  ##34###34# ##334###334#","//--- END",SarcomaStage!L23)</f>
        <v>//--- END</v>
      </c>
    </row>
    <row r="24" spans="3:3" x14ac:dyDescent="0.75">
      <c r="C24" s="12" t="str">
        <f>IF(SarcomaStage!L24="*  ..  ##34###34# ##334###334#","//--- END",SarcomaStage!L24)</f>
        <v>//--- END</v>
      </c>
    </row>
    <row r="25" spans="3:3" x14ac:dyDescent="0.75">
      <c r="C25" s="12" t="str">
        <f>IF(SarcomaStage!L25="*  ..  ##34###34# ##334###334#","//--- END",SarcomaStage!L25)</f>
        <v>//--- END</v>
      </c>
    </row>
    <row r="26" spans="3:3" x14ac:dyDescent="0.75">
      <c r="C26" s="12" t="str">
        <f>IF(SarcomaStage!L26="*  ..  ##34###34# ##334###334#","//--- END",SarcomaStage!L26)</f>
        <v>//--- END</v>
      </c>
    </row>
    <row r="27" spans="3:3" x14ac:dyDescent="0.75">
      <c r="C27" s="12" t="str">
        <f>IF(SarcomaStage!L27="*  ..  ##34###34# ##334###334#","//--- END",SarcomaStage!L27)</f>
        <v>//--- END</v>
      </c>
    </row>
    <row r="28" spans="3:3" x14ac:dyDescent="0.75">
      <c r="C28" s="12" t="str">
        <f>IF(SarcomaStage!L28="*  ..  ##34###34# ##334###334#","//--- END",SarcomaStage!L28)</f>
        <v>//--- END</v>
      </c>
    </row>
    <row r="29" spans="3:3" x14ac:dyDescent="0.75">
      <c r="C29" s="12" t="str">
        <f>IF(SarcomaStage!L29="*  ..  ##34###34# ##334###334#","//--- END",SarcomaStage!L29)</f>
        <v>//--- END</v>
      </c>
    </row>
    <row r="35" spans="3:3" x14ac:dyDescent="0.75">
      <c r="C35" s="23" t="s">
        <v>1383</v>
      </c>
    </row>
    <row r="36" spans="3:3" x14ac:dyDescent="0.75">
      <c r="C36" s="24" t="s">
        <v>1454</v>
      </c>
    </row>
    <row r="37" spans="3:3" x14ac:dyDescent="0.75">
      <c r="C37" s="24" t="s">
        <v>1383</v>
      </c>
    </row>
    <row r="38" spans="3:3" x14ac:dyDescent="0.75">
      <c r="C38" s="12" t="str">
        <f>IF(SarcomaStage!N8="*  ..  ##34###34# ##334###334#","//--- END",SarcomaStage!N8)</f>
        <v/>
      </c>
    </row>
    <row r="39" spans="3:3" ht="59" x14ac:dyDescent="0.75">
      <c r="C39" s="12" t="str">
        <f>IF(SarcomaStage!N9="*  ..  ##34###34# ##334###334#","//--- END",SarcomaStage!N9)</f>
        <v>* localised ^comment = ##334#Stage at diagnosis (before any treatments)        "◦ Localised 
     ∙ Yes/No; if yes specify No of  lesions"
##334#</v>
      </c>
    </row>
    <row r="40" spans="3:3" ht="73.75" x14ac:dyDescent="0.75">
      <c r="C40" s="12" t="str">
        <f>IF(SarcomaStage!N10="*  ..  ##34###34# ##334###334#","//--- END",SarcomaStage!N10)</f>
        <v>* locoRegional ^comment = ##334#
        ◦ Loco-regional
     ∙ In transit metastasis 
     ∙ Multifocal (more than one lesion in the same organ or/anatomical compartment) "
        ##334#</v>
      </c>
    </row>
    <row r="41" spans="3:3" x14ac:dyDescent="0.75">
      <c r="C41" s="12" t="str">
        <f>IF(SarcomaStage!N11="*  ..  ##34###34# ##334###334#","//--- END",SarcomaStage!N11)</f>
        <v/>
      </c>
    </row>
    <row r="42" spans="3:3" x14ac:dyDescent="0.75">
      <c r="C42" s="12" t="str">
        <f>IF(SarcomaStage!N12="*  ..  ##34###34# ##334###334#","//--- END",SarcomaStage!N12)</f>
        <v/>
      </c>
    </row>
    <row r="43" spans="3:3" x14ac:dyDescent="0.75">
      <c r="C43" s="12" t="str">
        <f>IF(SarcomaStage!N13="*  ..  ##34###34# ##334###334#","//--- END",SarcomaStage!N13)</f>
        <v/>
      </c>
    </row>
    <row r="44" spans="3:3" x14ac:dyDescent="0.75">
      <c r="C44" s="12" t="str">
        <f>IF(SarcomaStage!N14="*  ..  ##34###34# ##334###334#","//--- END",SarcomaStage!N14)</f>
        <v/>
      </c>
    </row>
    <row r="45" spans="3:3" x14ac:dyDescent="0.75">
      <c r="C45" s="12" t="str">
        <f>IF(SarcomaStage!N15="*  ..  ##34###34# ##334###334#","//--- END",SarcomaStage!N15)</f>
        <v/>
      </c>
    </row>
    <row r="46" spans="3:3" x14ac:dyDescent="0.75">
      <c r="C46" s="12" t="str">
        <f>IF(SarcomaStage!N16="*  ..  ##34###34# ##334###334#","//--- END",SarcomaStage!N16)</f>
        <v/>
      </c>
    </row>
    <row r="47" spans="3:3" x14ac:dyDescent="0.75">
      <c r="C47" s="12" t="str">
        <f>IF(SarcomaStage!N17="*  ..  ##34###34# ##334###334#","//--- END",SarcomaStage!N17)</f>
        <v/>
      </c>
    </row>
    <row r="48" spans="3:3" x14ac:dyDescent="0.75">
      <c r="C48" s="12" t="str">
        <f>IF(SarcomaStage!N18="*  ..  ##34###34# ##334###334#","//--- END",SarcomaStage!N18)</f>
        <v/>
      </c>
    </row>
    <row r="49" spans="3:3" x14ac:dyDescent="0.75">
      <c r="C49" s="12" t="str">
        <f>IF(SarcomaStage!N19="*  ..  ##34###34# ##334###334#","//--- END",SarcomaStage!N19)</f>
        <v/>
      </c>
    </row>
    <row r="50" spans="3:3" x14ac:dyDescent="0.75">
      <c r="C50" s="12" t="str">
        <f>IF(SarcomaStage!N20="*  ..  ##34###34# ##334###334#","//--- END",SarcomaStage!N20)</f>
        <v/>
      </c>
    </row>
    <row r="51" spans="3:3" x14ac:dyDescent="0.75">
      <c r="C51" s="12" t="str">
        <f>IF(SarcomaStage!N21="*  ..  ##34###34# ##334###334#","//--- END",SarcomaStage!N21)</f>
        <v/>
      </c>
    </row>
    <row r="52" spans="3:3" x14ac:dyDescent="0.75">
      <c r="C52" s="12" t="str">
        <f>IF(SarcomaStage!N22="*  ..  ##34###34# ##334###334#","//--- END",SarcomaStage!N22)</f>
        <v/>
      </c>
    </row>
    <row r="53" spans="3:3" x14ac:dyDescent="0.75">
      <c r="C53" s="12" t="str">
        <f>IF(SarcomaStage!N23="*  ..  ##34###34# ##334###334#","//--- END",SarcomaStage!N23)</f>
        <v>//--- END</v>
      </c>
    </row>
    <row r="54" spans="3:3" x14ac:dyDescent="0.75">
      <c r="C54" s="12" t="str">
        <f>IF(SarcomaStage!N24="*  ..  ##34###34# ##334###334#","//--- END",SarcomaStage!N24)</f>
        <v>//--- END</v>
      </c>
    </row>
    <row r="55" spans="3:3" x14ac:dyDescent="0.75">
      <c r="C55" s="12" t="str">
        <f>IF(SarcomaStage!N25="*  ..  ##34###34# ##334###334#","//--- END",SarcomaStage!N25)</f>
        <v>//--- END</v>
      </c>
    </row>
    <row r="56" spans="3:3" x14ac:dyDescent="0.75">
      <c r="C56" s="12" t="str">
        <f>IF(SarcomaStage!N26="*  ..  ##34###34# ##334###334#","//--- END",SarcomaStage!N26)</f>
        <v>//--- END</v>
      </c>
    </row>
    <row r="57" spans="3:3" x14ac:dyDescent="0.75">
      <c r="C57" s="12" t="str">
        <f>IF(SarcomaStage!N27="*  ..  ##34###34# ##334###334#","//--- END",SarcomaStage!N27)</f>
        <v>//--- END</v>
      </c>
    </row>
    <row r="58" spans="3:3" x14ac:dyDescent="0.75">
      <c r="C58" s="12" t="str">
        <f>IF(SarcomaStage!N28="*  ..  ##34###34# ##334###334#","//--- END",SarcomaStage!N28)</f>
        <v>//--- END</v>
      </c>
    </row>
    <row r="59" spans="3:3" x14ac:dyDescent="0.75">
      <c r="C59" s="12" t="str">
        <f>IF(SarcomaStage!N29="*  ..  ##34###34# ##334###334#","//--- END",SarcomaStage!N29)</f>
        <v>//--- END</v>
      </c>
    </row>
    <row r="67" spans="3:3" x14ac:dyDescent="0.75">
      <c r="C67" s="23" t="str">
        <f>SarcomaStage!P1</f>
        <v>// -------------------------------------------------------------------------------</v>
      </c>
    </row>
    <row r="68" spans="3:3" x14ac:dyDescent="0.75">
      <c r="C68" s="23" t="str">
        <f>SarcomaStage!P2</f>
        <v>// Obligations H&amp;N</v>
      </c>
    </row>
    <row r="69" spans="3:3" x14ac:dyDescent="0.75">
      <c r="C69" s="23" t="str">
        <f>SarcomaStage!P3</f>
        <v>// -------------------------------------------------------------------------------</v>
      </c>
    </row>
    <row r="70" spans="3:3" x14ac:dyDescent="0.75">
      <c r="C70" s="12" t="str">
        <f>IF(SarcomaStage!P8="*  ..  ##34###34# ##334###334#","//--- END",SarcomaStage!P8)</f>
        <v/>
      </c>
    </row>
    <row r="71" spans="3:3" x14ac:dyDescent="0.75">
      <c r="C71" s="12" t="str">
        <f>IF(SarcomaStage!P9="*  ..  ##34###34# ##334###334#","//--- END",SarcomaStage!P9)</f>
        <v/>
      </c>
    </row>
    <row r="72" spans="3:3" x14ac:dyDescent="0.75">
      <c r="C72" s="12" t="str">
        <f>IF(SarcomaStage!P10="*  ..  ##34###34# ##334###334#","//--- END",SarcomaStage!P10)</f>
        <v/>
      </c>
    </row>
    <row r="73" spans="3:3" x14ac:dyDescent="0.75">
      <c r="C73" s="12" t="str">
        <f>IF(SarcomaStage!P11="*  ..  ##34###34# ##334###334#","//--- END",SarcomaStage!P11)</f>
        <v/>
      </c>
    </row>
    <row r="74" spans="3:3" x14ac:dyDescent="0.75">
      <c r="C74" s="12" t="str">
        <f>IF(SarcomaStage!P12="*  ..  ##34###34# ##334###334#","//--- END",SarcomaStage!P12)</f>
        <v/>
      </c>
    </row>
    <row r="75" spans="3:3" x14ac:dyDescent="0.75">
      <c r="C75" s="12" t="str">
        <f>IF(SarcomaStage!P13="*  ..  ##34###34# ##334###334#","//--- END",SarcomaStage!P13)</f>
        <v/>
      </c>
    </row>
    <row r="76" spans="3:3" x14ac:dyDescent="0.75">
      <c r="C76" s="12" t="str">
        <f>IF(SarcomaStage!P14="*  ..  ##34###34# ##334###334#","//--- END",SarcomaStage!P14)</f>
        <v/>
      </c>
    </row>
    <row r="77" spans="3:3" x14ac:dyDescent="0.75">
      <c r="C77" s="12" t="str">
        <f>IF(SarcomaStage!P15="*  ..  ##34###34# ##334###334#","//--- END",SarcomaStage!P15)</f>
        <v/>
      </c>
    </row>
    <row r="78" spans="3:3" x14ac:dyDescent="0.75">
      <c r="C78" s="12" t="str">
        <f>IF(SarcomaStage!P16="*  ..  ##34###34# ##334###334#","//--- END",SarcomaStage!P16)</f>
        <v/>
      </c>
    </row>
    <row r="79" spans="3:3" x14ac:dyDescent="0.75">
      <c r="C79" s="12" t="str">
        <f>IF(SarcomaStage!P17="*  ..  ##34###34# ##334###334#","//--- END",SarcomaStage!P17)</f>
        <v/>
      </c>
    </row>
    <row r="80" spans="3:3" x14ac:dyDescent="0.75">
      <c r="C80" s="12" t="str">
        <f>IF(SarcomaStage!P18="*  ..  ##34###34# ##334###334#","//--- END",SarcomaStage!P18)</f>
        <v/>
      </c>
    </row>
    <row r="81" spans="3:3" x14ac:dyDescent="0.75">
      <c r="C81" s="12" t="str">
        <f>IF(SarcomaStage!P19="*  ..  ##34###34# ##334###334#","//--- END",SarcomaStage!P19)</f>
        <v/>
      </c>
    </row>
    <row r="82" spans="3:3" x14ac:dyDescent="0.75">
      <c r="C82" s="12" t="str">
        <f>IF(SarcomaStage!P20="*  ..  ##34###34# ##334###334#","//--- END",SarcomaStage!P20)</f>
        <v/>
      </c>
    </row>
    <row r="83" spans="3:3" x14ac:dyDescent="0.75">
      <c r="C83" s="12" t="str">
        <f>IF(SarcomaStage!P21="*  ..  ##34###34# ##334###334#","//--- END",SarcomaStage!P21)</f>
        <v/>
      </c>
    </row>
    <row r="84" spans="3:3" x14ac:dyDescent="0.75">
      <c r="C84" s="12" t="str">
        <f>IF(SarcomaStage!P22="*  ..  ##34###34# ##334###334#","//--- END",SarcomaStage!P22)</f>
        <v/>
      </c>
    </row>
    <row r="85" spans="3:3" x14ac:dyDescent="0.75">
      <c r="C85" s="12" t="str">
        <f>IF(SarcomaStage!P23="*  ..  ##34###34# ##334###334#","//--- END",SarcomaStage!P23)</f>
        <v>//--- END</v>
      </c>
    </row>
    <row r="86" spans="3:3" x14ac:dyDescent="0.75">
      <c r="C86" s="12" t="str">
        <f>IF(SarcomaStage!P24="*  ..  ##34###34# ##334###334#","//--- END",SarcomaStage!P24)</f>
        <v>//--- END</v>
      </c>
    </row>
    <row r="87" spans="3:3" x14ac:dyDescent="0.75">
      <c r="C87" s="12" t="str">
        <f>IF(SarcomaStage!P25="*  ..  ##34###34# ##334###334#","//--- END",SarcomaStage!P25)</f>
        <v>//--- END</v>
      </c>
    </row>
    <row r="88" spans="3:3" x14ac:dyDescent="0.75">
      <c r="C88" s="12" t="str">
        <f>IF(SarcomaStage!P26="*  ..  ##34###34# ##334###334#","//--- END",SarcomaStage!P26)</f>
        <v>//--- END</v>
      </c>
    </row>
    <row r="89" spans="3:3" x14ac:dyDescent="0.75">
      <c r="C89" s="12" t="str">
        <f>IF(SarcomaStage!P27="*  ..  ##34###34# ##334###334#","//--- END",SarcomaStage!P27)</f>
        <v>//--- END</v>
      </c>
    </row>
    <row r="90" spans="3:3" x14ac:dyDescent="0.75">
      <c r="C90" s="12" t="str">
        <f>IF(SarcomaStage!P28="*  ..  ##34###34# ##334###334#","//--- END",SarcomaStage!P28)</f>
        <v>//--- END</v>
      </c>
    </row>
    <row r="91" spans="3:3" x14ac:dyDescent="0.75">
      <c r="C91" s="12" t="str">
        <f>IF(SarcomaStage!P29="*  ..  ##34###34# ##334###334#","//--- END",SarcomaStage!P29)</f>
        <v>//--- END</v>
      </c>
    </row>
    <row r="100" spans="3:3" x14ac:dyDescent="0.75">
      <c r="C100" s="23" t="str">
        <f>SarcomaStage!R1</f>
        <v>// -------------------------------------------------------------------------------</v>
      </c>
    </row>
    <row r="101" spans="3:3" x14ac:dyDescent="0.75">
      <c r="C101" s="23" t="str">
        <f>SarcomaStage!R2</f>
        <v>// Obligations Sarcoma</v>
      </c>
    </row>
    <row r="102" spans="3:3" x14ac:dyDescent="0.75">
      <c r="C102" s="23" t="str">
        <f>SarcomaStage!R3</f>
        <v>// -------------------------------------------------------------------------------</v>
      </c>
    </row>
    <row r="103" spans="3:3" x14ac:dyDescent="0.75">
      <c r="C103" s="12" t="str">
        <f>IF(SarcomaStage!R8="*  ..  ##34###34# ##334###334#","//--- END",SarcomaStage!R8)</f>
        <v>* episodeEvent insert ObligationActorAndCode($actor-sarcoma-i4rc, #SHALL:handle)</v>
      </c>
    </row>
    <row r="104" spans="3:3" x14ac:dyDescent="0.75">
      <c r="C104" s="12" t="str">
        <f>IF(SarcomaStage!R9="*  ..  ##34###34# ##334###334#","//--- END",SarcomaStage!R9)</f>
        <v>* localised insert ObligationActorAndCode($actor-sarcoma-i4rc, #SHALL:handle)</v>
      </c>
    </row>
    <row r="105" spans="3:3" x14ac:dyDescent="0.75">
      <c r="C105" s="12" t="str">
        <f>IF(SarcomaStage!R10="*  ..  ##34###34# ##334###334#","//--- END",SarcomaStage!R10)</f>
        <v>* locoRegional insert ObligationActorAndCode($actor-sarcoma-i4rc, #SHALL:handle)</v>
      </c>
    </row>
    <row r="106" spans="3:3" x14ac:dyDescent="0.75">
      <c r="C106" s="12" t="str">
        <f>IF(SarcomaStage!R11="*  ..  ##34###34# ##334###334#","//--- END",SarcomaStage!R11)</f>
        <v>* regionalNodalMetastases insert ObligationActorAndCode($actor-sarcoma-i4rc, #SHALL:handle)</v>
      </c>
    </row>
    <row r="107" spans="3:3" x14ac:dyDescent="0.75">
      <c r="C107" s="12" t="str">
        <f>IF(SarcomaStage!R12="*  ..  ##34###34# ##334###334#","//--- END",SarcomaStage!R12)</f>
        <v>* sites insert ObligationActorAndCode($actor-sarcoma-i4rc, #SHALL:handle)</v>
      </c>
    </row>
    <row r="108" spans="3:3" x14ac:dyDescent="0.75">
      <c r="C108" s="12" t="str">
        <f>IF(SarcomaStage!R13="*  ..  ##34###34# ##334###334#","//--- END",SarcomaStage!R13)</f>
        <v>* sites.softTissue insert ObligationActorAndCode($actor-sarcoma-i4rc, #SHALL:handle)</v>
      </c>
    </row>
    <row r="109" spans="3:3" x14ac:dyDescent="0.75">
      <c r="C109" s="12" t="str">
        <f>IF(SarcomaStage!R14="*  ..  ##34###34# ##334###334#","//--- END",SarcomaStage!R14)</f>
        <v>* sites.distantLymphNode insert ObligationActorAndCode($actor-sarcoma-i4rc, #SHALL:handle)</v>
      </c>
    </row>
    <row r="110" spans="3:3" x14ac:dyDescent="0.75">
      <c r="C110" s="12" t="str">
        <f>IF(SarcomaStage!R15="*  ..  ##34###34# ##334###334#","//--- END",SarcomaStage!R15)</f>
        <v>* sites.lung insert ObligationActorAndCode($actor-sarcoma-i4rc, #SHALL:handle)</v>
      </c>
    </row>
    <row r="111" spans="3:3" x14ac:dyDescent="0.75">
      <c r="C111" s="12" t="str">
        <f>IF(SarcomaStage!R16="*  ..  ##34###34# ##334###334#","//--- END",SarcomaStage!R16)</f>
        <v>* sites.bone insert ObligationActorAndCode($actor-sarcoma-i4rc, #SHALL:handle)</v>
      </c>
    </row>
    <row r="112" spans="3:3" x14ac:dyDescent="0.75">
      <c r="C112" s="12" t="str">
        <f>IF(SarcomaStage!R17="*  ..  ##34###34# ##334###334#","//--- END",SarcomaStage!R17)</f>
        <v>* sites.liver insert ObligationActorAndCode($actor-sarcoma-i4rc, #SHALL:handle)</v>
      </c>
    </row>
    <row r="113" spans="3:3" x14ac:dyDescent="0.75">
      <c r="C113" s="12" t="str">
        <f>IF(SarcomaStage!R18="*  ..  ##34###34# ##334###334#","//--- END",SarcomaStage!R18)</f>
        <v>* sites.pleura insert ObligationActorAndCode($actor-sarcoma-i4rc, #SHALL:handle)</v>
      </c>
    </row>
    <row r="114" spans="3:3" x14ac:dyDescent="0.75">
      <c r="C114" s="12" t="str">
        <f>IF(SarcomaStage!R19="*  ..  ##34###34# ##334###334#","//--- END",SarcomaStage!R19)</f>
        <v>* sites.peritoneum insert ObligationActorAndCode($actor-sarcoma-i4rc, #SHALL:handle)</v>
      </c>
    </row>
    <row r="115" spans="3:3" x14ac:dyDescent="0.75">
      <c r="C115" s="12" t="str">
        <f>IF(SarcomaStage!R20="*  ..  ##34###34# ##334###334#","//--- END",SarcomaStage!R20)</f>
        <v>* sites.brain insert ObligationActorAndCode($actor-sarcoma-i4rc, #SHALL:handle)</v>
      </c>
    </row>
    <row r="116" spans="3:3" x14ac:dyDescent="0.75">
      <c r="C116" s="12" t="str">
        <f>IF(SarcomaStage!R21="*  ..  ##34###34# ##334###334#","//--- END",SarcomaStage!R21)</f>
        <v>* sites.otherViscera insert ObligationActorAndCode($actor-sarcoma-i4rc, #SHALL:handle)</v>
      </c>
    </row>
    <row r="117" spans="3:3" x14ac:dyDescent="0.75">
      <c r="C117" s="12" t="str">
        <f>IF(SarcomaStage!R22="*  ..  ##34###34# ##334###334#","//--- END",SarcomaStage!R22)</f>
        <v>* sites.unknown insert ObligationActorAndCode($actor-sarcoma-i4rc, #SHALL:handle)</v>
      </c>
    </row>
    <row r="118" spans="3:3" x14ac:dyDescent="0.75">
      <c r="C118" s="12" t="str">
        <f>IF(SarcomaStage!R23="*  ..  ##34###34# ##334###334#","//--- END",SarcomaStage!R23)</f>
        <v>//--- END</v>
      </c>
    </row>
    <row r="119" spans="3:3" x14ac:dyDescent="0.75">
      <c r="C119" s="12" t="str">
        <f>IF(SarcomaStage!R24="*  ..  ##34###34# ##334###334#","//--- END",SarcomaStage!R24)</f>
        <v>//--- END</v>
      </c>
    </row>
    <row r="120" spans="3:3" x14ac:dyDescent="0.75">
      <c r="C120" s="12" t="str">
        <f>IF(SarcomaStage!R25="*  ..  ##34###34# ##334###334#","//--- END",SarcomaStage!R25)</f>
        <v>//--- END</v>
      </c>
    </row>
    <row r="121" spans="3:3" x14ac:dyDescent="0.75">
      <c r="C121" s="12" t="str">
        <f>IF(SarcomaStage!R26="*  ..  ##34###34# ##334###334#","//--- END",SarcomaStage!R26)</f>
        <v>//--- END</v>
      </c>
    </row>
    <row r="122" spans="3:3" x14ac:dyDescent="0.75">
      <c r="C122" s="12" t="str">
        <f>IF(SarcomaStage!R27="*  ..  ##34###34# ##334###334#","//--- END",SarcomaStage!R27)</f>
        <v>//--- END</v>
      </c>
    </row>
    <row r="123" spans="3:3" x14ac:dyDescent="0.75">
      <c r="C123" s="12" t="str">
        <f>IF(SarcomaStage!R28="*  ..  ##34###34# ##334###334#","//--- END",SarcomaStage!R28)</f>
        <v>//--- END</v>
      </c>
    </row>
    <row r="124" spans="3:3" x14ac:dyDescent="0.75">
      <c r="C124" s="12" t="str">
        <f>IF(SarcomaStage!R29="*  ..  ##34###34# ##334###334#","//--- END",SarcomaStage!R29)</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177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7177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59579-FA1F-4E40-AE48-21DDC2FEB53A}">
  <sheetPr codeName="Foglio110">
    <tabColor theme="0" tint="-0.499984740745262"/>
  </sheetPr>
  <dimension ref="A1:T147"/>
  <sheetViews>
    <sheetView workbookViewId="0">
      <selection activeCell="E8" sqref="E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2459</v>
      </c>
      <c r="D3" s="47" t="s">
        <v>1466</v>
      </c>
      <c r="E3" s="71" t="str">
        <f>$C$1&amp;B14</f>
        <v>http://hl7.eu/fhir/ig/idea4rc/StructureDefinition/SarcomaStage</v>
      </c>
    </row>
    <row r="4" spans="1:19" x14ac:dyDescent="0.75">
      <c r="B4" s="47" t="s">
        <v>16</v>
      </c>
      <c r="C4" s="28" t="s">
        <v>2460</v>
      </c>
      <c r="D4" s="47" t="s">
        <v>1467</v>
      </c>
      <c r="E4" s="150" t="str">
        <f>C1&amp;G4</f>
        <v>http://hl7.eu/fhir/ig/idea4rc/StructureDefinition/Bundle-eu-i4rc</v>
      </c>
      <c r="G4" s="151" t="s">
        <v>2372</v>
      </c>
    </row>
    <row r="5" spans="1:19" x14ac:dyDescent="0.75">
      <c r="B5" s="47" t="s">
        <v>10</v>
      </c>
      <c r="C5" s="7" t="s">
        <v>2263</v>
      </c>
      <c r="D5" s="47"/>
      <c r="E5" s="7"/>
    </row>
    <row r="6" spans="1:19" x14ac:dyDescent="0.75">
      <c r="B6" s="47" t="s">
        <v>18</v>
      </c>
      <c r="C6" s="41"/>
      <c r="D6" s="47" t="s">
        <v>1468</v>
      </c>
      <c r="E6" s="158" t="str">
        <f>E3</f>
        <v>http://hl7.eu/fhir/ig/idea4rc/StructureDefinition/SarcomaStage</v>
      </c>
      <c r="F6" s="159"/>
      <c r="G6" s="159"/>
    </row>
    <row r="7" spans="1:19" x14ac:dyDescent="0.75">
      <c r="B7" s="47" t="s">
        <v>15</v>
      </c>
      <c r="C7" s="72"/>
      <c r="D7" s="47" t="s">
        <v>1469</v>
      </c>
      <c r="E7" s="158" t="s">
        <v>2498</v>
      </c>
      <c r="F7" s="159"/>
      <c r="G7" s="159"/>
    </row>
    <row r="8" spans="1:19" ht="44.25" x14ac:dyDescent="0.75">
      <c r="B8" s="47" t="s">
        <v>1470</v>
      </c>
      <c r="C8" s="73" t="s">
        <v>2263</v>
      </c>
      <c r="D8" s="47"/>
      <c r="E8"/>
      <c r="I8" s="12" t="s">
        <v>1285</v>
      </c>
      <c r="J8" s="12" t="s">
        <v>1286</v>
      </c>
      <c r="K8" s="12" t="s">
        <v>1287</v>
      </c>
      <c r="L8" s="12" t="s">
        <v>1288</v>
      </c>
      <c r="M8" s="11" t="s">
        <v>1289</v>
      </c>
      <c r="P8" s="34" t="s">
        <v>1324</v>
      </c>
      <c r="Q8" s="34">
        <v>6</v>
      </c>
    </row>
    <row r="9" spans="1:19" x14ac:dyDescent="0.75">
      <c r="B9" s="47" t="s">
        <v>1471</v>
      </c>
      <c r="C9" s="12" t="s">
        <v>2264</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SarcomaStage!B5</f>
        <v>SarcomaStage</v>
      </c>
      <c r="C14" s="11"/>
      <c r="D14" s="4" t="s">
        <v>1524</v>
      </c>
      <c r="E14" s="6"/>
      <c r="F14" s="49"/>
      <c r="G14" s="49"/>
      <c r="I14" s="12"/>
      <c r="J14" s="11"/>
      <c r="K14" s="11"/>
      <c r="L14" s="11"/>
      <c r="M14" s="48"/>
      <c r="N14" s="51"/>
    </row>
    <row r="15" spans="1:19" ht="73.75" customHeight="1" x14ac:dyDescent="0.75">
      <c r="A15" s="44"/>
      <c r="B15" s="11" t="str">
        <f>SarcomaStage!B8</f>
        <v>episodeEvent</v>
      </c>
      <c r="C15" s="11" t="str">
        <f>SarcomaStage!C8</f>
        <v>Episode Event Reference</v>
      </c>
      <c r="D15" s="12" t="s">
        <v>2254</v>
      </c>
      <c r="E15" s="12"/>
      <c r="F15" s="49" t="s">
        <v>1290</v>
      </c>
      <c r="G15" s="77"/>
      <c r="I15" s="12" t="str">
        <f>"* group[=].element[+].code = #"&amp;$B$14&amp;"."&amp;B15</f>
        <v>* group[=].element[+].code = #SarcomaStage.episodeEvent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INDEX('SarcomaStage-ConceptMap-1'!$I$15:$N$108,Q15+1,R15)</f>
        <v>* group[=].element[+].code = #SarcomaStage.episodeEvent</v>
      </c>
    </row>
    <row r="16" spans="1:19" ht="73.75" customHeight="1" x14ac:dyDescent="0.75">
      <c r="A16" s="44"/>
      <c r="B16" s="11" t="str">
        <f>SarcomaStage!B9</f>
        <v>localised</v>
      </c>
      <c r="C16" s="11" t="str">
        <f>SarcomaStage!C9</f>
        <v>Localised</v>
      </c>
      <c r="D16" s="12" t="s">
        <v>2461</v>
      </c>
      <c r="E16" s="12"/>
      <c r="F16" s="49" t="s">
        <v>1312</v>
      </c>
      <c r="G16" s="77"/>
      <c r="I16" s="12" t="str">
        <f t="shared" ref="I16:I17" si="7">"* group[=].element[+].code = #"&amp;$B$14&amp;"."&amp;B16</f>
        <v>* group[=].element[+].code = #SarcomaStage.localised</v>
      </c>
      <c r="J16" s="12" t="str">
        <f t="shared" ref="J16:J17" si="8">"* group[=].element[=].display = ##34#"&amp;C16&amp;"##34#"</f>
        <v>* group[=].element[=].display = ##34#Localised##34#</v>
      </c>
      <c r="K16" s="12" t="str">
        <f t="shared" ref="K16:K17" si="9">IF(F16="unmatched","//-- unmatched","* group[=].element[=].target.code = #"&amp;$D$14&amp;"."&amp;D16)</f>
        <v>* group[=].element[=].target.code = #Observation.hasMember:localized</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c>
      <c r="P16" s="11">
        <v>2</v>
      </c>
      <c r="Q16" s="11">
        <f t="shared" ref="Q16:Q79" si="13">IF(MOD(P16,$Q$8)=0,P16/$Q$8-1,INT(P16/$Q$8))</f>
        <v>0</v>
      </c>
      <c r="R16" s="11">
        <f t="shared" ref="R16:R79" si="14">IF(MOD(P16,$Q$8)=0,$Q$8,MOD(P16,$Q$8))</f>
        <v>2</v>
      </c>
      <c r="S16" s="12" t="str" cm="1">
        <f t="array" ref="S16">INDEX('SarcomaStage-ConceptMap-1'!$I$15:$N$108,Q16+1,R16)</f>
        <v>* group[=].element[=].display = ##34#Episode Event Reference##34#</v>
      </c>
    </row>
    <row r="17" spans="1:20" ht="73.75" x14ac:dyDescent="0.75">
      <c r="A17" s="44"/>
      <c r="B17" s="11" t="str">
        <f>SarcomaStage!B10</f>
        <v>locoRegional</v>
      </c>
      <c r="C17" s="11" t="str">
        <f>SarcomaStage!C10</f>
        <v>Loco-regional</v>
      </c>
      <c r="D17" s="12" t="s">
        <v>2462</v>
      </c>
      <c r="E17" s="12"/>
      <c r="F17" s="49" t="s">
        <v>1312</v>
      </c>
      <c r="G17" s="77"/>
      <c r="H17" s="43"/>
      <c r="I17" s="12" t="str">
        <f t="shared" si="7"/>
        <v>* group[=].element[+].code = #SarcomaStage.locoRegional</v>
      </c>
      <c r="J17" s="12" t="str">
        <f t="shared" si="8"/>
        <v>* group[=].element[=].display = ##34#Loco-regional##34#</v>
      </c>
      <c r="K17" s="12" t="str">
        <f t="shared" si="9"/>
        <v>* group[=].element[=].target.code = #Observation.hasMember:locoRegional</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INDEX('SarcomaStage-ConceptMap-1'!$I$15:$N$108,Q17+1,R17)</f>
        <v>* group[=].element[=].target.code = #Observation.focus</v>
      </c>
    </row>
    <row r="18" spans="1:20" x14ac:dyDescent="0.75">
      <c r="A18" s="44"/>
      <c r="B18" s="11"/>
      <c r="C18" s="11"/>
      <c r="D18" s="12"/>
      <c r="E18" s="12"/>
      <c r="F18" s="49"/>
      <c r="G18" s="77"/>
      <c r="H18" s="43"/>
      <c r="I18" s="12"/>
      <c r="J18" s="12"/>
      <c r="K18" s="12"/>
      <c r="L18" s="12"/>
      <c r="M18" s="12"/>
      <c r="N18" s="12"/>
      <c r="P18" s="11">
        <v>4</v>
      </c>
      <c r="Q18" s="11">
        <f t="shared" si="13"/>
        <v>0</v>
      </c>
      <c r="R18" s="11">
        <f t="shared" si="14"/>
        <v>4</v>
      </c>
      <c r="S18" s="12" t="str" cm="1">
        <f t="array" ref="S18">INDEX('SarcomaStage-ConceptMap-1'!$I$15:$N$108,Q18+1,R18)</f>
        <v>* group[=].element[=].target.display = ##34###34#</v>
      </c>
    </row>
    <row r="19" spans="1:20" x14ac:dyDescent="0.75">
      <c r="B19" s="11"/>
      <c r="C19" s="11"/>
      <c r="D19" s="12"/>
      <c r="E19" s="12"/>
      <c r="F19" s="49"/>
      <c r="G19" s="77"/>
      <c r="H19" s="43"/>
      <c r="I19" s="12"/>
      <c r="J19" s="12"/>
      <c r="K19" s="12"/>
      <c r="L19" s="12"/>
      <c r="M19" s="12"/>
      <c r="N19" s="12"/>
      <c r="P19" s="11">
        <v>5</v>
      </c>
      <c r="Q19" s="11">
        <f t="shared" si="13"/>
        <v>0</v>
      </c>
      <c r="R19" s="11">
        <f t="shared" si="14"/>
        <v>5</v>
      </c>
      <c r="S19" s="12" t="str" cm="1">
        <f t="array" ref="S19">INDEX('SarcomaStage-ConceptMap-1'!$I$15:$N$108,Q19+1,R19)</f>
        <v>* group[=].element[=].target.equivalence = #relatedto</v>
      </c>
    </row>
    <row r="20" spans="1:20" ht="29.5" customHeight="1"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INDEX('SarcomaStage-ConceptMap-1'!$I$15:$N$108,Q20+1,R20)</f>
        <v/>
      </c>
    </row>
    <row r="21" spans="1:20" x14ac:dyDescent="0.75">
      <c r="B21" s="11"/>
      <c r="C21" s="11"/>
      <c r="D21" s="12"/>
      <c r="E21" s="12"/>
      <c r="F21" s="49"/>
      <c r="G21" s="77"/>
      <c r="H21" s="43"/>
      <c r="I21" s="12"/>
      <c r="J21" s="12"/>
      <c r="K21" s="12"/>
      <c r="L21" s="12"/>
      <c r="M21" s="12"/>
      <c r="N21" s="12"/>
      <c r="P21" s="11">
        <v>7</v>
      </c>
      <c r="Q21" s="11">
        <f t="shared" si="13"/>
        <v>1</v>
      </c>
      <c r="R21" s="11">
        <f t="shared" si="14"/>
        <v>1</v>
      </c>
      <c r="S21" s="12" t="str" cm="1">
        <f t="array" ref="S21">INDEX('SarcomaStage-ConceptMap-1'!$I$15:$N$108,Q21+1,R21)</f>
        <v>* group[=].element[+].code = #SarcomaStage.localised</v>
      </c>
    </row>
    <row r="22" spans="1:20" x14ac:dyDescent="0.75">
      <c r="B22" s="11"/>
      <c r="C22" s="11"/>
      <c r="D22" s="12"/>
      <c r="E22" s="12"/>
      <c r="F22" s="49"/>
      <c r="G22" s="77"/>
      <c r="H22" s="43"/>
      <c r="I22" s="12"/>
      <c r="J22" s="12"/>
      <c r="K22" s="12"/>
      <c r="L22" s="12"/>
      <c r="M22" s="12"/>
      <c r="N22" s="12"/>
      <c r="P22" s="11">
        <v>8</v>
      </c>
      <c r="Q22" s="11">
        <f t="shared" si="13"/>
        <v>1</v>
      </c>
      <c r="R22" s="11">
        <f t="shared" si="14"/>
        <v>2</v>
      </c>
      <c r="S22" s="12" t="str" cm="1">
        <f t="array" ref="S22">INDEX('SarcomaStage-ConceptMap-1'!$I$15:$N$108,Q22+1,R22)</f>
        <v>* group[=].element[=].display = ##34#Localised##34#</v>
      </c>
    </row>
    <row r="23" spans="1:20" x14ac:dyDescent="0.75">
      <c r="B23" s="11"/>
      <c r="C23" s="11"/>
      <c r="D23" s="12"/>
      <c r="E23" s="12"/>
      <c r="F23" s="49"/>
      <c r="G23" s="77"/>
      <c r="H23" s="43"/>
      <c r="K23" s="43"/>
      <c r="L23" s="43"/>
      <c r="M23" s="51"/>
      <c r="N23" s="51"/>
      <c r="P23" s="11">
        <v>9</v>
      </c>
      <c r="Q23" s="11">
        <f t="shared" si="13"/>
        <v>1</v>
      </c>
      <c r="R23" s="11">
        <f t="shared" si="14"/>
        <v>3</v>
      </c>
      <c r="S23" s="12" t="str" cm="1">
        <f t="array" ref="S23">INDEX('SarcomaStage-ConceptMap-1'!$I$15:$N$108,Q23+1,R23)</f>
        <v>* group[=].element[=].target.code = #Observation.hasMember:localized</v>
      </c>
    </row>
    <row r="24" spans="1:20" s="2" customFormat="1" x14ac:dyDescent="0.75">
      <c r="A24"/>
      <c r="B24" s="11"/>
      <c r="C24" s="11"/>
      <c r="D24" s="12"/>
      <c r="E24" s="12"/>
      <c r="F24" s="49"/>
      <c r="G24" s="77"/>
      <c r="H24" s="43"/>
      <c r="J24"/>
      <c r="K24" s="43"/>
      <c r="L24" s="43"/>
      <c r="M24" s="51"/>
      <c r="N24" s="51"/>
      <c r="P24" s="11">
        <v>10</v>
      </c>
      <c r="Q24" s="11">
        <f t="shared" si="13"/>
        <v>1</v>
      </c>
      <c r="R24" s="11">
        <f t="shared" si="14"/>
        <v>4</v>
      </c>
      <c r="S24" s="12" t="str" cm="1">
        <f t="array" ref="S24">INDEX('SarcomaStage-ConceptMap-1'!$I$15:$N$108,Q24+1,R24)</f>
        <v>* group[=].element[=].target.display = ##34###34#</v>
      </c>
      <c r="T24"/>
    </row>
    <row r="25" spans="1:20" s="2" customFormat="1" x14ac:dyDescent="0.75">
      <c r="A25"/>
      <c r="B25" s="11"/>
      <c r="C25" s="11"/>
      <c r="D25" s="12"/>
      <c r="F25" s="43"/>
      <c r="G25" s="77"/>
      <c r="H25" s="43"/>
      <c r="J25"/>
      <c r="K25" s="43"/>
      <c r="L25" s="43"/>
      <c r="M25" s="51"/>
      <c r="N25" s="51"/>
      <c r="P25" s="11">
        <v>11</v>
      </c>
      <c r="Q25" s="11">
        <f t="shared" si="13"/>
        <v>1</v>
      </c>
      <c r="R25" s="11">
        <f t="shared" si="14"/>
        <v>5</v>
      </c>
      <c r="S25" s="12" t="str" cm="1">
        <f t="array" ref="S25">INDEX('SarcomaStage-ConceptMap-1'!$I$15:$N$108,Q25+1,R25)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13"/>
        <v>1</v>
      </c>
      <c r="R26" s="11">
        <f t="shared" si="14"/>
        <v>6</v>
      </c>
      <c r="S26" s="12" t="str" cm="1">
        <f t="array" ref="S26">INDEX('SarcomaStage-ConceptMap-1'!$I$15:$N$108,Q26+1,R26)</f>
        <v/>
      </c>
      <c r="T26"/>
    </row>
    <row r="27" spans="1:20" s="2" customFormat="1" x14ac:dyDescent="0.75">
      <c r="A27"/>
      <c r="B27" s="11"/>
      <c r="C27" s="11"/>
      <c r="D27" s="12"/>
      <c r="F27" s="43"/>
      <c r="G27" s="77"/>
      <c r="H27" s="43"/>
      <c r="J27" s="43"/>
      <c r="K27" s="43"/>
      <c r="L27" s="43"/>
      <c r="M27" s="51"/>
      <c r="N27" s="51"/>
      <c r="P27" s="11">
        <v>13</v>
      </c>
      <c r="Q27" s="11">
        <f t="shared" si="13"/>
        <v>2</v>
      </c>
      <c r="R27" s="11">
        <f t="shared" si="14"/>
        <v>1</v>
      </c>
      <c r="S27" s="12" t="str" cm="1">
        <f t="array" ref="S27">INDEX('SarcomaStage-ConceptMap-1'!$I$15:$N$108,Q27+1,R27)</f>
        <v>* group[=].element[+].code = #SarcomaStage.locoRegional</v>
      </c>
      <c r="T27"/>
    </row>
    <row r="28" spans="1:20" s="2" customFormat="1" x14ac:dyDescent="0.75">
      <c r="A28"/>
      <c r="B28" s="11"/>
      <c r="C28" s="11"/>
      <c r="F28" s="43"/>
      <c r="G28" s="77"/>
      <c r="H28" s="43"/>
      <c r="J28" s="43"/>
      <c r="K28" s="43"/>
      <c r="L28" s="43"/>
      <c r="M28" s="51"/>
      <c r="N28" s="51"/>
      <c r="P28" s="11">
        <v>14</v>
      </c>
      <c r="Q28" s="11">
        <f t="shared" si="13"/>
        <v>2</v>
      </c>
      <c r="R28" s="11">
        <f t="shared" si="14"/>
        <v>2</v>
      </c>
      <c r="S28" s="12" t="str" cm="1">
        <f t="array" ref="S28">INDEX('SarcomaStage-ConceptMap-1'!$I$15:$N$108,Q28+1,R28)</f>
        <v>* group[=].element[=].display = ##34#Loco-regional##34#</v>
      </c>
      <c r="T28"/>
    </row>
    <row r="29" spans="1:20" x14ac:dyDescent="0.75">
      <c r="B29" s="11"/>
      <c r="C29" s="11"/>
      <c r="G29" s="77"/>
      <c r="P29" s="11">
        <v>15</v>
      </c>
      <c r="Q29" s="11">
        <f t="shared" si="13"/>
        <v>2</v>
      </c>
      <c r="R29" s="11">
        <f t="shared" si="14"/>
        <v>3</v>
      </c>
      <c r="S29" s="12" t="str" cm="1">
        <f t="array" ref="S29">INDEX('SarcomaStage-ConceptMap-1'!$I$15:$N$108,Q29+1,R29)</f>
        <v>* group[=].element[=].target.code = #Observation.hasMember:locoRegional</v>
      </c>
    </row>
    <row r="30" spans="1:20" x14ac:dyDescent="0.75">
      <c r="B30" s="11"/>
      <c r="C30" s="11"/>
      <c r="G30" s="77"/>
      <c r="P30" s="11">
        <v>16</v>
      </c>
      <c r="Q30" s="11">
        <f t="shared" si="13"/>
        <v>2</v>
      </c>
      <c r="R30" s="11">
        <f t="shared" si="14"/>
        <v>4</v>
      </c>
      <c r="S30" s="12" t="str" cm="1">
        <f t="array" ref="S30">INDEX('SarcomaStage-ConceptMap-1'!$I$15:$N$108,Q30+1,R30)</f>
        <v>* group[=].element[=].target.display = ##34###34#</v>
      </c>
    </row>
    <row r="31" spans="1:20" x14ac:dyDescent="0.75">
      <c r="G31" s="77"/>
      <c r="P31" s="11">
        <v>17</v>
      </c>
      <c r="Q31" s="11">
        <f t="shared" si="13"/>
        <v>2</v>
      </c>
      <c r="R31" s="11">
        <f t="shared" si="14"/>
        <v>5</v>
      </c>
      <c r="S31" s="12" t="str" cm="1">
        <f t="array" ref="S31">INDEX('SarcomaStage-ConceptMap-1'!$I$15:$N$108,Q31+1,R31)</f>
        <v>* group[=].element[=].target.equivalence = #equivalent</v>
      </c>
    </row>
    <row r="32" spans="1:20" x14ac:dyDescent="0.75">
      <c r="G32" s="77"/>
      <c r="P32" s="11">
        <v>18</v>
      </c>
      <c r="Q32" s="11">
        <f t="shared" si="13"/>
        <v>2</v>
      </c>
      <c r="R32" s="11">
        <f t="shared" si="14"/>
        <v>6</v>
      </c>
      <c r="S32" s="12" t="str" cm="1">
        <f t="array" ref="S32">INDEX('SarcomaStage-ConceptMap-1'!$I$15:$N$108,Q32+1,R32)</f>
        <v/>
      </c>
    </row>
    <row r="33" spans="7:19" x14ac:dyDescent="0.75">
      <c r="G33" s="77"/>
      <c r="P33" s="11">
        <v>19</v>
      </c>
      <c r="Q33" s="11">
        <f t="shared" si="13"/>
        <v>3</v>
      </c>
      <c r="R33" s="11">
        <f t="shared" si="14"/>
        <v>1</v>
      </c>
      <c r="S33" s="12" cm="1">
        <f t="array" ref="S33">INDEX('SarcomaStage-ConceptMap-1'!$I$15:$N$108,Q33+1,R33)</f>
        <v>0</v>
      </c>
    </row>
    <row r="34" spans="7:19" x14ac:dyDescent="0.75">
      <c r="G34" s="77"/>
      <c r="P34" s="11">
        <v>20</v>
      </c>
      <c r="Q34" s="11">
        <f t="shared" si="13"/>
        <v>3</v>
      </c>
      <c r="R34" s="11">
        <f t="shared" si="14"/>
        <v>2</v>
      </c>
      <c r="S34" s="12" cm="1">
        <f t="array" ref="S34">INDEX('SarcomaStage-ConceptMap-1'!$I$15:$N$108,Q34+1,R34)</f>
        <v>0</v>
      </c>
    </row>
    <row r="35" spans="7:19" x14ac:dyDescent="0.75">
      <c r="G35" s="77"/>
      <c r="P35" s="11">
        <v>21</v>
      </c>
      <c r="Q35" s="11">
        <f t="shared" si="13"/>
        <v>3</v>
      </c>
      <c r="R35" s="11">
        <f t="shared" si="14"/>
        <v>3</v>
      </c>
      <c r="S35" s="12" cm="1">
        <f t="array" ref="S35">INDEX('SarcomaStage-ConceptMap-1'!$I$15:$N$108,Q35+1,R35)</f>
        <v>0</v>
      </c>
    </row>
    <row r="36" spans="7:19" x14ac:dyDescent="0.75">
      <c r="G36" s="77"/>
      <c r="P36" s="11">
        <v>22</v>
      </c>
      <c r="Q36" s="11">
        <f t="shared" si="13"/>
        <v>3</v>
      </c>
      <c r="R36" s="11">
        <f t="shared" si="14"/>
        <v>4</v>
      </c>
      <c r="S36" s="12" cm="1">
        <f t="array" ref="S36">INDEX('SarcomaStage-ConceptMap-1'!$I$15:$N$108,Q36+1,R36)</f>
        <v>0</v>
      </c>
    </row>
    <row r="37" spans="7:19" x14ac:dyDescent="0.75">
      <c r="G37" s="77"/>
      <c r="P37" s="11">
        <v>23</v>
      </c>
      <c r="Q37" s="11">
        <f t="shared" si="13"/>
        <v>3</v>
      </c>
      <c r="R37" s="11">
        <f t="shared" si="14"/>
        <v>5</v>
      </c>
      <c r="S37" s="12" cm="1">
        <f t="array" ref="S37">INDEX('SarcomaStage-ConceptMap-1'!$I$15:$N$108,Q37+1,R37)</f>
        <v>0</v>
      </c>
    </row>
    <row r="38" spans="7:19" x14ac:dyDescent="0.75">
      <c r="G38" s="77"/>
      <c r="P38" s="11">
        <v>24</v>
      </c>
      <c r="Q38" s="11">
        <f t="shared" si="13"/>
        <v>3</v>
      </c>
      <c r="R38" s="11">
        <f t="shared" si="14"/>
        <v>6</v>
      </c>
      <c r="S38" s="12" cm="1">
        <f t="array" ref="S38">INDEX('SarcomaStage-ConceptMap-1'!$I$15:$N$108,Q38+1,R38)</f>
        <v>0</v>
      </c>
    </row>
    <row r="39" spans="7:19" x14ac:dyDescent="0.75">
      <c r="G39" s="77"/>
      <c r="P39" s="11">
        <v>25</v>
      </c>
      <c r="Q39" s="11">
        <f t="shared" si="13"/>
        <v>4</v>
      </c>
      <c r="R39" s="11">
        <f t="shared" si="14"/>
        <v>1</v>
      </c>
      <c r="S39" s="12" cm="1">
        <f t="array" ref="S39">INDEX('SarcomaStage-ConceptMap-1'!$I$15:$N$108,Q39+1,R39)</f>
        <v>0</v>
      </c>
    </row>
    <row r="40" spans="7:19" x14ac:dyDescent="0.75">
      <c r="G40" s="77"/>
      <c r="P40" s="11">
        <v>26</v>
      </c>
      <c r="Q40" s="11">
        <f t="shared" si="13"/>
        <v>4</v>
      </c>
      <c r="R40" s="11">
        <f t="shared" si="14"/>
        <v>2</v>
      </c>
      <c r="S40" s="12" cm="1">
        <f t="array" ref="S40">INDEX('SarcomaStage-ConceptMap-1'!$I$15:$N$108,Q40+1,R40)</f>
        <v>0</v>
      </c>
    </row>
    <row r="41" spans="7:19" x14ac:dyDescent="0.75">
      <c r="G41" s="77"/>
      <c r="P41" s="11">
        <v>27</v>
      </c>
      <c r="Q41" s="11">
        <f t="shared" si="13"/>
        <v>4</v>
      </c>
      <c r="R41" s="11">
        <f t="shared" si="14"/>
        <v>3</v>
      </c>
      <c r="S41" s="12" cm="1">
        <f t="array" ref="S41">INDEX('SarcomaStage-ConceptMap-1'!$I$15:$N$108,Q41+1,R41)</f>
        <v>0</v>
      </c>
    </row>
    <row r="42" spans="7:19" x14ac:dyDescent="0.75">
      <c r="G42" s="77"/>
      <c r="P42" s="11">
        <v>28</v>
      </c>
      <c r="Q42" s="11">
        <f t="shared" si="13"/>
        <v>4</v>
      </c>
      <c r="R42" s="11">
        <f t="shared" si="14"/>
        <v>4</v>
      </c>
      <c r="S42" s="12" cm="1">
        <f t="array" ref="S42">INDEX('SarcomaStage-ConceptMap-1'!$I$15:$N$108,Q42+1,R42)</f>
        <v>0</v>
      </c>
    </row>
    <row r="43" spans="7:19" x14ac:dyDescent="0.75">
      <c r="G43" s="77"/>
      <c r="P43" s="11">
        <v>29</v>
      </c>
      <c r="Q43" s="11">
        <f t="shared" si="13"/>
        <v>4</v>
      </c>
      <c r="R43" s="11">
        <f t="shared" si="14"/>
        <v>5</v>
      </c>
      <c r="S43" s="12" cm="1">
        <f t="array" ref="S43">INDEX('SarcomaStage-ConceptMap-1'!$I$15:$N$108,Q43+1,R43)</f>
        <v>0</v>
      </c>
    </row>
    <row r="44" spans="7:19" x14ac:dyDescent="0.75">
      <c r="G44" s="77"/>
      <c r="P44" s="11">
        <v>30</v>
      </c>
      <c r="Q44" s="11">
        <f t="shared" si="13"/>
        <v>4</v>
      </c>
      <c r="R44" s="11">
        <f t="shared" si="14"/>
        <v>6</v>
      </c>
      <c r="S44" s="12" cm="1">
        <f t="array" ref="S44">INDEX('SarcomaStage-ConceptMap-1'!$I$15:$N$108,Q44+1,R44)</f>
        <v>0</v>
      </c>
    </row>
    <row r="45" spans="7:19" x14ac:dyDescent="0.75">
      <c r="G45" s="77"/>
      <c r="P45" s="11">
        <v>31</v>
      </c>
      <c r="Q45" s="11">
        <f t="shared" si="13"/>
        <v>5</v>
      </c>
      <c r="R45" s="11">
        <f t="shared" si="14"/>
        <v>1</v>
      </c>
      <c r="S45" s="12" cm="1">
        <f t="array" ref="S45">INDEX('SarcomaStage-ConceptMap-1'!$I$15:$N$108,Q45+1,R45)</f>
        <v>0</v>
      </c>
    </row>
    <row r="46" spans="7:19" x14ac:dyDescent="0.75">
      <c r="G46" s="77"/>
      <c r="P46" s="11">
        <v>32</v>
      </c>
      <c r="Q46" s="11">
        <f t="shared" si="13"/>
        <v>5</v>
      </c>
      <c r="R46" s="11">
        <f t="shared" si="14"/>
        <v>2</v>
      </c>
      <c r="S46" s="12" cm="1">
        <f t="array" ref="S46">INDEX('SarcomaStage-ConceptMap-1'!$I$15:$N$108,Q46+1,R46)</f>
        <v>0</v>
      </c>
    </row>
    <row r="47" spans="7:19" x14ac:dyDescent="0.75">
      <c r="G47" s="77"/>
      <c r="P47" s="11">
        <v>33</v>
      </c>
      <c r="Q47" s="11">
        <f t="shared" si="13"/>
        <v>5</v>
      </c>
      <c r="R47" s="11">
        <f t="shared" si="14"/>
        <v>3</v>
      </c>
      <c r="S47" s="12" cm="1">
        <f t="array" ref="S47">INDEX('SarcomaStage-ConceptMap-1'!$I$15:$N$108,Q47+1,R47)</f>
        <v>0</v>
      </c>
    </row>
    <row r="48" spans="7:19" x14ac:dyDescent="0.75">
      <c r="G48" s="77"/>
      <c r="P48" s="11">
        <v>34</v>
      </c>
      <c r="Q48" s="11">
        <f t="shared" si="13"/>
        <v>5</v>
      </c>
      <c r="R48" s="11">
        <f t="shared" si="14"/>
        <v>4</v>
      </c>
      <c r="S48" s="12" cm="1">
        <f t="array" ref="S48">INDEX('SarcomaStage-ConceptMap-1'!$I$15:$N$108,Q48+1,R48)</f>
        <v>0</v>
      </c>
    </row>
    <row r="49" spans="7:19" x14ac:dyDescent="0.75">
      <c r="G49" s="77"/>
      <c r="P49" s="11">
        <v>35</v>
      </c>
      <c r="Q49" s="11">
        <f t="shared" si="13"/>
        <v>5</v>
      </c>
      <c r="R49" s="11">
        <f t="shared" si="14"/>
        <v>5</v>
      </c>
      <c r="S49" s="12" cm="1">
        <f t="array" ref="S49">INDEX('SarcomaStage-ConceptMap-1'!$I$15:$N$108,Q49+1,R49)</f>
        <v>0</v>
      </c>
    </row>
    <row r="50" spans="7:19" x14ac:dyDescent="0.75">
      <c r="G50" s="77"/>
      <c r="P50" s="11">
        <v>36</v>
      </c>
      <c r="Q50" s="11">
        <f t="shared" si="13"/>
        <v>5</v>
      </c>
      <c r="R50" s="11">
        <f t="shared" si="14"/>
        <v>6</v>
      </c>
      <c r="S50" s="12" cm="1">
        <f t="array" ref="S50">INDEX('SarcomaStage-ConceptMap-1'!$I$15:$N$108,Q50+1,R50)</f>
        <v>0</v>
      </c>
    </row>
    <row r="51" spans="7:19" x14ac:dyDescent="0.75">
      <c r="G51" s="77"/>
      <c r="P51" s="11">
        <v>37</v>
      </c>
      <c r="Q51" s="11">
        <f t="shared" si="13"/>
        <v>6</v>
      </c>
      <c r="R51" s="11">
        <f t="shared" si="14"/>
        <v>1</v>
      </c>
      <c r="S51" s="12" cm="1">
        <f t="array" ref="S51">INDEX('SarcomaStage-ConceptMap-1'!$I$15:$N$108,Q51+1,R51)</f>
        <v>0</v>
      </c>
    </row>
    <row r="52" spans="7:19" x14ac:dyDescent="0.75">
      <c r="G52" s="77"/>
      <c r="P52" s="11">
        <v>38</v>
      </c>
      <c r="Q52" s="11">
        <f t="shared" si="13"/>
        <v>6</v>
      </c>
      <c r="R52" s="11">
        <f t="shared" si="14"/>
        <v>2</v>
      </c>
      <c r="S52" s="12" cm="1">
        <f t="array" ref="S52">INDEX('SarcomaStage-ConceptMap-1'!$I$15:$N$108,Q52+1,R52)</f>
        <v>0</v>
      </c>
    </row>
    <row r="53" spans="7:19" x14ac:dyDescent="0.75">
      <c r="G53" s="77"/>
      <c r="P53" s="11">
        <v>39</v>
      </c>
      <c r="Q53" s="11">
        <f t="shared" si="13"/>
        <v>6</v>
      </c>
      <c r="R53" s="11">
        <f t="shared" si="14"/>
        <v>3</v>
      </c>
      <c r="S53" s="12" cm="1">
        <f t="array" ref="S53">INDEX('SarcomaStage-ConceptMap-1'!$I$15:$N$108,Q53+1,R53)</f>
        <v>0</v>
      </c>
    </row>
    <row r="54" spans="7:19" x14ac:dyDescent="0.75">
      <c r="G54" s="77"/>
      <c r="P54" s="11">
        <v>40</v>
      </c>
      <c r="Q54" s="11">
        <f t="shared" si="13"/>
        <v>6</v>
      </c>
      <c r="R54" s="11">
        <f t="shared" si="14"/>
        <v>4</v>
      </c>
      <c r="S54" s="12" cm="1">
        <f t="array" ref="S54">INDEX('SarcomaStage-ConceptMap-1'!$I$15:$N$108,Q54+1,R54)</f>
        <v>0</v>
      </c>
    </row>
    <row r="55" spans="7:19" x14ac:dyDescent="0.75">
      <c r="G55" s="77"/>
      <c r="P55" s="11">
        <v>41</v>
      </c>
      <c r="Q55" s="11">
        <f t="shared" si="13"/>
        <v>6</v>
      </c>
      <c r="R55" s="11">
        <f t="shared" si="14"/>
        <v>5</v>
      </c>
      <c r="S55" s="12" cm="1">
        <f t="array" ref="S55">INDEX('SarcomaStage-ConceptMap-1'!$I$15:$N$108,Q55+1,R55)</f>
        <v>0</v>
      </c>
    </row>
    <row r="56" spans="7:19" x14ac:dyDescent="0.75">
      <c r="G56" s="77"/>
      <c r="P56" s="11">
        <v>42</v>
      </c>
      <c r="Q56" s="11">
        <f t="shared" si="13"/>
        <v>6</v>
      </c>
      <c r="R56" s="11">
        <f t="shared" si="14"/>
        <v>6</v>
      </c>
      <c r="S56" s="12" cm="1">
        <f t="array" ref="S56">INDEX('SarcomaStage-ConceptMap-1'!$I$15:$N$108,Q56+1,R56)</f>
        <v>0</v>
      </c>
    </row>
    <row r="57" spans="7:19" x14ac:dyDescent="0.75">
      <c r="G57" s="77"/>
      <c r="P57" s="11">
        <v>43</v>
      </c>
      <c r="Q57" s="11">
        <f t="shared" si="13"/>
        <v>7</v>
      </c>
      <c r="R57" s="11">
        <f t="shared" si="14"/>
        <v>1</v>
      </c>
      <c r="S57" s="12" cm="1">
        <f t="array" ref="S57">INDEX('SarcomaStage-ConceptMap-1'!$I$15:$N$108,Q57+1,R57)</f>
        <v>0</v>
      </c>
    </row>
    <row r="58" spans="7:19" x14ac:dyDescent="0.75">
      <c r="G58" s="77"/>
      <c r="P58" s="11">
        <v>44</v>
      </c>
      <c r="Q58" s="11">
        <f t="shared" si="13"/>
        <v>7</v>
      </c>
      <c r="R58" s="11">
        <f t="shared" si="14"/>
        <v>2</v>
      </c>
      <c r="S58" s="12" cm="1">
        <f t="array" ref="S58">INDEX('SarcomaStage-ConceptMap-1'!$I$15:$N$108,Q58+1,R58)</f>
        <v>0</v>
      </c>
    </row>
    <row r="59" spans="7:19" x14ac:dyDescent="0.75">
      <c r="G59" s="77"/>
      <c r="P59" s="11">
        <v>45</v>
      </c>
      <c r="Q59" s="11">
        <f t="shared" si="13"/>
        <v>7</v>
      </c>
      <c r="R59" s="11">
        <f t="shared" si="14"/>
        <v>3</v>
      </c>
      <c r="S59" s="12" cm="1">
        <f t="array" ref="S59">INDEX('SarcomaStage-ConceptMap-1'!$I$15:$N$108,Q59+1,R59)</f>
        <v>0</v>
      </c>
    </row>
    <row r="60" spans="7:19" x14ac:dyDescent="0.75">
      <c r="G60" s="77"/>
      <c r="P60" s="11">
        <v>46</v>
      </c>
      <c r="Q60" s="11">
        <f t="shared" si="13"/>
        <v>7</v>
      </c>
      <c r="R60" s="11">
        <f t="shared" si="14"/>
        <v>4</v>
      </c>
      <c r="S60" s="12" cm="1">
        <f t="array" ref="S60">INDEX('SarcomaStage-ConceptMap-1'!$I$15:$N$108,Q60+1,R60)</f>
        <v>0</v>
      </c>
    </row>
    <row r="61" spans="7:19" x14ac:dyDescent="0.75">
      <c r="G61" s="77"/>
      <c r="P61" s="11">
        <v>47</v>
      </c>
      <c r="Q61" s="11">
        <f t="shared" si="13"/>
        <v>7</v>
      </c>
      <c r="R61" s="11">
        <f t="shared" si="14"/>
        <v>5</v>
      </c>
      <c r="S61" s="12" cm="1">
        <f t="array" ref="S61">INDEX('SarcomaStage-ConceptMap-1'!$I$15:$N$108,Q61+1,R61)</f>
        <v>0</v>
      </c>
    </row>
    <row r="62" spans="7:19" x14ac:dyDescent="0.75">
      <c r="G62" s="77"/>
      <c r="P62" s="11">
        <v>48</v>
      </c>
      <c r="Q62" s="11">
        <f t="shared" si="13"/>
        <v>7</v>
      </c>
      <c r="R62" s="11">
        <f t="shared" si="14"/>
        <v>6</v>
      </c>
      <c r="S62" s="12" cm="1">
        <f t="array" ref="S62">INDEX('SarcomaStage-ConceptMap-1'!$I$15:$N$108,Q62+1,R62)</f>
        <v>0</v>
      </c>
    </row>
    <row r="63" spans="7:19" x14ac:dyDescent="0.75">
      <c r="G63" s="77"/>
      <c r="P63" s="11">
        <v>49</v>
      </c>
      <c r="Q63" s="11">
        <f t="shared" si="13"/>
        <v>8</v>
      </c>
      <c r="R63" s="11">
        <f t="shared" si="14"/>
        <v>1</v>
      </c>
      <c r="S63" s="12" cm="1">
        <f t="array" ref="S63">INDEX('SarcomaStage-ConceptMap-1'!$I$15:$N$108,Q63+1,R63)</f>
        <v>0</v>
      </c>
    </row>
    <row r="64" spans="7:19" x14ac:dyDescent="0.75">
      <c r="G64" s="77"/>
      <c r="P64" s="11">
        <v>50</v>
      </c>
      <c r="Q64" s="11">
        <f t="shared" si="13"/>
        <v>8</v>
      </c>
      <c r="R64" s="11">
        <f t="shared" si="14"/>
        <v>2</v>
      </c>
      <c r="S64" s="12" cm="1">
        <f t="array" ref="S64">INDEX('SarcomaStage-ConceptMap-1'!$I$15:$N$108,Q64+1,R64)</f>
        <v>0</v>
      </c>
    </row>
    <row r="65" spans="7:19" x14ac:dyDescent="0.75">
      <c r="G65" s="77"/>
      <c r="P65" s="11">
        <v>51</v>
      </c>
      <c r="Q65" s="11">
        <f t="shared" si="13"/>
        <v>8</v>
      </c>
      <c r="R65" s="11">
        <f t="shared" si="14"/>
        <v>3</v>
      </c>
      <c r="S65" s="12" cm="1">
        <f t="array" ref="S65">INDEX('SarcomaStage-ConceptMap-1'!$I$15:$N$108,Q65+1,R65)</f>
        <v>0</v>
      </c>
    </row>
    <row r="66" spans="7:19" x14ac:dyDescent="0.75">
      <c r="G66" s="77"/>
      <c r="P66" s="11">
        <v>52</v>
      </c>
      <c r="Q66" s="11">
        <f t="shared" si="13"/>
        <v>8</v>
      </c>
      <c r="R66" s="11">
        <f t="shared" si="14"/>
        <v>4</v>
      </c>
      <c r="S66" s="12" cm="1">
        <f t="array" ref="S66">INDEX('SarcomaStage-ConceptMap-1'!$I$15:$N$108,Q66+1,R66)</f>
        <v>0</v>
      </c>
    </row>
    <row r="67" spans="7:19" x14ac:dyDescent="0.75">
      <c r="G67" s="77"/>
      <c r="P67" s="11">
        <v>53</v>
      </c>
      <c r="Q67" s="11">
        <f t="shared" si="13"/>
        <v>8</v>
      </c>
      <c r="R67" s="11">
        <f t="shared" si="14"/>
        <v>5</v>
      </c>
      <c r="S67" s="12" cm="1">
        <f t="array" ref="S67">INDEX('SarcomaStage-ConceptMap-1'!$I$15:$N$108,Q67+1,R67)</f>
        <v>0</v>
      </c>
    </row>
    <row r="68" spans="7:19" x14ac:dyDescent="0.75">
      <c r="G68" s="77"/>
      <c r="P68" s="11">
        <v>54</v>
      </c>
      <c r="Q68" s="11">
        <f t="shared" si="13"/>
        <v>8</v>
      </c>
      <c r="R68" s="11">
        <f t="shared" si="14"/>
        <v>6</v>
      </c>
      <c r="S68" s="12" cm="1">
        <f t="array" ref="S68">INDEX('SarcomaStage-ConceptMap-1'!$I$15:$N$108,Q68+1,R68)</f>
        <v>0</v>
      </c>
    </row>
    <row r="69" spans="7:19" x14ac:dyDescent="0.75">
      <c r="G69" s="77"/>
      <c r="P69" s="11">
        <v>55</v>
      </c>
      <c r="Q69" s="11">
        <f t="shared" si="13"/>
        <v>9</v>
      </c>
      <c r="R69" s="11">
        <f t="shared" si="14"/>
        <v>1</v>
      </c>
      <c r="S69" s="12" cm="1">
        <f t="array" ref="S69">INDEX('SarcomaStage-ConceptMap-1'!$I$15:$N$108,Q69+1,R69)</f>
        <v>0</v>
      </c>
    </row>
    <row r="70" spans="7:19" x14ac:dyDescent="0.75">
      <c r="G70" s="77"/>
      <c r="P70" s="11">
        <v>56</v>
      </c>
      <c r="Q70" s="11">
        <f t="shared" si="13"/>
        <v>9</v>
      </c>
      <c r="R70" s="11">
        <f t="shared" si="14"/>
        <v>2</v>
      </c>
      <c r="S70" s="12" cm="1">
        <f t="array" ref="S70">INDEX('SarcomaStage-ConceptMap-1'!$I$15:$N$108,Q70+1,R70)</f>
        <v>0</v>
      </c>
    </row>
    <row r="71" spans="7:19" x14ac:dyDescent="0.75">
      <c r="G71" s="77"/>
      <c r="P71" s="11">
        <v>57</v>
      </c>
      <c r="Q71" s="11">
        <f t="shared" si="13"/>
        <v>9</v>
      </c>
      <c r="R71" s="11">
        <f t="shared" si="14"/>
        <v>3</v>
      </c>
      <c r="S71" s="12" cm="1">
        <f t="array" ref="S71">INDEX('SarcomaStage-ConceptMap-1'!$I$15:$N$108,Q71+1,R71)</f>
        <v>0</v>
      </c>
    </row>
    <row r="72" spans="7:19" x14ac:dyDescent="0.75">
      <c r="G72" s="77"/>
      <c r="P72" s="11">
        <v>58</v>
      </c>
      <c r="Q72" s="11">
        <f t="shared" si="13"/>
        <v>9</v>
      </c>
      <c r="R72" s="11">
        <f t="shared" si="14"/>
        <v>4</v>
      </c>
      <c r="S72" s="12" cm="1">
        <f t="array" ref="S72">INDEX('SarcomaStage-ConceptMap-1'!$I$15:$N$108,Q72+1,R72)</f>
        <v>0</v>
      </c>
    </row>
    <row r="73" spans="7:19" x14ac:dyDescent="0.75">
      <c r="G73" s="77"/>
      <c r="P73" s="11">
        <v>59</v>
      </c>
      <c r="Q73" s="11">
        <f t="shared" si="13"/>
        <v>9</v>
      </c>
      <c r="R73" s="11">
        <f t="shared" si="14"/>
        <v>5</v>
      </c>
      <c r="S73" s="12" cm="1">
        <f t="array" ref="S73">INDEX('SarcomaStage-ConceptMap-1'!$I$15:$N$108,Q73+1,R73)</f>
        <v>0</v>
      </c>
    </row>
    <row r="74" spans="7:19" x14ac:dyDescent="0.75">
      <c r="G74" s="77"/>
      <c r="P74" s="11">
        <v>60</v>
      </c>
      <c r="Q74" s="11">
        <f t="shared" si="13"/>
        <v>9</v>
      </c>
      <c r="R74" s="11">
        <f t="shared" si="14"/>
        <v>6</v>
      </c>
      <c r="S74" s="12" cm="1">
        <f t="array" ref="S74">INDEX('SarcomaStage-ConceptMap-1'!$I$15:$N$108,Q74+1,R74)</f>
        <v>0</v>
      </c>
    </row>
    <row r="75" spans="7:19" x14ac:dyDescent="0.75">
      <c r="G75" s="77"/>
      <c r="P75" s="11">
        <v>61</v>
      </c>
      <c r="Q75" s="11">
        <f t="shared" si="13"/>
        <v>10</v>
      </c>
      <c r="R75" s="11">
        <f t="shared" si="14"/>
        <v>1</v>
      </c>
      <c r="S75" s="12" cm="1">
        <f t="array" ref="S75">INDEX('SarcomaStage-ConceptMap-1'!$I$15:$N$108,Q75+1,R75)</f>
        <v>0</v>
      </c>
    </row>
    <row r="76" spans="7:19" x14ac:dyDescent="0.75">
      <c r="G76" s="77"/>
      <c r="P76" s="11">
        <v>62</v>
      </c>
      <c r="Q76" s="11">
        <f t="shared" si="13"/>
        <v>10</v>
      </c>
      <c r="R76" s="11">
        <f t="shared" si="14"/>
        <v>2</v>
      </c>
      <c r="S76" s="12" cm="1">
        <f t="array" ref="S76">INDEX('SarcomaStage-ConceptMap-1'!$I$15:$N$108,Q76+1,R76)</f>
        <v>0</v>
      </c>
    </row>
    <row r="77" spans="7:19" x14ac:dyDescent="0.75">
      <c r="G77" s="77"/>
      <c r="P77" s="11">
        <v>63</v>
      </c>
      <c r="Q77" s="11">
        <f t="shared" si="13"/>
        <v>10</v>
      </c>
      <c r="R77" s="11">
        <f t="shared" si="14"/>
        <v>3</v>
      </c>
      <c r="S77" s="12" cm="1">
        <f t="array" ref="S77">INDEX('SarcomaStage-ConceptMap-1'!$I$15:$N$108,Q77+1,R77)</f>
        <v>0</v>
      </c>
    </row>
    <row r="78" spans="7:19" x14ac:dyDescent="0.75">
      <c r="G78" s="77"/>
      <c r="P78" s="11">
        <v>64</v>
      </c>
      <c r="Q78" s="11">
        <f t="shared" si="13"/>
        <v>10</v>
      </c>
      <c r="R78" s="11">
        <f t="shared" si="14"/>
        <v>4</v>
      </c>
      <c r="S78" s="12" cm="1">
        <f t="array" ref="S78">INDEX('SarcomaStage-ConceptMap-1'!$I$15:$N$108,Q78+1,R78)</f>
        <v>0</v>
      </c>
    </row>
    <row r="79" spans="7:19" x14ac:dyDescent="0.75">
      <c r="G79" s="77"/>
      <c r="P79" s="11">
        <v>65</v>
      </c>
      <c r="Q79" s="11">
        <f t="shared" si="13"/>
        <v>10</v>
      </c>
      <c r="R79" s="11">
        <f t="shared" si="14"/>
        <v>5</v>
      </c>
      <c r="S79" s="12" cm="1">
        <f t="array" ref="S79">INDEX('SarcomaStage-ConceptMap-1'!$I$15:$N$108,Q79+1,R79)</f>
        <v>0</v>
      </c>
    </row>
    <row r="80" spans="7:19" x14ac:dyDescent="0.75">
      <c r="G80" s="77"/>
      <c r="P80" s="11">
        <v>66</v>
      </c>
      <c r="Q80" s="11">
        <f t="shared" ref="Q80:Q143" si="15">IF(MOD(P80,$Q$8)=0,P80/$Q$8-1,INT(P80/$Q$8))</f>
        <v>10</v>
      </c>
      <c r="R80" s="11">
        <f t="shared" ref="R80:R143" si="16">IF(MOD(P80,$Q$8)=0,$Q$8,MOD(P80,$Q$8))</f>
        <v>6</v>
      </c>
      <c r="S80" s="12" cm="1">
        <f t="array" ref="S80">INDEX('SarcomaStage-ConceptMap-1'!$I$15:$N$108,Q80+1,R80)</f>
        <v>0</v>
      </c>
    </row>
    <row r="81" spans="7:19" x14ac:dyDescent="0.75">
      <c r="G81" s="77"/>
      <c r="P81" s="11">
        <v>67</v>
      </c>
      <c r="Q81" s="11">
        <f t="shared" si="15"/>
        <v>11</v>
      </c>
      <c r="R81" s="11">
        <f t="shared" si="16"/>
        <v>1</v>
      </c>
      <c r="S81" s="12" cm="1">
        <f t="array" ref="S81">INDEX('SarcomaStage-ConceptMap-1'!$I$15:$N$108,Q81+1,R81)</f>
        <v>0</v>
      </c>
    </row>
    <row r="82" spans="7:19" x14ac:dyDescent="0.75">
      <c r="G82" s="77"/>
      <c r="P82" s="11">
        <v>68</v>
      </c>
      <c r="Q82" s="11">
        <f t="shared" si="15"/>
        <v>11</v>
      </c>
      <c r="R82" s="11">
        <f t="shared" si="16"/>
        <v>2</v>
      </c>
      <c r="S82" s="12" cm="1">
        <f t="array" ref="S82">INDEX('SarcomaStage-ConceptMap-1'!$I$15:$N$108,Q82+1,R82)</f>
        <v>0</v>
      </c>
    </row>
    <row r="83" spans="7:19" x14ac:dyDescent="0.75">
      <c r="G83" s="77"/>
      <c r="P83" s="11">
        <v>69</v>
      </c>
      <c r="Q83" s="11">
        <f t="shared" si="15"/>
        <v>11</v>
      </c>
      <c r="R83" s="11">
        <f t="shared" si="16"/>
        <v>3</v>
      </c>
      <c r="S83" s="12" cm="1">
        <f t="array" ref="S83">INDEX('SarcomaStage-ConceptMap-1'!$I$15:$N$108,Q83+1,R83)</f>
        <v>0</v>
      </c>
    </row>
    <row r="84" spans="7:19" x14ac:dyDescent="0.75">
      <c r="G84" s="77"/>
      <c r="P84" s="11">
        <v>70</v>
      </c>
      <c r="Q84" s="11">
        <f t="shared" si="15"/>
        <v>11</v>
      </c>
      <c r="R84" s="11">
        <f t="shared" si="16"/>
        <v>4</v>
      </c>
      <c r="S84" s="12" cm="1">
        <f t="array" ref="S84">INDEX('SarcomaStage-ConceptMap-1'!$I$15:$N$108,Q84+1,R84)</f>
        <v>0</v>
      </c>
    </row>
    <row r="85" spans="7:19" x14ac:dyDescent="0.75">
      <c r="G85" s="77"/>
      <c r="P85" s="11">
        <v>71</v>
      </c>
      <c r="Q85" s="11">
        <f t="shared" si="15"/>
        <v>11</v>
      </c>
      <c r="R85" s="11">
        <f t="shared" si="16"/>
        <v>5</v>
      </c>
      <c r="S85" s="12" cm="1">
        <f t="array" ref="S85">INDEX('SarcomaStage-ConceptMap-1'!$I$15:$N$108,Q85+1,R85)</f>
        <v>0</v>
      </c>
    </row>
    <row r="86" spans="7:19" x14ac:dyDescent="0.75">
      <c r="G86" s="77"/>
      <c r="P86" s="11">
        <v>72</v>
      </c>
      <c r="Q86" s="11">
        <f t="shared" si="15"/>
        <v>11</v>
      </c>
      <c r="R86" s="11">
        <f t="shared" si="16"/>
        <v>6</v>
      </c>
      <c r="S86" s="12" cm="1">
        <f t="array" ref="S86">INDEX('SarcomaStage-ConceptMap-1'!$I$15:$N$108,Q86+1,R86)</f>
        <v>0</v>
      </c>
    </row>
    <row r="87" spans="7:19" x14ac:dyDescent="0.75">
      <c r="G87" s="77"/>
      <c r="P87" s="11">
        <v>73</v>
      </c>
      <c r="Q87" s="11">
        <f t="shared" si="15"/>
        <v>12</v>
      </c>
      <c r="R87" s="11">
        <f t="shared" si="16"/>
        <v>1</v>
      </c>
      <c r="S87" s="12" cm="1">
        <f t="array" ref="S87">INDEX('SarcomaStage-ConceptMap-1'!$I$15:$N$108,Q87+1,R87)</f>
        <v>0</v>
      </c>
    </row>
    <row r="88" spans="7:19" x14ac:dyDescent="0.75">
      <c r="G88" s="77"/>
      <c r="P88" s="11">
        <v>74</v>
      </c>
      <c r="Q88" s="11">
        <f t="shared" si="15"/>
        <v>12</v>
      </c>
      <c r="R88" s="11">
        <f t="shared" si="16"/>
        <v>2</v>
      </c>
      <c r="S88" s="12" cm="1">
        <f t="array" ref="S88">INDEX('SarcomaStage-ConceptMap-1'!$I$15:$N$108,Q88+1,R88)</f>
        <v>0</v>
      </c>
    </row>
    <row r="89" spans="7:19" x14ac:dyDescent="0.75">
      <c r="G89" s="77"/>
      <c r="P89" s="11">
        <v>75</v>
      </c>
      <c r="Q89" s="11">
        <f t="shared" si="15"/>
        <v>12</v>
      </c>
      <c r="R89" s="11">
        <f t="shared" si="16"/>
        <v>3</v>
      </c>
      <c r="S89" s="12" cm="1">
        <f t="array" ref="S89">INDEX('SarcomaStage-ConceptMap-1'!$I$15:$N$108,Q89+1,R89)</f>
        <v>0</v>
      </c>
    </row>
    <row r="90" spans="7:19" x14ac:dyDescent="0.75">
      <c r="G90" s="77"/>
      <c r="P90" s="11">
        <v>76</v>
      </c>
      <c r="Q90" s="11">
        <f t="shared" si="15"/>
        <v>12</v>
      </c>
      <c r="R90" s="11">
        <f t="shared" si="16"/>
        <v>4</v>
      </c>
      <c r="S90" s="12" cm="1">
        <f t="array" ref="S90">INDEX('SarcomaStage-ConceptMap-1'!$I$15:$N$108,Q90+1,R90)</f>
        <v>0</v>
      </c>
    </row>
    <row r="91" spans="7:19" x14ac:dyDescent="0.75">
      <c r="G91" s="77"/>
      <c r="P91" s="11">
        <v>77</v>
      </c>
      <c r="Q91" s="11">
        <f t="shared" si="15"/>
        <v>12</v>
      </c>
      <c r="R91" s="11">
        <f t="shared" si="16"/>
        <v>5</v>
      </c>
      <c r="S91" s="12" cm="1">
        <f t="array" ref="S91">INDEX('SarcomaStage-ConceptMap-1'!$I$15:$N$108,Q91+1,R91)</f>
        <v>0</v>
      </c>
    </row>
    <row r="92" spans="7:19" x14ac:dyDescent="0.75">
      <c r="G92" s="77"/>
      <c r="P92" s="11">
        <v>78</v>
      </c>
      <c r="Q92" s="11">
        <f t="shared" si="15"/>
        <v>12</v>
      </c>
      <c r="R92" s="11">
        <f t="shared" si="16"/>
        <v>6</v>
      </c>
      <c r="S92" s="12" cm="1">
        <f t="array" ref="S92">INDEX('SarcomaStage-ConceptMap-1'!$I$15:$N$108,Q92+1,R92)</f>
        <v>0</v>
      </c>
    </row>
    <row r="93" spans="7:19" x14ac:dyDescent="0.75">
      <c r="G93" s="77"/>
      <c r="P93" s="11">
        <v>79</v>
      </c>
      <c r="Q93" s="11">
        <f t="shared" si="15"/>
        <v>13</v>
      </c>
      <c r="R93" s="11">
        <f t="shared" si="16"/>
        <v>1</v>
      </c>
      <c r="S93" s="12" cm="1">
        <f t="array" ref="S93">INDEX('SarcomaStage-ConceptMap-1'!$I$15:$N$108,Q93+1,R93)</f>
        <v>0</v>
      </c>
    </row>
    <row r="94" spans="7:19" x14ac:dyDescent="0.75">
      <c r="G94" s="77"/>
      <c r="P94" s="11">
        <v>80</v>
      </c>
      <c r="Q94" s="11">
        <f t="shared" si="15"/>
        <v>13</v>
      </c>
      <c r="R94" s="11">
        <f t="shared" si="16"/>
        <v>2</v>
      </c>
      <c r="S94" s="12" cm="1">
        <f t="array" ref="S94">INDEX('SarcomaStage-ConceptMap-1'!$I$15:$N$108,Q94+1,R94)</f>
        <v>0</v>
      </c>
    </row>
    <row r="95" spans="7:19" x14ac:dyDescent="0.75">
      <c r="G95" s="77"/>
      <c r="P95" s="11">
        <v>81</v>
      </c>
      <c r="Q95" s="11">
        <f t="shared" si="15"/>
        <v>13</v>
      </c>
      <c r="R95" s="11">
        <f t="shared" si="16"/>
        <v>3</v>
      </c>
      <c r="S95" s="12" cm="1">
        <f t="array" ref="S95">INDEX('SarcomaStage-ConceptMap-1'!$I$15:$N$108,Q95+1,R95)</f>
        <v>0</v>
      </c>
    </row>
    <row r="96" spans="7:19" x14ac:dyDescent="0.75">
      <c r="G96" s="77"/>
      <c r="P96" s="11">
        <v>82</v>
      </c>
      <c r="Q96" s="11">
        <f t="shared" si="15"/>
        <v>13</v>
      </c>
      <c r="R96" s="11">
        <f t="shared" si="16"/>
        <v>4</v>
      </c>
      <c r="S96" s="12" cm="1">
        <f t="array" ref="S96">INDEX('SarcomaStage-ConceptMap-1'!$I$15:$N$108,Q96+1,R96)</f>
        <v>0</v>
      </c>
    </row>
    <row r="97" spans="7:19" x14ac:dyDescent="0.75">
      <c r="G97" s="77"/>
      <c r="P97" s="11">
        <v>83</v>
      </c>
      <c r="Q97" s="11">
        <f t="shared" si="15"/>
        <v>13</v>
      </c>
      <c r="R97" s="11">
        <f t="shared" si="16"/>
        <v>5</v>
      </c>
      <c r="S97" s="12" cm="1">
        <f t="array" ref="S97">INDEX('SarcomaStage-ConceptMap-1'!$I$15:$N$108,Q97+1,R97)</f>
        <v>0</v>
      </c>
    </row>
    <row r="98" spans="7:19" x14ac:dyDescent="0.75">
      <c r="G98" s="77"/>
      <c r="P98" s="11">
        <v>84</v>
      </c>
      <c r="Q98" s="11">
        <f t="shared" si="15"/>
        <v>13</v>
      </c>
      <c r="R98" s="11">
        <f t="shared" si="16"/>
        <v>6</v>
      </c>
      <c r="S98" s="12" cm="1">
        <f t="array" ref="S98">INDEX('SarcomaStage-ConceptMap-1'!$I$15:$N$108,Q98+1,R98)</f>
        <v>0</v>
      </c>
    </row>
    <row r="99" spans="7:19" x14ac:dyDescent="0.75">
      <c r="G99" s="77"/>
      <c r="P99" s="11">
        <v>85</v>
      </c>
      <c r="Q99" s="11">
        <f t="shared" si="15"/>
        <v>14</v>
      </c>
      <c r="R99" s="11">
        <f t="shared" si="16"/>
        <v>1</v>
      </c>
      <c r="S99" s="12" cm="1">
        <f t="array" ref="S99">INDEX('SarcomaStage-ConceptMap-1'!$I$15:$N$108,Q99+1,R99)</f>
        <v>0</v>
      </c>
    </row>
    <row r="100" spans="7:19" x14ac:dyDescent="0.75">
      <c r="G100" s="77"/>
      <c r="P100" s="11">
        <v>86</v>
      </c>
      <c r="Q100" s="11">
        <f t="shared" si="15"/>
        <v>14</v>
      </c>
      <c r="R100" s="11">
        <f t="shared" si="16"/>
        <v>2</v>
      </c>
      <c r="S100" s="12" cm="1">
        <f t="array" ref="S100">INDEX('SarcomaStage-ConceptMap-1'!$I$15:$N$108,Q100+1,R100)</f>
        <v>0</v>
      </c>
    </row>
    <row r="101" spans="7:19" x14ac:dyDescent="0.75">
      <c r="G101" s="77"/>
      <c r="P101" s="11">
        <v>87</v>
      </c>
      <c r="Q101" s="11">
        <f t="shared" si="15"/>
        <v>14</v>
      </c>
      <c r="R101" s="11">
        <f t="shared" si="16"/>
        <v>3</v>
      </c>
      <c r="S101" s="12" cm="1">
        <f t="array" ref="S101">INDEX('SarcomaStage-ConceptMap-1'!$I$15:$N$108,Q101+1,R101)</f>
        <v>0</v>
      </c>
    </row>
    <row r="102" spans="7:19" x14ac:dyDescent="0.75">
      <c r="P102" s="11">
        <v>88</v>
      </c>
      <c r="Q102" s="11">
        <f t="shared" si="15"/>
        <v>14</v>
      </c>
      <c r="R102" s="11">
        <f t="shared" si="16"/>
        <v>4</v>
      </c>
      <c r="S102" s="12" cm="1">
        <f t="array" ref="S102">INDEX('SarcomaStage-ConceptMap-1'!$I$15:$N$108,Q102+1,R102)</f>
        <v>0</v>
      </c>
    </row>
    <row r="103" spans="7:19" x14ac:dyDescent="0.75">
      <c r="P103" s="11">
        <v>89</v>
      </c>
      <c r="Q103" s="11">
        <f t="shared" si="15"/>
        <v>14</v>
      </c>
      <c r="R103" s="11">
        <f t="shared" si="16"/>
        <v>5</v>
      </c>
      <c r="S103" s="12" cm="1">
        <f t="array" ref="S103">INDEX('SarcomaStage-ConceptMap-1'!$I$15:$N$108,Q103+1,R103)</f>
        <v>0</v>
      </c>
    </row>
    <row r="104" spans="7:19" x14ac:dyDescent="0.75">
      <c r="P104" s="11">
        <v>90</v>
      </c>
      <c r="Q104" s="11">
        <f t="shared" si="15"/>
        <v>14</v>
      </c>
      <c r="R104" s="11">
        <f t="shared" si="16"/>
        <v>6</v>
      </c>
      <c r="S104" s="12" cm="1">
        <f t="array" ref="S104">INDEX('SarcomaStage-ConceptMap-1'!$I$15:$N$108,Q104+1,R104)</f>
        <v>0</v>
      </c>
    </row>
    <row r="105" spans="7:19" x14ac:dyDescent="0.75">
      <c r="P105" s="11">
        <v>91</v>
      </c>
      <c r="Q105" s="11">
        <f t="shared" si="15"/>
        <v>15</v>
      </c>
      <c r="R105" s="11">
        <f t="shared" si="16"/>
        <v>1</v>
      </c>
      <c r="S105" s="12" cm="1">
        <f t="array" ref="S105">INDEX('SarcomaStage-ConceptMap-1'!$I$15:$N$108,Q105+1,R105)</f>
        <v>0</v>
      </c>
    </row>
    <row r="106" spans="7:19" x14ac:dyDescent="0.75">
      <c r="P106" s="11">
        <v>92</v>
      </c>
      <c r="Q106" s="11">
        <f t="shared" si="15"/>
        <v>15</v>
      </c>
      <c r="R106" s="11">
        <f t="shared" si="16"/>
        <v>2</v>
      </c>
      <c r="S106" s="12" cm="1">
        <f t="array" ref="S106">INDEX('SarcomaStage-ConceptMap-1'!$I$15:$N$108,Q106+1,R106)</f>
        <v>0</v>
      </c>
    </row>
    <row r="107" spans="7:19" x14ac:dyDescent="0.75">
      <c r="P107" s="11">
        <v>93</v>
      </c>
      <c r="Q107" s="11">
        <f t="shared" si="15"/>
        <v>15</v>
      </c>
      <c r="R107" s="11">
        <f t="shared" si="16"/>
        <v>3</v>
      </c>
      <c r="S107" s="12" cm="1">
        <f t="array" ref="S107">INDEX('SarcomaStage-ConceptMap-1'!$I$15:$N$108,Q107+1,R107)</f>
        <v>0</v>
      </c>
    </row>
    <row r="108" spans="7:19" x14ac:dyDescent="0.75">
      <c r="P108" s="11">
        <v>94</v>
      </c>
      <c r="Q108" s="11">
        <f t="shared" si="15"/>
        <v>15</v>
      </c>
      <c r="R108" s="11">
        <f t="shared" si="16"/>
        <v>4</v>
      </c>
      <c r="S108" s="12" cm="1">
        <f t="array" ref="S108">INDEX('SarcomaStage-ConceptMap-1'!$I$15:$N$108,Q108+1,R108)</f>
        <v>0</v>
      </c>
    </row>
    <row r="109" spans="7:19" x14ac:dyDescent="0.75">
      <c r="P109" s="11">
        <v>95</v>
      </c>
      <c r="Q109" s="11">
        <f t="shared" si="15"/>
        <v>15</v>
      </c>
      <c r="R109" s="11">
        <f t="shared" si="16"/>
        <v>5</v>
      </c>
      <c r="S109" s="12" cm="1">
        <f t="array" ref="S109">INDEX('SarcomaStage-ConceptMap-1'!$I$15:$N$108,Q109+1,R109)</f>
        <v>0</v>
      </c>
    </row>
    <row r="110" spans="7:19" x14ac:dyDescent="0.75">
      <c r="P110" s="11">
        <v>96</v>
      </c>
      <c r="Q110" s="11">
        <f t="shared" si="15"/>
        <v>15</v>
      </c>
      <c r="R110" s="11">
        <f t="shared" si="16"/>
        <v>6</v>
      </c>
      <c r="S110" s="12" cm="1">
        <f t="array" ref="S110">INDEX('SarcomaStage-ConceptMap-1'!$I$15:$N$108,Q110+1,R110)</f>
        <v>0</v>
      </c>
    </row>
    <row r="111" spans="7:19" x14ac:dyDescent="0.75">
      <c r="P111" s="11">
        <v>97</v>
      </c>
      <c r="Q111" s="11">
        <f t="shared" si="15"/>
        <v>16</v>
      </c>
      <c r="R111" s="11">
        <f t="shared" si="16"/>
        <v>1</v>
      </c>
      <c r="S111" s="12" cm="1">
        <f t="array" ref="S111">INDEX('SarcomaStage-ConceptMap-1'!$I$15:$N$108,Q111+1,R111)</f>
        <v>0</v>
      </c>
    </row>
    <row r="112" spans="7:19" x14ac:dyDescent="0.75">
      <c r="P112" s="11">
        <v>98</v>
      </c>
      <c r="Q112" s="11">
        <f t="shared" si="15"/>
        <v>16</v>
      </c>
      <c r="R112" s="11">
        <f t="shared" si="16"/>
        <v>2</v>
      </c>
      <c r="S112" s="12" cm="1">
        <f t="array" ref="S112">INDEX('SarcomaStage-ConceptMap-1'!$I$15:$N$108,Q112+1,R112)</f>
        <v>0</v>
      </c>
    </row>
    <row r="113" spans="16:19" x14ac:dyDescent="0.75">
      <c r="P113" s="11">
        <v>99</v>
      </c>
      <c r="Q113" s="11">
        <f t="shared" si="15"/>
        <v>16</v>
      </c>
      <c r="R113" s="11">
        <f t="shared" si="16"/>
        <v>3</v>
      </c>
      <c r="S113" s="12" cm="1">
        <f t="array" ref="S113">INDEX('SarcomaStage-ConceptMap-1'!$I$15:$N$108,Q113+1,R113)</f>
        <v>0</v>
      </c>
    </row>
    <row r="114" spans="16:19" x14ac:dyDescent="0.75">
      <c r="P114" s="11">
        <v>100</v>
      </c>
      <c r="Q114" s="11">
        <f t="shared" si="15"/>
        <v>16</v>
      </c>
      <c r="R114" s="11">
        <f t="shared" si="16"/>
        <v>4</v>
      </c>
      <c r="S114" s="12" cm="1">
        <f t="array" ref="S114">INDEX('SarcomaStage-ConceptMap-1'!$I$15:$N$108,Q114+1,R114)</f>
        <v>0</v>
      </c>
    </row>
    <row r="115" spans="16:19" x14ac:dyDescent="0.75">
      <c r="P115" s="11">
        <v>101</v>
      </c>
      <c r="Q115" s="11">
        <f t="shared" si="15"/>
        <v>16</v>
      </c>
      <c r="R115" s="11">
        <f t="shared" si="16"/>
        <v>5</v>
      </c>
      <c r="S115" s="12" cm="1">
        <f t="array" ref="S115">INDEX('SarcomaStage-ConceptMap-1'!$I$15:$N$108,Q115+1,R115)</f>
        <v>0</v>
      </c>
    </row>
    <row r="116" spans="16:19" x14ac:dyDescent="0.75">
      <c r="P116" s="11">
        <v>102</v>
      </c>
      <c r="Q116" s="11">
        <f t="shared" si="15"/>
        <v>16</v>
      </c>
      <c r="R116" s="11">
        <f t="shared" si="16"/>
        <v>6</v>
      </c>
      <c r="S116" s="12" cm="1">
        <f t="array" ref="S116">INDEX('SarcomaStage-ConceptMap-1'!$I$15:$N$108,Q116+1,R116)</f>
        <v>0</v>
      </c>
    </row>
    <row r="117" spans="16:19" x14ac:dyDescent="0.75">
      <c r="P117" s="11">
        <v>103</v>
      </c>
      <c r="Q117" s="11">
        <f t="shared" si="15"/>
        <v>17</v>
      </c>
      <c r="R117" s="11">
        <f t="shared" si="16"/>
        <v>1</v>
      </c>
      <c r="S117" s="12" cm="1">
        <f t="array" ref="S117">INDEX('SarcomaStage-ConceptMap-1'!$I$15:$N$108,Q117+1,R117)</f>
        <v>0</v>
      </c>
    </row>
    <row r="118" spans="16:19" x14ac:dyDescent="0.75">
      <c r="P118" s="11">
        <v>104</v>
      </c>
      <c r="Q118" s="11">
        <f t="shared" si="15"/>
        <v>17</v>
      </c>
      <c r="R118" s="11">
        <f t="shared" si="16"/>
        <v>2</v>
      </c>
      <c r="S118" s="12" cm="1">
        <f t="array" ref="S118">INDEX('SarcomaStage-ConceptMap-1'!$I$15:$N$108,Q118+1,R118)</f>
        <v>0</v>
      </c>
    </row>
    <row r="119" spans="16:19" x14ac:dyDescent="0.75">
      <c r="P119" s="11">
        <v>105</v>
      </c>
      <c r="Q119" s="11">
        <f t="shared" si="15"/>
        <v>17</v>
      </c>
      <c r="R119" s="11">
        <f t="shared" si="16"/>
        <v>3</v>
      </c>
      <c r="S119" s="12" cm="1">
        <f t="array" ref="S119">INDEX('SarcomaStage-ConceptMap-1'!$I$15:$N$108,Q119+1,R119)</f>
        <v>0</v>
      </c>
    </row>
    <row r="120" spans="16:19" x14ac:dyDescent="0.75">
      <c r="P120" s="11">
        <v>106</v>
      </c>
      <c r="Q120" s="11">
        <f t="shared" si="15"/>
        <v>17</v>
      </c>
      <c r="R120" s="11">
        <f t="shared" si="16"/>
        <v>4</v>
      </c>
      <c r="S120" s="12" cm="1">
        <f t="array" ref="S120">INDEX('SarcomaStage-ConceptMap-1'!$I$15:$N$108,Q120+1,R120)</f>
        <v>0</v>
      </c>
    </row>
    <row r="121" spans="16:19" x14ac:dyDescent="0.75">
      <c r="P121" s="11">
        <v>107</v>
      </c>
      <c r="Q121" s="11">
        <f t="shared" si="15"/>
        <v>17</v>
      </c>
      <c r="R121" s="11">
        <f t="shared" si="16"/>
        <v>5</v>
      </c>
      <c r="S121" s="12" cm="1">
        <f t="array" ref="S121">INDEX('SarcomaStage-ConceptMap-1'!$I$15:$N$108,Q121+1,R121)</f>
        <v>0</v>
      </c>
    </row>
    <row r="122" spans="16:19" x14ac:dyDescent="0.75">
      <c r="P122" s="11">
        <v>108</v>
      </c>
      <c r="Q122" s="11">
        <f t="shared" si="15"/>
        <v>17</v>
      </c>
      <c r="R122" s="11">
        <f t="shared" si="16"/>
        <v>6</v>
      </c>
      <c r="S122" s="12" cm="1">
        <f t="array" ref="S122">INDEX('SarcomaStage-ConceptMap-1'!$I$15:$N$108,Q122+1,R122)</f>
        <v>0</v>
      </c>
    </row>
    <row r="123" spans="16:19" x14ac:dyDescent="0.75">
      <c r="P123" s="11">
        <v>109</v>
      </c>
      <c r="Q123" s="11">
        <f t="shared" si="15"/>
        <v>18</v>
      </c>
      <c r="R123" s="11">
        <f t="shared" si="16"/>
        <v>1</v>
      </c>
      <c r="S123" s="12" cm="1">
        <f t="array" ref="S123">INDEX('SarcomaStage-ConceptMap-1'!$I$15:$N$108,Q123+1,R123)</f>
        <v>0</v>
      </c>
    </row>
    <row r="124" spans="16:19" x14ac:dyDescent="0.75">
      <c r="P124" s="11">
        <v>110</v>
      </c>
      <c r="Q124" s="11">
        <f t="shared" si="15"/>
        <v>18</v>
      </c>
      <c r="R124" s="11">
        <f t="shared" si="16"/>
        <v>2</v>
      </c>
      <c r="S124" s="12" cm="1">
        <f t="array" ref="S124">INDEX('SarcomaStage-ConceptMap-1'!$I$15:$N$108,Q124+1,R124)</f>
        <v>0</v>
      </c>
    </row>
    <row r="125" spans="16:19" x14ac:dyDescent="0.75">
      <c r="P125" s="11">
        <v>111</v>
      </c>
      <c r="Q125" s="11">
        <f t="shared" si="15"/>
        <v>18</v>
      </c>
      <c r="R125" s="11">
        <f t="shared" si="16"/>
        <v>3</v>
      </c>
      <c r="S125" s="12" cm="1">
        <f t="array" ref="S125">INDEX('SarcomaStage-ConceptMap-1'!$I$15:$N$108,Q125+1,R125)</f>
        <v>0</v>
      </c>
    </row>
    <row r="126" spans="16:19" x14ac:dyDescent="0.75">
      <c r="P126" s="11">
        <v>112</v>
      </c>
      <c r="Q126" s="11">
        <f t="shared" si="15"/>
        <v>18</v>
      </c>
      <c r="R126" s="11">
        <f t="shared" si="16"/>
        <v>4</v>
      </c>
      <c r="S126" s="12" cm="1">
        <f t="array" ref="S126">INDEX('SarcomaStage-ConceptMap-1'!$I$15:$N$108,Q126+1,R126)</f>
        <v>0</v>
      </c>
    </row>
    <row r="127" spans="16:19" x14ac:dyDescent="0.75">
      <c r="P127" s="11">
        <v>113</v>
      </c>
      <c r="Q127" s="11">
        <f t="shared" si="15"/>
        <v>18</v>
      </c>
      <c r="R127" s="11">
        <f t="shared" si="16"/>
        <v>5</v>
      </c>
      <c r="S127" s="12" cm="1">
        <f t="array" ref="S127">INDEX('SarcomaStage-ConceptMap-1'!$I$15:$N$108,Q127+1,R127)</f>
        <v>0</v>
      </c>
    </row>
    <row r="128" spans="16:19" x14ac:dyDescent="0.75">
      <c r="P128" s="11">
        <v>114</v>
      </c>
      <c r="Q128" s="11">
        <f t="shared" si="15"/>
        <v>18</v>
      </c>
      <c r="R128" s="11">
        <f t="shared" si="16"/>
        <v>6</v>
      </c>
      <c r="S128" s="12" cm="1">
        <f t="array" ref="S128">INDEX('SarcomaStage-ConceptMap-1'!$I$15:$N$108,Q128+1,R128)</f>
        <v>0</v>
      </c>
    </row>
    <row r="129" spans="16:19" x14ac:dyDescent="0.75">
      <c r="P129" s="11">
        <v>115</v>
      </c>
      <c r="Q129" s="11">
        <f t="shared" si="15"/>
        <v>19</v>
      </c>
      <c r="R129" s="11">
        <f t="shared" si="16"/>
        <v>1</v>
      </c>
      <c r="S129" s="12" cm="1">
        <f t="array" ref="S129">INDEX('SarcomaStage-ConceptMap-1'!$I$15:$N$108,Q129+1,R129)</f>
        <v>0</v>
      </c>
    </row>
    <row r="130" spans="16:19" x14ac:dyDescent="0.75">
      <c r="P130" s="11">
        <v>116</v>
      </c>
      <c r="Q130" s="11">
        <f t="shared" si="15"/>
        <v>19</v>
      </c>
      <c r="R130" s="11">
        <f t="shared" si="16"/>
        <v>2</v>
      </c>
      <c r="S130" s="12" cm="1">
        <f t="array" ref="S130">INDEX('SarcomaStage-ConceptMap-1'!$I$15:$N$108,Q130+1,R130)</f>
        <v>0</v>
      </c>
    </row>
    <row r="131" spans="16:19" x14ac:dyDescent="0.75">
      <c r="P131" s="11">
        <v>117</v>
      </c>
      <c r="Q131" s="11">
        <f t="shared" si="15"/>
        <v>19</v>
      </c>
      <c r="R131" s="11">
        <f t="shared" si="16"/>
        <v>3</v>
      </c>
      <c r="S131" s="12" cm="1">
        <f t="array" ref="S131">INDEX('SarcomaStage-ConceptMap-1'!$I$15:$N$108,Q131+1,R131)</f>
        <v>0</v>
      </c>
    </row>
    <row r="132" spans="16:19" x14ac:dyDescent="0.75">
      <c r="P132" s="11">
        <v>118</v>
      </c>
      <c r="Q132" s="11">
        <f t="shared" si="15"/>
        <v>19</v>
      </c>
      <c r="R132" s="11">
        <f t="shared" si="16"/>
        <v>4</v>
      </c>
      <c r="S132" s="12" cm="1">
        <f t="array" ref="S132">INDEX('SarcomaStage-ConceptMap-1'!$I$15:$N$108,Q132+1,R132)</f>
        <v>0</v>
      </c>
    </row>
    <row r="133" spans="16:19" x14ac:dyDescent="0.75">
      <c r="P133" s="11">
        <v>119</v>
      </c>
      <c r="Q133" s="11">
        <f t="shared" si="15"/>
        <v>19</v>
      </c>
      <c r="R133" s="11">
        <f t="shared" si="16"/>
        <v>5</v>
      </c>
      <c r="S133" s="12" cm="1">
        <f t="array" ref="S133">INDEX('SarcomaStage-ConceptMap-1'!$I$15:$N$108,Q133+1,R133)</f>
        <v>0</v>
      </c>
    </row>
    <row r="134" spans="16:19" x14ac:dyDescent="0.75">
      <c r="P134" s="11">
        <v>120</v>
      </c>
      <c r="Q134" s="11">
        <f t="shared" si="15"/>
        <v>19</v>
      </c>
      <c r="R134" s="11">
        <f t="shared" si="16"/>
        <v>6</v>
      </c>
      <c r="S134" s="12" cm="1">
        <f t="array" ref="S134">INDEX('SarcomaStage-ConceptMap-1'!$I$15:$N$108,Q134+1,R134)</f>
        <v>0</v>
      </c>
    </row>
    <row r="135" spans="16:19" x14ac:dyDescent="0.75">
      <c r="P135" s="11">
        <v>121</v>
      </c>
      <c r="Q135" s="11">
        <f t="shared" si="15"/>
        <v>20</v>
      </c>
      <c r="R135" s="11">
        <f t="shared" si="16"/>
        <v>1</v>
      </c>
      <c r="S135" s="12" cm="1">
        <f t="array" ref="S135">INDEX('SarcomaStage-ConceptMap-1'!$I$15:$N$108,Q135+1,R135)</f>
        <v>0</v>
      </c>
    </row>
    <row r="136" spans="16:19" x14ac:dyDescent="0.75">
      <c r="P136" s="11">
        <v>122</v>
      </c>
      <c r="Q136" s="11">
        <f t="shared" si="15"/>
        <v>20</v>
      </c>
      <c r="R136" s="11">
        <f t="shared" si="16"/>
        <v>2</v>
      </c>
      <c r="S136" s="12" cm="1">
        <f t="array" ref="S136">INDEX('SarcomaStage-ConceptMap-1'!$I$15:$N$108,Q136+1,R136)</f>
        <v>0</v>
      </c>
    </row>
    <row r="137" spans="16:19" x14ac:dyDescent="0.75">
      <c r="P137" s="11">
        <v>123</v>
      </c>
      <c r="Q137" s="11">
        <f t="shared" si="15"/>
        <v>20</v>
      </c>
      <c r="R137" s="11">
        <f t="shared" si="16"/>
        <v>3</v>
      </c>
      <c r="S137" s="12" cm="1">
        <f t="array" ref="S137">INDEX('SarcomaStage-ConceptMap-1'!$I$15:$N$108,Q137+1,R137)</f>
        <v>0</v>
      </c>
    </row>
    <row r="138" spans="16:19" x14ac:dyDescent="0.75">
      <c r="P138" s="11">
        <v>124</v>
      </c>
      <c r="Q138" s="11">
        <f t="shared" si="15"/>
        <v>20</v>
      </c>
      <c r="R138" s="11">
        <f t="shared" si="16"/>
        <v>4</v>
      </c>
      <c r="S138" s="12" cm="1">
        <f t="array" ref="S138">INDEX('SarcomaStage-ConceptMap-1'!$I$15:$N$108,Q138+1,R138)</f>
        <v>0</v>
      </c>
    </row>
    <row r="139" spans="16:19" x14ac:dyDescent="0.75">
      <c r="P139" s="11">
        <v>125</v>
      </c>
      <c r="Q139" s="11">
        <f t="shared" si="15"/>
        <v>20</v>
      </c>
      <c r="R139" s="11">
        <f t="shared" si="16"/>
        <v>5</v>
      </c>
      <c r="S139" s="12" cm="1">
        <f t="array" ref="S139">INDEX('SarcomaStage-ConceptMap-1'!$I$15:$N$108,Q139+1,R139)</f>
        <v>0</v>
      </c>
    </row>
    <row r="140" spans="16:19" x14ac:dyDescent="0.75">
      <c r="P140" s="11">
        <v>126</v>
      </c>
      <c r="Q140" s="11">
        <f t="shared" si="15"/>
        <v>20</v>
      </c>
      <c r="R140" s="11">
        <f t="shared" si="16"/>
        <v>6</v>
      </c>
      <c r="S140" s="12" cm="1">
        <f t="array" ref="S140">INDEX('SarcomaStage-ConceptMap-1'!$I$15:$N$108,Q140+1,R140)</f>
        <v>0</v>
      </c>
    </row>
    <row r="141" spans="16:19" x14ac:dyDescent="0.75">
      <c r="P141" s="11">
        <v>127</v>
      </c>
      <c r="Q141" s="11">
        <f t="shared" si="15"/>
        <v>21</v>
      </c>
      <c r="R141" s="11">
        <f t="shared" si="16"/>
        <v>1</v>
      </c>
      <c r="S141" s="12" cm="1">
        <f t="array" ref="S141">INDEX('SarcomaStage-ConceptMap-1'!$I$15:$N$108,Q141+1,R141)</f>
        <v>0</v>
      </c>
    </row>
    <row r="142" spans="16:19" x14ac:dyDescent="0.75">
      <c r="P142" s="11">
        <v>128</v>
      </c>
      <c r="Q142" s="11">
        <f t="shared" si="15"/>
        <v>21</v>
      </c>
      <c r="R142" s="11">
        <f t="shared" si="16"/>
        <v>2</v>
      </c>
      <c r="S142" s="12" cm="1">
        <f t="array" ref="S142">INDEX('SarcomaStage-ConceptMap-1'!$I$15:$N$108,Q142+1,R142)</f>
        <v>0</v>
      </c>
    </row>
    <row r="143" spans="16:19" x14ac:dyDescent="0.75">
      <c r="P143" s="11">
        <v>129</v>
      </c>
      <c r="Q143" s="11">
        <f t="shared" si="15"/>
        <v>21</v>
      </c>
      <c r="R143" s="11">
        <f t="shared" si="16"/>
        <v>3</v>
      </c>
      <c r="S143" s="12" cm="1">
        <f t="array" ref="S143">INDEX('SarcomaStage-ConceptMap-1'!$I$15:$N$108,Q143+1,R143)</f>
        <v>0</v>
      </c>
    </row>
    <row r="144" spans="16:19" x14ac:dyDescent="0.75">
      <c r="P144" s="11">
        <v>130</v>
      </c>
      <c r="Q144" s="11">
        <f t="shared" ref="Q144:Q147" si="17">IF(MOD(P144,$Q$8)=0,P144/$Q$8-1,INT(P144/$Q$8))</f>
        <v>21</v>
      </c>
      <c r="R144" s="11">
        <f t="shared" ref="R144:R147" si="18">IF(MOD(P144,$Q$8)=0,$Q$8,MOD(P144,$Q$8))</f>
        <v>4</v>
      </c>
      <c r="S144" s="12" cm="1">
        <f t="array" ref="S144">INDEX('SarcomaStage-ConceptMap-1'!$I$15:$N$108,Q144+1,R144)</f>
        <v>0</v>
      </c>
    </row>
    <row r="145" spans="16:19" x14ac:dyDescent="0.75">
      <c r="P145" s="11">
        <v>131</v>
      </c>
      <c r="Q145" s="11">
        <f t="shared" si="17"/>
        <v>21</v>
      </c>
      <c r="R145" s="11">
        <f t="shared" si="18"/>
        <v>5</v>
      </c>
      <c r="S145" s="12" cm="1">
        <f t="array" ref="S145">INDEX('SarcomaStage-ConceptMap-1'!$I$15:$N$108,Q145+1,R145)</f>
        <v>0</v>
      </c>
    </row>
    <row r="146" spans="16:19" x14ac:dyDescent="0.75">
      <c r="P146" s="11">
        <v>132</v>
      </c>
      <c r="Q146" s="11">
        <f t="shared" si="17"/>
        <v>21</v>
      </c>
      <c r="R146" s="11">
        <f t="shared" si="18"/>
        <v>6</v>
      </c>
      <c r="S146" s="12" cm="1">
        <f t="array" ref="S146">INDEX('SarcomaStage-ConceptMap-1'!$I$15:$N$108,Q146+1,R146)</f>
        <v>0</v>
      </c>
    </row>
    <row r="147" spans="16:19" x14ac:dyDescent="0.75">
      <c r="P147" s="11">
        <v>133</v>
      </c>
      <c r="Q147" s="11">
        <f t="shared" si="17"/>
        <v>22</v>
      </c>
      <c r="R147" s="11">
        <f t="shared" si="18"/>
        <v>1</v>
      </c>
      <c r="S147" s="12" cm="1">
        <f t="array" ref="S147">INDEX('SarcomaStage-ConceptMap-1'!$I$15:$N$108,Q147+1,R147)</f>
        <v>0</v>
      </c>
    </row>
  </sheetData>
  <mergeCells count="2">
    <mergeCell ref="E6:G6"/>
    <mergeCell ref="E7:G7"/>
  </mergeCells>
  <hyperlinks>
    <hyperlink ref="E3" r:id="rId1" display="http://hl7.eu/fhir/laboratory/StructureDefinition/Author" xr:uid="{D1BEF007-CFE7-4B7C-B730-B7877AF6C0EC}"/>
    <hyperlink ref="E6" r:id="rId2" display="http://hl7.eu/fhir/laboratory/StructureDefinition/Author" xr:uid="{15B3E948-F5CB-463C-88CE-64D1D26CE44F}"/>
    <hyperlink ref="C1" r:id="rId3" xr:uid="{08A3C407-665D-49A2-812E-90F78EA44801}"/>
    <hyperlink ref="E4" r:id="rId4" display="http://hl7.eu/fhir/ig/idea4rc/StructureDefinition/mcode-cancer-stage-group" xr:uid="{8C5DC57F-563E-40A3-A7DD-951CBD9BBB78}"/>
    <hyperlink ref="E7" r:id="rId5" xr:uid="{ECBDA306-51E0-4FA1-9555-38CA95CB0789}"/>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DCAAE-15DF-456D-A62C-8731AE591FBB}">
  <sheetPr codeName="Foglio111">
    <tabColor theme="0" tint="-0.499984740745262"/>
  </sheetPr>
  <dimension ref="A1:S42"/>
  <sheetViews>
    <sheetView topLeftCell="D1" zoomScale="85" zoomScaleNormal="85" workbookViewId="0">
      <selection activeCell="E8" sqref="E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tr">
        <f>'SarcomaStage-ConceptMap-1'!C3</f>
        <v>SarcomaStage2FHIR</v>
      </c>
      <c r="D3" s="47" t="s">
        <v>1466</v>
      </c>
      <c r="E3" s="158" t="str">
        <f>'SarcomaStage-ConceptMap-1'!E3</f>
        <v>http://hl7.eu/fhir/ig/idea4rc/StructureDefinition/SarcomaStage</v>
      </c>
      <c r="F3" s="159"/>
      <c r="G3" s="159"/>
    </row>
    <row r="4" spans="1:19" ht="15.5" thickBot="1" x14ac:dyDescent="0.9">
      <c r="B4" s="47" t="s">
        <v>16</v>
      </c>
      <c r="C4" s="28" t="str">
        <f>'SarcomaStage-ConceptMap-1'!C4</f>
        <v>sarcomaStage2FHIR</v>
      </c>
      <c r="D4" s="47" t="s">
        <v>1467</v>
      </c>
      <c r="E4" s="158" t="str">
        <f>'SarcomaStage-ConceptMap-1'!E4</f>
        <v>http://hl7.eu/fhir/ig/idea4rc/StructureDefinition/Bundle-eu-i4rc</v>
      </c>
      <c r="F4" s="159"/>
      <c r="G4" s="159"/>
    </row>
    <row r="5" spans="1:19" ht="15.5" thickBot="1" x14ac:dyDescent="0.9">
      <c r="B5" s="47" t="s">
        <v>10</v>
      </c>
      <c r="C5" s="28" t="str">
        <f>'SarcomaStage-ConceptMap-1'!C5</f>
        <v>Stage Model to this guide Map</v>
      </c>
      <c r="D5" s="47"/>
      <c r="E5" s="7"/>
    </row>
    <row r="6" spans="1:19" ht="15.5" thickBot="1" x14ac:dyDescent="0.9">
      <c r="B6" s="47" t="s">
        <v>18</v>
      </c>
      <c r="C6" s="28">
        <f>'SarcomaStage-ConceptMap-1'!C6</f>
        <v>0</v>
      </c>
      <c r="D6" s="47" t="s">
        <v>1468</v>
      </c>
      <c r="E6" s="158" t="str">
        <f>E3</f>
        <v>http://hl7.eu/fhir/ig/idea4rc/StructureDefinition/SarcomaStage</v>
      </c>
      <c r="F6" s="159"/>
      <c r="G6" s="159"/>
    </row>
    <row r="7" spans="1:19" ht="15.5" thickBot="1" x14ac:dyDescent="0.9">
      <c r="B7" s="47" t="s">
        <v>15</v>
      </c>
      <c r="C7" s="28">
        <f>'SarcomaStage-ConceptMap-1'!C7</f>
        <v>0</v>
      </c>
      <c r="D7" s="47" t="s">
        <v>1469</v>
      </c>
      <c r="E7" s="158" t="s">
        <v>2499</v>
      </c>
      <c r="F7" s="159"/>
      <c r="G7" s="159"/>
    </row>
    <row r="8" spans="1:19" ht="45" thickBot="1" x14ac:dyDescent="0.9">
      <c r="B8" s="47" t="s">
        <v>1470</v>
      </c>
      <c r="C8" s="28" t="str">
        <f>'SarcomaStage-ConceptMap-1'!C8</f>
        <v>Stage Model to this guide Map</v>
      </c>
      <c r="D8" s="47"/>
      <c r="E8" s="7"/>
      <c r="I8" s="12" t="s">
        <v>1285</v>
      </c>
      <c r="J8" s="12" t="s">
        <v>1286</v>
      </c>
      <c r="K8" s="12" t="s">
        <v>1287</v>
      </c>
      <c r="L8" s="12" t="s">
        <v>1288</v>
      </c>
      <c r="M8" s="11" t="s">
        <v>1289</v>
      </c>
      <c r="P8" s="34" t="s">
        <v>1324</v>
      </c>
      <c r="Q8" s="34">
        <v>6</v>
      </c>
    </row>
    <row r="9" spans="1:19" x14ac:dyDescent="0.75">
      <c r="B9" s="47" t="s">
        <v>1471</v>
      </c>
      <c r="C9" s="28"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SarcomaStage!B5</f>
        <v>SarcomaStage</v>
      </c>
      <c r="C14" s="11"/>
      <c r="D14" s="4" t="s">
        <v>1524</v>
      </c>
      <c r="E14" s="6"/>
      <c r="F14" s="49"/>
      <c r="G14" s="49"/>
      <c r="I14" s="12"/>
      <c r="J14" s="11"/>
      <c r="K14" s="11"/>
      <c r="L14" s="11"/>
      <c r="M14" s="48"/>
      <c r="N14" s="51"/>
    </row>
    <row r="15" spans="1:19" ht="73.75" customHeight="1" x14ac:dyDescent="0.75">
      <c r="A15" s="44"/>
      <c r="B15" s="11" t="str">
        <f>SarcomaStage!B9</f>
        <v>localised</v>
      </c>
      <c r="C15" s="11" t="str">
        <f>SarcomaStage!C9</f>
        <v>Localised</v>
      </c>
      <c r="D15" s="12" t="s">
        <v>1613</v>
      </c>
      <c r="E15" s="62"/>
      <c r="F15" s="94" t="s">
        <v>1312</v>
      </c>
      <c r="G15" s="77" t="s">
        <v>2463</v>
      </c>
      <c r="I15" s="12" t="str">
        <f t="shared" ref="I15" si="0">"* group[=].element[+].code = #"&amp;$B$14&amp;"."&amp;B15</f>
        <v>* group[=].element[+].code = #SarcomaStage.localised</v>
      </c>
      <c r="J15" s="12" t="str">
        <f t="shared" ref="J15" si="1">"* group[=].element[=].display = ##34#"&amp;C15&amp;"##34#"</f>
        <v>* group[=].element[=].display = ##34#Localised##34#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##34#Localized if = $athena#32942 Confined Disease if not  #32944 Metastatic Disease##34#</v>
      </c>
      <c r="P15" s="11">
        <v>1</v>
      </c>
      <c r="Q15" s="11">
        <f t="shared" ref="Q15" si="6">IF(MOD(P15,$Q$8)=0,P15/$Q$8-1,INT(P15/$Q$8))</f>
        <v>0</v>
      </c>
      <c r="R15" s="11">
        <f t="shared" ref="R15" si="7">IF(MOD(P15,$Q$8)=0,$Q$8,MOD(P15,$Q$8))</f>
        <v>1</v>
      </c>
      <c r="S15" s="12" t="str" cm="1">
        <f t="array" ref="S15">INDEX('SarcomaStage-ConceptMap-2'!$I$15:$N$39,Q15+1,R15)</f>
        <v>* group[=].element[+].code = #SarcomaStage.localised</v>
      </c>
    </row>
    <row r="16" spans="1:19" ht="73.75" x14ac:dyDescent="0.75">
      <c r="A16" s="44"/>
      <c r="B16" s="11" t="str">
        <f>SarcomaStage!B9</f>
        <v>localised</v>
      </c>
      <c r="C16" s="11" t="str">
        <f>SarcomaStage!C9</f>
        <v>Localised</v>
      </c>
      <c r="D16" s="62" t="s">
        <v>2464</v>
      </c>
      <c r="E16" s="62"/>
      <c r="F16" s="94" t="s">
        <v>1312</v>
      </c>
      <c r="G16" s="137" t="s">
        <v>2465</v>
      </c>
      <c r="H16" s="43"/>
      <c r="I16" s="12" t="str">
        <f t="shared" ref="I16" si="8">"* group[=].element[+].code = #"&amp;$B$14&amp;"."&amp;B16</f>
        <v>* group[=].element[+].code = #SarcomaStage.localised</v>
      </c>
      <c r="J16" s="12" t="str">
        <f t="shared" ref="J16" si="9">"* group[=].element[=].display = ##34#"&amp;C16&amp;"##34#"</f>
        <v>* group[=].element[=].display = ##34#Localised##34#</v>
      </c>
      <c r="K16" s="12" t="str">
        <f t="shared" ref="K16" si="10">IF(F16="unmatched","//-- unmatched","* group[=].element[=].target.code = #"&amp;$D$14&amp;"."&amp;D16)</f>
        <v>* group[=].element[=].target.code = #Observation.component.value[x]</v>
      </c>
      <c r="L16" s="12" t="str">
        <f t="shared" ref="L16" si="11">IF(F16="unmatched","//-- unmatched","* group[=].element[=].target.display = ##34#"&amp;E16&amp;"##34#")</f>
        <v>* group[=].element[=].target.display = ##34###34#</v>
      </c>
      <c r="M16" s="12" t="str">
        <f t="shared" ref="M16" si="12">"* group[=].element[=].target.equivalence = #"&amp;F16</f>
        <v>* group[=].element[=].target.equivalence = #equivalent</v>
      </c>
      <c r="N16" s="12" t="str">
        <f t="shared" ref="N16" si="13">IF(G16&lt;&gt;"",CONCATENATE("* group[=].element[=].target.comment = ","##34#",G16,"##34#"),"")</f>
        <v>* group[=].element[=].target.comment = ##34#number of lesions if localized##34#</v>
      </c>
      <c r="P16" s="11">
        <v>2</v>
      </c>
      <c r="Q16" s="11">
        <f t="shared" ref="Q16:Q42" si="14">IF(MOD(P16,$Q$8)=0,P16/$Q$8-1,INT(P16/$Q$8))</f>
        <v>0</v>
      </c>
      <c r="R16" s="11">
        <f t="shared" ref="R16:R42" si="15">IF(MOD(P16,$Q$8)=0,$Q$8,MOD(P16,$Q$8))</f>
        <v>2</v>
      </c>
      <c r="S16" s="12" t="str" cm="1">
        <f t="array" ref="S16">INDEX('SarcomaStage-ConceptMap-2'!$I$15:$N$39,Q16+1,R16)</f>
        <v>* group[=].element[=].display = ##34#Localised##34#</v>
      </c>
    </row>
    <row r="17" spans="1:19" x14ac:dyDescent="0.75">
      <c r="A17" s="44"/>
      <c r="B17" s="11"/>
      <c r="C17" s="11"/>
      <c r="D17" s="12"/>
      <c r="E17" s="12"/>
      <c r="F17" s="94"/>
      <c r="G17" s="77"/>
      <c r="H17" s="43"/>
      <c r="I17" s="12"/>
      <c r="J17" s="12"/>
      <c r="K17" s="12"/>
      <c r="L17" s="12"/>
      <c r="M17" s="12"/>
      <c r="N17" s="12"/>
      <c r="P17" s="11">
        <v>3</v>
      </c>
      <c r="Q17" s="11">
        <f t="shared" si="14"/>
        <v>0</v>
      </c>
      <c r="R17" s="11">
        <f t="shared" si="15"/>
        <v>3</v>
      </c>
      <c r="S17" s="12" t="str" cm="1">
        <f t="array" ref="S17">INDEX('SarcomaStage-ConceptMap-2'!$I$15:$N$39,Q17+1,R17)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14"/>
        <v>0</v>
      </c>
      <c r="R18" s="11">
        <f t="shared" si="15"/>
        <v>4</v>
      </c>
      <c r="S18" s="12" t="str" cm="1">
        <f t="array" ref="S18">INDEX('SarcomaStage-ConceptMap-2'!$I$15:$N$39,Q18+1,R18)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INDEX('SarcomaStage-ConceptMap-2'!$I$15:$N$39,Q19+1,R19)</f>
        <v>* group[=].element[=].target.equivalence = #equivalent</v>
      </c>
    </row>
    <row r="20" spans="1:19" ht="29.5"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INDEX('SarcomaStage-ConceptMap-2'!$I$15:$N$39,Q20+1,R20)</f>
        <v>* group[=].element[=].target.comment = ##34#Localized if = $athena#32942 Confined Disease if not  #32944 Metastatic Disease##34#</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INDEX('SarcomaStage-ConceptMap-2'!$I$15:$N$39,Q21+1,R21)</f>
        <v>* group[=].element[+].code = #SarcomaStage.localised</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INDEX('SarcomaStage-ConceptMap-2'!$I$15:$N$39,Q22+1,R22)</f>
        <v>* group[=].element[=].display = ##34#Localised##34#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INDEX('SarcomaStage-ConceptMap-2'!$I$15:$N$39,Q23+1,R23)</f>
        <v>* group[=].element[=].target.code = #Observation.component.value[x]</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INDEX('SarcomaStage-ConceptMap-2'!$I$15:$N$39,Q24+1,R24)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INDEX('SarcomaStage-ConceptMap-2'!$I$15:$N$39,Q25+1,R25)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INDEX('SarcomaStage-ConceptMap-2'!$I$15:$N$39,Q26+1,R26)</f>
        <v>* group[=].element[=].target.comment = ##34#number of lesions if localized##34#</v>
      </c>
    </row>
    <row r="27" spans="1:19" x14ac:dyDescent="0.75">
      <c r="B27" s="11"/>
      <c r="C27" s="11"/>
      <c r="D27" s="12"/>
      <c r="E27" s="12"/>
      <c r="F27" s="49"/>
      <c r="G27" s="77"/>
      <c r="H27" s="43"/>
      <c r="I27" s="12"/>
      <c r="J27" s="12"/>
      <c r="K27" s="12"/>
      <c r="L27" s="12"/>
      <c r="M27" s="12"/>
      <c r="N27" s="12"/>
      <c r="P27" s="11">
        <v>13</v>
      </c>
      <c r="Q27" s="11">
        <f t="shared" si="14"/>
        <v>2</v>
      </c>
      <c r="R27" s="11">
        <f t="shared" si="15"/>
        <v>1</v>
      </c>
      <c r="S27" s="12" cm="1">
        <f t="array" ref="S27">INDEX('SarcomaStage-ConceptMap-2'!$I$15:$N$39,Q27+1,R27)</f>
        <v>0</v>
      </c>
    </row>
    <row r="28" spans="1:19" x14ac:dyDescent="0.75">
      <c r="B28" s="11"/>
      <c r="C28" s="11"/>
      <c r="D28" s="12"/>
      <c r="E28" s="12"/>
      <c r="F28" s="49"/>
      <c r="G28" s="77"/>
      <c r="H28" s="43"/>
      <c r="I28" s="12"/>
      <c r="J28" s="12"/>
      <c r="K28" s="12"/>
      <c r="L28" s="12"/>
      <c r="M28" s="12"/>
      <c r="N28" s="12"/>
      <c r="P28" s="11">
        <v>14</v>
      </c>
      <c r="Q28" s="11">
        <f t="shared" si="14"/>
        <v>2</v>
      </c>
      <c r="R28" s="11">
        <f t="shared" si="15"/>
        <v>2</v>
      </c>
      <c r="S28" s="12" cm="1">
        <f t="array" ref="S28">INDEX('SarcomaStage-ConceptMap-2'!$I$15:$N$39,Q28+1,R28)</f>
        <v>0</v>
      </c>
    </row>
    <row r="29" spans="1:19" x14ac:dyDescent="0.75">
      <c r="B29" s="11"/>
      <c r="C29" s="11"/>
      <c r="D29" s="12"/>
      <c r="E29" s="12"/>
      <c r="F29" s="49"/>
      <c r="G29" s="77"/>
      <c r="H29" s="43"/>
      <c r="I29" s="12"/>
      <c r="J29" s="12"/>
      <c r="K29" s="12"/>
      <c r="L29" s="12"/>
      <c r="M29" s="12"/>
      <c r="N29" s="12"/>
      <c r="P29" s="11">
        <v>15</v>
      </c>
      <c r="Q29" s="11">
        <f t="shared" si="14"/>
        <v>2</v>
      </c>
      <c r="R29" s="11">
        <f t="shared" si="15"/>
        <v>3</v>
      </c>
      <c r="S29" s="12" cm="1">
        <f t="array" ref="S29">INDEX('SarcomaStage-ConceptMap-2'!$I$15:$N$39,Q29+1,R29)</f>
        <v>0</v>
      </c>
    </row>
    <row r="30" spans="1:19" x14ac:dyDescent="0.75">
      <c r="B30" s="11"/>
      <c r="C30" s="11"/>
      <c r="D30" s="12"/>
      <c r="E30" s="12"/>
      <c r="F30" s="49"/>
      <c r="G30" s="77"/>
      <c r="H30" s="43"/>
      <c r="I30" s="12"/>
      <c r="J30" s="12"/>
      <c r="K30" s="12"/>
      <c r="L30" s="12"/>
      <c r="M30" s="12"/>
      <c r="N30" s="12"/>
      <c r="P30" s="11">
        <v>16</v>
      </c>
      <c r="Q30" s="11">
        <f t="shared" si="14"/>
        <v>2</v>
      </c>
      <c r="R30" s="11">
        <f t="shared" si="15"/>
        <v>4</v>
      </c>
      <c r="S30" s="12" cm="1">
        <f t="array" ref="S30">INDEX('SarcomaStage-ConceptMap-2'!$I$15:$N$39,Q30+1,R30)</f>
        <v>0</v>
      </c>
    </row>
    <row r="31" spans="1:19" x14ac:dyDescent="0.75">
      <c r="B31" s="11"/>
      <c r="C31" s="11"/>
      <c r="D31" s="12"/>
      <c r="E31" s="12"/>
      <c r="F31" s="49"/>
      <c r="G31" s="77"/>
      <c r="H31" s="43"/>
      <c r="I31" s="12"/>
      <c r="J31" s="12"/>
      <c r="K31" s="12"/>
      <c r="L31" s="12"/>
      <c r="M31" s="12"/>
      <c r="N31" s="12"/>
      <c r="P31" s="11">
        <v>17</v>
      </c>
      <c r="Q31" s="11">
        <f t="shared" si="14"/>
        <v>2</v>
      </c>
      <c r="R31" s="11">
        <f t="shared" si="15"/>
        <v>5</v>
      </c>
      <c r="S31" s="12" cm="1">
        <f t="array" ref="S31">INDEX('SarcomaStage-ConceptMap-2'!$I$15:$N$39,Q31+1,R31)</f>
        <v>0</v>
      </c>
    </row>
    <row r="32" spans="1:19" x14ac:dyDescent="0.75">
      <c r="B32" s="11"/>
      <c r="C32" s="11"/>
      <c r="D32" s="12"/>
      <c r="E32" s="12"/>
      <c r="F32" s="49"/>
      <c r="G32" s="77"/>
      <c r="H32" s="43"/>
      <c r="I32" s="12"/>
      <c r="J32" s="12"/>
      <c r="K32" s="12"/>
      <c r="L32" s="12"/>
      <c r="M32" s="12"/>
      <c r="N32" s="12"/>
      <c r="P32" s="11">
        <v>18</v>
      </c>
      <c r="Q32" s="11">
        <f t="shared" si="14"/>
        <v>2</v>
      </c>
      <c r="R32" s="11">
        <f t="shared" si="15"/>
        <v>6</v>
      </c>
      <c r="S32" s="12" cm="1">
        <f t="array" ref="S32">INDEX('SarcomaStage-ConceptMap-2'!$I$15:$N$39,Q32+1,R32)</f>
        <v>0</v>
      </c>
    </row>
    <row r="33" spans="1:19" x14ac:dyDescent="0.75">
      <c r="B33" s="11"/>
      <c r="C33" s="11"/>
      <c r="D33" s="12"/>
      <c r="E33" s="12"/>
      <c r="F33" s="49"/>
      <c r="G33" s="77"/>
      <c r="H33" s="43"/>
      <c r="I33" s="12"/>
      <c r="J33" s="12"/>
      <c r="K33" s="12"/>
      <c r="L33" s="12"/>
      <c r="M33" s="12"/>
      <c r="N33" s="12"/>
      <c r="P33" s="11">
        <v>19</v>
      </c>
      <c r="Q33" s="11">
        <f t="shared" si="14"/>
        <v>3</v>
      </c>
      <c r="R33" s="11">
        <f t="shared" si="15"/>
        <v>1</v>
      </c>
      <c r="S33" s="12" cm="1">
        <f t="array" ref="S33">INDEX('SarcomaStage-ConceptMap-2'!$I$15:$N$39,Q33+1,R33)</f>
        <v>0</v>
      </c>
    </row>
    <row r="34" spans="1:19" x14ac:dyDescent="0.75">
      <c r="B34" s="11"/>
      <c r="C34" s="11"/>
      <c r="D34" s="12"/>
      <c r="E34" s="12"/>
      <c r="F34" s="49"/>
      <c r="G34" s="77"/>
      <c r="H34" s="43"/>
      <c r="I34" s="12"/>
      <c r="J34" s="12"/>
      <c r="K34" s="12"/>
      <c r="L34" s="12"/>
      <c r="M34" s="12"/>
      <c r="N34" s="12"/>
      <c r="P34" s="11">
        <v>20</v>
      </c>
      <c r="Q34" s="11">
        <f t="shared" si="14"/>
        <v>3</v>
      </c>
      <c r="R34" s="11">
        <f t="shared" si="15"/>
        <v>2</v>
      </c>
      <c r="S34" s="12" cm="1">
        <f t="array" ref="S34">INDEX('SarcomaStage-ConceptMap-2'!$I$15:$N$39,Q34+1,R34)</f>
        <v>0</v>
      </c>
    </row>
    <row r="35" spans="1:19" x14ac:dyDescent="0.75">
      <c r="B35" s="11"/>
      <c r="C35" s="11"/>
      <c r="D35" s="12"/>
      <c r="E35" s="12"/>
      <c r="F35" s="49"/>
      <c r="G35" s="77"/>
      <c r="H35" s="43"/>
      <c r="I35" s="12"/>
      <c r="J35" s="12"/>
      <c r="K35" s="12"/>
      <c r="L35" s="12"/>
      <c r="M35" s="12"/>
      <c r="N35" s="12"/>
      <c r="P35" s="11">
        <v>21</v>
      </c>
      <c r="Q35" s="11">
        <f t="shared" si="14"/>
        <v>3</v>
      </c>
      <c r="R35" s="11">
        <f t="shared" si="15"/>
        <v>3</v>
      </c>
      <c r="S35" s="12" cm="1">
        <f t="array" ref="S35">INDEX('SarcomaStage-ConceptMap-2'!$I$15:$N$39,Q35+1,R35)</f>
        <v>0</v>
      </c>
    </row>
    <row r="36" spans="1:19" x14ac:dyDescent="0.75">
      <c r="B36" s="11"/>
      <c r="C36" s="11"/>
      <c r="D36" s="12"/>
      <c r="E36" s="12"/>
      <c r="F36" s="49"/>
      <c r="G36" s="77"/>
      <c r="H36" s="43"/>
      <c r="I36" s="12"/>
      <c r="J36" s="12"/>
      <c r="K36" s="12"/>
      <c r="L36" s="12"/>
      <c r="M36" s="12"/>
      <c r="N36" s="12"/>
      <c r="P36" s="11">
        <v>22</v>
      </c>
      <c r="Q36" s="11">
        <f t="shared" si="14"/>
        <v>3</v>
      </c>
      <c r="R36" s="11">
        <f t="shared" si="15"/>
        <v>4</v>
      </c>
      <c r="S36" s="12" cm="1">
        <f t="array" ref="S36">INDEX('SarcomaStage-ConceptMap-2'!$I$15:$N$39,Q36+1,R36)</f>
        <v>0</v>
      </c>
    </row>
    <row r="37" spans="1:19" x14ac:dyDescent="0.75">
      <c r="B37" s="11"/>
      <c r="C37" s="11"/>
      <c r="D37" s="12"/>
      <c r="E37" s="12"/>
      <c r="F37" s="49"/>
      <c r="G37" s="77"/>
      <c r="H37" s="43"/>
      <c r="K37" s="43"/>
      <c r="L37" s="43"/>
      <c r="M37" s="51"/>
      <c r="N37" s="51"/>
      <c r="P37" s="11">
        <v>23</v>
      </c>
      <c r="Q37" s="11">
        <f t="shared" si="14"/>
        <v>3</v>
      </c>
      <c r="R37" s="11">
        <f t="shared" si="15"/>
        <v>5</v>
      </c>
      <c r="S37" s="12" cm="1">
        <f t="array" ref="S37">INDEX('SarcomaStage-ConceptMap-2'!$I$15:$N$39,Q37+1,R37)</f>
        <v>0</v>
      </c>
    </row>
    <row r="38" spans="1:19" x14ac:dyDescent="0.75">
      <c r="B38" s="11"/>
      <c r="C38" s="11"/>
      <c r="D38" s="12"/>
      <c r="E38" s="12"/>
      <c r="F38" s="49"/>
      <c r="G38" s="77"/>
      <c r="H38" s="43"/>
      <c r="K38" s="43"/>
      <c r="L38" s="43"/>
      <c r="M38" s="51"/>
      <c r="N38" s="51"/>
      <c r="P38" s="11">
        <v>24</v>
      </c>
      <c r="Q38" s="11">
        <f t="shared" si="14"/>
        <v>3</v>
      </c>
      <c r="R38" s="11">
        <f t="shared" si="15"/>
        <v>6</v>
      </c>
      <c r="S38" s="12" cm="1">
        <f t="array" ref="S38">INDEX('SarcomaStage-ConceptMap-2'!$I$15:$N$39,Q38+1,R38)</f>
        <v>0</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INDEX('SarcomaStage-ConceptMap-2'!$I$15:$N$39,Q39+1,R39)</f>
        <v>0</v>
      </c>
    </row>
    <row r="40" spans="1:19" x14ac:dyDescent="0.75">
      <c r="P40" s="11">
        <v>26</v>
      </c>
      <c r="Q40" s="11">
        <f t="shared" si="14"/>
        <v>4</v>
      </c>
      <c r="R40" s="11">
        <f t="shared" si="15"/>
        <v>2</v>
      </c>
      <c r="S40" s="12" cm="1">
        <f t="array" ref="S40">INDEX('SarcomaStage-ConceptMap-2'!$I$15:$N$39,Q40+1,R40)</f>
        <v>0</v>
      </c>
    </row>
    <row r="41" spans="1:19" x14ac:dyDescent="0.75">
      <c r="P41" s="11">
        <v>27</v>
      </c>
      <c r="Q41" s="11">
        <f t="shared" si="14"/>
        <v>4</v>
      </c>
      <c r="R41" s="11">
        <f t="shared" si="15"/>
        <v>3</v>
      </c>
      <c r="S41" s="12" cm="1">
        <f t="array" ref="S41">INDEX('SarcomaStage-ConceptMap-2'!$I$15:$N$39,Q41+1,R41)</f>
        <v>0</v>
      </c>
    </row>
    <row r="42" spans="1:19" x14ac:dyDescent="0.75">
      <c r="P42" s="11">
        <v>28</v>
      </c>
      <c r="Q42" s="11">
        <f t="shared" si="14"/>
        <v>4</v>
      </c>
      <c r="R42" s="11">
        <f t="shared" si="15"/>
        <v>4</v>
      </c>
      <c r="S42" s="12" cm="1">
        <f t="array" ref="S42">INDEX('SarcomaStage-ConceptMap-2'!$I$15:$N$39,Q42+1,R42)</f>
        <v>0</v>
      </c>
    </row>
  </sheetData>
  <mergeCells count="4">
    <mergeCell ref="E3:G3"/>
    <mergeCell ref="E4:G4"/>
    <mergeCell ref="E6:G6"/>
    <mergeCell ref="E7:G7"/>
  </mergeCells>
  <hyperlinks>
    <hyperlink ref="E6" r:id="rId1" display="http://hl7.eu/fhir/laboratory/StructureDefinition/Author" xr:uid="{400CF28C-7070-4E11-B29D-48CCD4439611}"/>
    <hyperlink ref="C1" r:id="rId2" xr:uid="{413125D4-AEB4-4FBB-839B-5BF6302946F0}"/>
    <hyperlink ref="E4" r:id="rId3" display="http://hl7.eu/fhir/ig/idea4rc/StructureDefinition/mcode-tnm-primary-tumor-category" xr:uid="{9DDFC630-A255-4934-8F0E-0F238FA4EED5}"/>
    <hyperlink ref="E7" r:id="rId4" xr:uid="{A7F4C4C9-6919-47C0-B1BD-1FBE695B4791}"/>
    <hyperlink ref="E3" r:id="rId5" display="http://hl7.eu/fhir/ig/idea4rc/StructureDefinition/mcode-tnm-primary-tumor-category" xr:uid="{5A142D21-5B20-4533-9FCE-10836F8B92F5}"/>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D0E64-DDD3-4B3C-B215-11DDD46E0261}">
  <sheetPr codeName="Foglio112">
    <tabColor theme="0" tint="-0.499984740745262"/>
  </sheetPr>
  <dimension ref="A1:S162"/>
  <sheetViews>
    <sheetView topLeftCell="E1" zoomScale="130" zoomScaleNormal="130" workbookViewId="0">
      <selection activeCell="E8" sqref="E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tr">
        <f>'SarcomaStage-ConceptMap-1'!C3</f>
        <v>SarcomaStage2FHIR</v>
      </c>
      <c r="D3" s="47" t="s">
        <v>1466</v>
      </c>
      <c r="E3" s="158" t="str">
        <f>'SarcomaStage-ConceptMap-1'!E3</f>
        <v>http://hl7.eu/fhir/ig/idea4rc/StructureDefinition/SarcomaStage</v>
      </c>
      <c r="F3" s="159"/>
      <c r="G3" s="159"/>
    </row>
    <row r="4" spans="1:19" ht="15.5" thickBot="1" x14ac:dyDescent="0.9">
      <c r="B4" s="47" t="s">
        <v>16</v>
      </c>
      <c r="C4" s="28" t="str">
        <f>'SarcomaStage-ConceptMap-1'!C4</f>
        <v>sarcomaStage2FHIR</v>
      </c>
      <c r="D4" s="47" t="s">
        <v>1467</v>
      </c>
      <c r="E4" s="158" t="str">
        <f>'SarcomaStage-ConceptMap-1'!E4</f>
        <v>http://hl7.eu/fhir/ig/idea4rc/StructureDefinition/Bundle-eu-i4rc</v>
      </c>
      <c r="F4" s="159"/>
      <c r="G4" s="159"/>
    </row>
    <row r="5" spans="1:19" ht="15.5" thickBot="1" x14ac:dyDescent="0.9">
      <c r="B5" s="47" t="s">
        <v>10</v>
      </c>
      <c r="C5" s="28" t="str">
        <f>'SarcomaStage-ConceptMap-1'!C5</f>
        <v>Stage Model to this guide Map</v>
      </c>
      <c r="D5" s="47"/>
      <c r="E5" s="7"/>
    </row>
    <row r="6" spans="1:19" ht="15.5" thickBot="1" x14ac:dyDescent="0.9">
      <c r="B6" s="47" t="s">
        <v>18</v>
      </c>
      <c r="C6" s="28">
        <f>'SarcomaStage-ConceptMap-1'!C6</f>
        <v>0</v>
      </c>
      <c r="D6" s="47" t="s">
        <v>1468</v>
      </c>
      <c r="E6" s="158" t="str">
        <f>E3</f>
        <v>http://hl7.eu/fhir/ig/idea4rc/StructureDefinition/SarcomaStage</v>
      </c>
      <c r="F6" s="159"/>
      <c r="G6" s="159"/>
    </row>
    <row r="7" spans="1:19" ht="15.5" thickBot="1" x14ac:dyDescent="0.9">
      <c r="B7" s="47" t="s">
        <v>15</v>
      </c>
      <c r="C7" s="28">
        <f>'SarcomaStage-ConceptMap-1'!C7</f>
        <v>0</v>
      </c>
      <c r="D7" s="47" t="s">
        <v>1469</v>
      </c>
      <c r="E7" s="158" t="s">
        <v>2500</v>
      </c>
      <c r="F7" s="159"/>
      <c r="G7" s="159"/>
    </row>
    <row r="8" spans="1:19" ht="45" thickBot="1" x14ac:dyDescent="0.9">
      <c r="B8" s="47" t="s">
        <v>1470</v>
      </c>
      <c r="C8" s="28" t="str">
        <f>'SarcomaStage-ConceptMap-1'!C8</f>
        <v>Stage Model to this guide Map</v>
      </c>
      <c r="D8" s="47"/>
      <c r="E8" s="7"/>
      <c r="I8" s="12" t="s">
        <v>1285</v>
      </c>
      <c r="J8" s="12" t="s">
        <v>1286</v>
      </c>
      <c r="K8" s="12" t="s">
        <v>1287</v>
      </c>
      <c r="L8" s="12" t="s">
        <v>1288</v>
      </c>
      <c r="M8" s="11" t="s">
        <v>1289</v>
      </c>
      <c r="P8" s="34" t="s">
        <v>1324</v>
      </c>
      <c r="Q8" s="34">
        <v>6</v>
      </c>
    </row>
    <row r="9" spans="1:19" x14ac:dyDescent="0.75">
      <c r="B9" s="47" t="s">
        <v>1471</v>
      </c>
      <c r="C9" s="28"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SarcomaStage!B5</f>
        <v>SarcomaStage</v>
      </c>
      <c r="C14" s="11"/>
      <c r="D14" s="4" t="s">
        <v>1524</v>
      </c>
      <c r="E14" s="6"/>
      <c r="F14" s="49"/>
      <c r="G14" s="49"/>
      <c r="I14" s="12"/>
      <c r="J14" s="11"/>
      <c r="K14" s="11"/>
      <c r="L14" s="11"/>
      <c r="M14" s="48"/>
      <c r="N14" s="51"/>
    </row>
    <row r="15" spans="1:19" ht="73.75" customHeight="1" x14ac:dyDescent="0.75">
      <c r="A15" s="44"/>
      <c r="B15" s="11" t="str">
        <f>SarcomaStage!B10</f>
        <v>locoRegional</v>
      </c>
      <c r="C15" s="11" t="str">
        <f>SarcomaStage!C10</f>
        <v>Loco-regional</v>
      </c>
      <c r="D15" s="12" t="s">
        <v>1613</v>
      </c>
      <c r="E15" s="62"/>
      <c r="F15" s="94" t="s">
        <v>1312</v>
      </c>
      <c r="G15" s="137"/>
      <c r="I15" s="12" t="str">
        <f t="shared" ref="I15" si="0">"* group[=].element[+].code = #"&amp;$B$14&amp;"."&amp;B15</f>
        <v>* group[=].element[+].code = #SarcomaStage.locoRegional</v>
      </c>
      <c r="J15" s="12" t="str">
        <f t="shared" ref="J15" si="1">"* group[=].element[=].display = ##34#"&amp;C15&amp;"##34#"</f>
        <v>* group[=].element[=].display = ##34#Loco-regional##34#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INDEX('SarcomaStage-ConceptMap-3'!$I$15:$N$123,Q15+1,R15)</f>
        <v>* group[=].element[+].code = #SarcomaStage.locoRegional</v>
      </c>
    </row>
    <row r="16" spans="1:19" x14ac:dyDescent="0.75">
      <c r="A16" s="44"/>
      <c r="B16" s="11"/>
      <c r="C16" s="11"/>
      <c r="D16" s="12"/>
      <c r="E16" s="12"/>
      <c r="F16" s="94"/>
      <c r="G16" s="77"/>
      <c r="H16" s="43"/>
      <c r="I16" s="12"/>
      <c r="J16" s="12"/>
      <c r="K16" s="12"/>
      <c r="L16" s="12"/>
      <c r="M16" s="12"/>
      <c r="N16" s="12"/>
      <c r="P16" s="11">
        <v>2</v>
      </c>
      <c r="Q16" s="11">
        <f t="shared" ref="Q16:Q79" si="8">IF(MOD(P16,$Q$8)=0,P16/$Q$8-1,INT(P16/$Q$8))</f>
        <v>0</v>
      </c>
      <c r="R16" s="11">
        <f t="shared" ref="R16:R79" si="9">IF(MOD(P16,$Q$8)=0,$Q$8,MOD(P16,$Q$8))</f>
        <v>2</v>
      </c>
      <c r="S16" s="12" t="str" cm="1">
        <f t="array" ref="S16">INDEX('SarcomaStage-ConceptMap-3'!$I$15:$N$123,Q16+1,R16)</f>
        <v>* group[=].element[=].display = ##34#Loco-regional##34#</v>
      </c>
    </row>
    <row r="17" spans="1:19" x14ac:dyDescent="0.75">
      <c r="A17" s="44"/>
      <c r="B17" s="11"/>
      <c r="C17" s="11"/>
      <c r="D17" s="62"/>
      <c r="E17" s="62"/>
      <c r="F17" s="94"/>
      <c r="G17" s="77"/>
      <c r="H17" s="43"/>
      <c r="I17" s="12"/>
      <c r="J17" s="12"/>
      <c r="K17" s="12"/>
      <c r="L17" s="12"/>
      <c r="M17" s="12"/>
      <c r="N17" s="12"/>
      <c r="P17" s="11">
        <v>3</v>
      </c>
      <c r="Q17" s="11">
        <f t="shared" si="8"/>
        <v>0</v>
      </c>
      <c r="R17" s="11">
        <f t="shared" si="9"/>
        <v>3</v>
      </c>
      <c r="S17" s="12" t="str" cm="1">
        <f t="array" ref="S17">INDEX('SarcomaStage-ConceptMap-3'!$I$15:$N$123,Q17+1,R17)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8"/>
        <v>0</v>
      </c>
      <c r="R18" s="11">
        <f t="shared" si="9"/>
        <v>4</v>
      </c>
      <c r="S18" s="12" t="str" cm="1">
        <f t="array" ref="S18">INDEX('SarcomaStage-ConceptMap-3'!$I$15:$N$123,Q18+1,R18)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INDEX('SarcomaStage-ConceptMap-3'!$I$15:$N$123,Q19+1,R19)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INDEX('SarcomaStage-ConceptMap-3'!$I$15:$N$123,Q20+1,R20)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cm="1">
        <f t="array" ref="S21">INDEX('SarcomaStage-ConceptMap-3'!$I$15:$N$123,Q21+1,R21)</f>
        <v>0</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cm="1">
        <f t="array" ref="S22">INDEX('SarcomaStage-ConceptMap-3'!$I$15:$N$123,Q22+1,R22)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8"/>
        <v>1</v>
      </c>
      <c r="R23" s="11">
        <f t="shared" si="9"/>
        <v>3</v>
      </c>
      <c r="S23" s="12" cm="1">
        <f t="array" ref="S23">INDEX('SarcomaStage-ConceptMap-3'!$I$15:$N$123,Q23+1,R23)</f>
        <v>0</v>
      </c>
    </row>
    <row r="24" spans="1:19" x14ac:dyDescent="0.75">
      <c r="A24" s="44"/>
      <c r="B24" s="11"/>
      <c r="C24" s="11"/>
      <c r="D24" s="12"/>
      <c r="E24" s="12"/>
      <c r="F24" s="49"/>
      <c r="G24" s="77"/>
      <c r="H24" s="43"/>
      <c r="I24" s="12"/>
      <c r="J24" s="12"/>
      <c r="K24" s="12"/>
      <c r="L24" s="12"/>
      <c r="M24" s="12"/>
      <c r="N24" s="12"/>
      <c r="P24" s="11">
        <v>10</v>
      </c>
      <c r="Q24" s="11">
        <f t="shared" si="8"/>
        <v>1</v>
      </c>
      <c r="R24" s="11">
        <f t="shared" si="9"/>
        <v>4</v>
      </c>
      <c r="S24" s="12" cm="1">
        <f t="array" ref="S24">INDEX('SarcomaStage-ConceptMap-3'!$I$15:$N$123,Q24+1,R24)</f>
        <v>0</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cm="1">
        <f t="array" ref="S25">INDEX('SarcomaStage-ConceptMap-3'!$I$15:$N$123,Q25+1,R25)</f>
        <v>0</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cm="1">
        <f t="array" ref="S26">INDEX('SarcomaStage-ConceptMap-3'!$I$15:$N$123,Q26+1,R26)</f>
        <v>0</v>
      </c>
    </row>
    <row r="27" spans="1:19" x14ac:dyDescent="0.75">
      <c r="B27" s="11"/>
      <c r="C27" s="11"/>
      <c r="D27" s="12"/>
      <c r="E27" s="12"/>
      <c r="F27" s="49"/>
      <c r="G27" s="77"/>
      <c r="H27" s="43"/>
      <c r="I27" s="12"/>
      <c r="J27" s="12"/>
      <c r="K27" s="12"/>
      <c r="L27" s="12"/>
      <c r="M27" s="12"/>
      <c r="N27" s="12"/>
      <c r="P27" s="11">
        <v>13</v>
      </c>
      <c r="Q27" s="11">
        <f t="shared" si="8"/>
        <v>2</v>
      </c>
      <c r="R27" s="11">
        <f t="shared" si="9"/>
        <v>1</v>
      </c>
      <c r="S27" s="12" cm="1">
        <f t="array" ref="S27">INDEX('SarcomaStage-ConceptMap-3'!$I$15:$N$123,Q27+1,R27)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INDEX('SarcomaStage-ConceptMap-3'!$I$15:$N$123,Q28+1,R28)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INDEX('SarcomaStage-ConceptMap-3'!$I$15:$N$123,Q29+1,R29)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INDEX('SarcomaStage-ConceptMap-3'!$I$15:$N$123,Q30+1,R30)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INDEX('SarcomaStage-ConceptMap-3'!$I$15:$N$123,Q31+1,R31)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INDEX('SarcomaStage-ConceptMap-3'!$I$15:$N$123,Q32+1,R32)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INDEX('SarcomaStage-ConceptMap-3'!$I$15:$N$123,Q33+1,R33)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INDEX('SarcomaStage-ConceptMap-3'!$I$15:$N$123,Q34+1,R34)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INDEX('SarcomaStage-ConceptMap-3'!$I$15:$N$123,Q35+1,R35)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INDEX('SarcomaStage-ConceptMap-3'!$I$15:$N$123,Q36+1,R36)</f>
        <v>0</v>
      </c>
    </row>
    <row r="37" spans="1:19" x14ac:dyDescent="0.75">
      <c r="B37" s="11"/>
      <c r="C37" s="11"/>
      <c r="D37" s="12"/>
      <c r="E37" s="12"/>
      <c r="F37" s="49"/>
      <c r="G37" s="77"/>
      <c r="H37" s="43"/>
      <c r="K37" s="43"/>
      <c r="L37" s="43"/>
      <c r="M37" s="51"/>
      <c r="N37" s="51"/>
      <c r="P37" s="11">
        <v>23</v>
      </c>
      <c r="Q37" s="11">
        <f t="shared" si="8"/>
        <v>3</v>
      </c>
      <c r="R37" s="11">
        <f t="shared" si="9"/>
        <v>5</v>
      </c>
      <c r="S37" s="12" cm="1">
        <f t="array" ref="S37">INDEX('SarcomaStage-ConceptMap-3'!$I$15:$N$123,Q37+1,R37)</f>
        <v>0</v>
      </c>
    </row>
    <row r="38" spans="1:19" x14ac:dyDescent="0.75">
      <c r="B38" s="11"/>
      <c r="C38" s="11"/>
      <c r="D38" s="12"/>
      <c r="E38" s="12"/>
      <c r="F38" s="49"/>
      <c r="G38" s="77"/>
      <c r="H38" s="43"/>
      <c r="K38" s="43"/>
      <c r="L38" s="43"/>
      <c r="M38" s="51"/>
      <c r="N38" s="51"/>
      <c r="P38" s="11">
        <v>24</v>
      </c>
      <c r="Q38" s="11">
        <f t="shared" si="8"/>
        <v>3</v>
      </c>
      <c r="R38" s="11">
        <f t="shared" si="9"/>
        <v>6</v>
      </c>
      <c r="S38" s="12" cm="1">
        <f t="array" ref="S38">INDEX('SarcomaStage-ConceptMap-3'!$I$15:$N$123,Q38+1,R38)</f>
        <v>0</v>
      </c>
    </row>
    <row r="39" spans="1:19" s="2" customFormat="1" x14ac:dyDescent="0.75">
      <c r="A39"/>
      <c r="B39" s="11"/>
      <c r="C39" s="11"/>
      <c r="D39" s="12"/>
      <c r="E39" s="12"/>
      <c r="F39" s="49"/>
      <c r="G39" s="77"/>
      <c r="H39" s="43"/>
      <c r="J39"/>
      <c r="K39" s="43"/>
      <c r="L39" s="43"/>
      <c r="M39" s="51"/>
      <c r="N39" s="51"/>
      <c r="P39" s="11">
        <v>25</v>
      </c>
      <c r="Q39" s="11">
        <f t="shared" si="8"/>
        <v>4</v>
      </c>
      <c r="R39" s="11">
        <f t="shared" si="9"/>
        <v>1</v>
      </c>
      <c r="S39" s="12" cm="1">
        <f t="array" ref="S39">INDEX('SarcomaStage-ConceptMap-3'!$I$15:$N$123,Q39+1,R39)</f>
        <v>0</v>
      </c>
    </row>
    <row r="40" spans="1:19" s="2" customFormat="1" x14ac:dyDescent="0.75">
      <c r="A40"/>
      <c r="B40" s="11"/>
      <c r="C40" s="11"/>
      <c r="D40" s="12"/>
      <c r="F40" s="43"/>
      <c r="G40" s="77"/>
      <c r="H40" s="43"/>
      <c r="J40"/>
      <c r="K40" s="43"/>
      <c r="L40" s="43"/>
      <c r="M40" s="51"/>
      <c r="N40" s="51"/>
      <c r="P40" s="11">
        <v>26</v>
      </c>
      <c r="Q40" s="11">
        <f t="shared" si="8"/>
        <v>4</v>
      </c>
      <c r="R40" s="11">
        <f t="shared" si="9"/>
        <v>2</v>
      </c>
      <c r="S40" s="12" cm="1">
        <f t="array" ref="S40">INDEX('SarcomaStage-ConceptMap-3'!$I$15:$N$123,Q40+1,R40)</f>
        <v>0</v>
      </c>
    </row>
    <row r="41" spans="1:19" s="2" customFormat="1" x14ac:dyDescent="0.75">
      <c r="A41"/>
      <c r="B41" s="11"/>
      <c r="C41" s="11"/>
      <c r="D41" s="12"/>
      <c r="F41" s="43"/>
      <c r="G41" s="77"/>
      <c r="H41" s="43"/>
      <c r="J41"/>
      <c r="K41" s="43"/>
      <c r="L41" s="43"/>
      <c r="M41" s="51"/>
      <c r="N41" s="51"/>
      <c r="P41" s="11">
        <v>27</v>
      </c>
      <c r="Q41" s="11">
        <f t="shared" si="8"/>
        <v>4</v>
      </c>
      <c r="R41" s="11">
        <f t="shared" si="9"/>
        <v>3</v>
      </c>
      <c r="S41" s="12" cm="1">
        <f t="array" ref="S41">INDEX('SarcomaStage-ConceptMap-3'!$I$15:$N$123,Q41+1,R41)</f>
        <v>0</v>
      </c>
    </row>
    <row r="42" spans="1:19" s="2" customFormat="1" x14ac:dyDescent="0.75">
      <c r="A42"/>
      <c r="B42" s="11"/>
      <c r="C42" s="11"/>
      <c r="D42" s="12"/>
      <c r="F42" s="43"/>
      <c r="G42" s="77"/>
      <c r="H42" s="43"/>
      <c r="J42" s="43"/>
      <c r="K42" s="43"/>
      <c r="L42" s="43"/>
      <c r="M42" s="51"/>
      <c r="N42" s="51"/>
      <c r="P42" s="11">
        <v>28</v>
      </c>
      <c r="Q42" s="11">
        <f t="shared" si="8"/>
        <v>4</v>
      </c>
      <c r="R42" s="11">
        <f t="shared" si="9"/>
        <v>4</v>
      </c>
      <c r="S42" s="12" cm="1">
        <f t="array" ref="S42">INDEX('SarcomaStage-ConceptMap-3'!$I$15:$N$123,Q42+1,R42)</f>
        <v>0</v>
      </c>
    </row>
    <row r="43" spans="1:19" s="2" customFormat="1" x14ac:dyDescent="0.75">
      <c r="A43"/>
      <c r="B43" s="11"/>
      <c r="C43" s="11"/>
      <c r="F43" s="43"/>
      <c r="G43" s="77"/>
      <c r="H43" s="43"/>
      <c r="J43" s="43"/>
      <c r="K43" s="43"/>
      <c r="L43" s="43"/>
      <c r="M43" s="51"/>
      <c r="N43" s="51"/>
      <c r="P43" s="11">
        <v>29</v>
      </c>
      <c r="Q43" s="11">
        <f t="shared" si="8"/>
        <v>4</v>
      </c>
      <c r="R43" s="11">
        <f t="shared" si="9"/>
        <v>5</v>
      </c>
      <c r="S43" s="12" cm="1">
        <f t="array" ref="S43">INDEX('SarcomaStage-ConceptMap-3'!$I$15:$N$123,Q43+1,R43)</f>
        <v>0</v>
      </c>
    </row>
    <row r="44" spans="1:19" x14ac:dyDescent="0.75">
      <c r="B44" s="11"/>
      <c r="C44" s="11"/>
      <c r="G44" s="77"/>
      <c r="P44" s="11">
        <v>30</v>
      </c>
      <c r="Q44" s="11">
        <f t="shared" si="8"/>
        <v>4</v>
      </c>
      <c r="R44" s="11">
        <f t="shared" si="9"/>
        <v>6</v>
      </c>
      <c r="S44" s="12" cm="1">
        <f t="array" ref="S44">INDEX('SarcomaStage-ConceptMap-3'!$I$15:$N$123,Q44+1,R44)</f>
        <v>0</v>
      </c>
    </row>
    <row r="45" spans="1:19" x14ac:dyDescent="0.75">
      <c r="B45" s="11"/>
      <c r="C45" s="11"/>
      <c r="G45" s="77"/>
      <c r="P45" s="11">
        <v>31</v>
      </c>
      <c r="Q45" s="11">
        <f t="shared" si="8"/>
        <v>5</v>
      </c>
      <c r="R45" s="11">
        <f t="shared" si="9"/>
        <v>1</v>
      </c>
      <c r="S45" s="12" cm="1">
        <f t="array" ref="S45">INDEX('SarcomaStage-ConceptMap-3'!$I$15:$N$123,Q45+1,R45)</f>
        <v>0</v>
      </c>
    </row>
    <row r="46" spans="1:19" x14ac:dyDescent="0.75">
      <c r="G46" s="77"/>
      <c r="P46" s="11">
        <v>32</v>
      </c>
      <c r="Q46" s="11">
        <f t="shared" si="8"/>
        <v>5</v>
      </c>
      <c r="R46" s="11">
        <f t="shared" si="9"/>
        <v>2</v>
      </c>
      <c r="S46" s="12" cm="1">
        <f t="array" ref="S46">INDEX('SarcomaStage-ConceptMap-3'!$I$15:$N$123,Q46+1,R46)</f>
        <v>0</v>
      </c>
    </row>
    <row r="47" spans="1:19" x14ac:dyDescent="0.75">
      <c r="G47" s="77"/>
      <c r="P47" s="11">
        <v>33</v>
      </c>
      <c r="Q47" s="11">
        <f t="shared" si="8"/>
        <v>5</v>
      </c>
      <c r="R47" s="11">
        <f t="shared" si="9"/>
        <v>3</v>
      </c>
      <c r="S47" s="12" cm="1">
        <f t="array" ref="S47">INDEX('SarcomaStage-ConceptMap-3'!$I$15:$N$123,Q47+1,R47)</f>
        <v>0</v>
      </c>
    </row>
    <row r="48" spans="1:19" x14ac:dyDescent="0.75">
      <c r="G48" s="77"/>
      <c r="P48" s="11">
        <v>34</v>
      </c>
      <c r="Q48" s="11">
        <f t="shared" si="8"/>
        <v>5</v>
      </c>
      <c r="R48" s="11">
        <f t="shared" si="9"/>
        <v>4</v>
      </c>
      <c r="S48" s="12" cm="1">
        <f t="array" ref="S48">INDEX('SarcomaStage-ConceptMap-3'!$I$15:$N$123,Q48+1,R48)</f>
        <v>0</v>
      </c>
    </row>
    <row r="49" spans="7:19" x14ac:dyDescent="0.75">
      <c r="G49" s="77"/>
      <c r="P49" s="11">
        <v>35</v>
      </c>
      <c r="Q49" s="11">
        <f t="shared" si="8"/>
        <v>5</v>
      </c>
      <c r="R49" s="11">
        <f t="shared" si="9"/>
        <v>5</v>
      </c>
      <c r="S49" s="12" cm="1">
        <f t="array" ref="S49">INDEX('SarcomaStage-ConceptMap-3'!$I$15:$N$123,Q49+1,R49)</f>
        <v>0</v>
      </c>
    </row>
    <row r="50" spans="7:19" x14ac:dyDescent="0.75">
      <c r="G50" s="77"/>
      <c r="P50" s="11">
        <v>36</v>
      </c>
      <c r="Q50" s="11">
        <f t="shared" si="8"/>
        <v>5</v>
      </c>
      <c r="R50" s="11">
        <f t="shared" si="9"/>
        <v>6</v>
      </c>
      <c r="S50" s="12" cm="1">
        <f t="array" ref="S50">INDEX('SarcomaStage-ConceptMap-3'!$I$15:$N$123,Q50+1,R50)</f>
        <v>0</v>
      </c>
    </row>
    <row r="51" spans="7:19" x14ac:dyDescent="0.75">
      <c r="G51" s="77"/>
      <c r="P51" s="11">
        <v>37</v>
      </c>
      <c r="Q51" s="11">
        <f t="shared" si="8"/>
        <v>6</v>
      </c>
      <c r="R51" s="11">
        <f t="shared" si="9"/>
        <v>1</v>
      </c>
      <c r="S51" s="12" cm="1">
        <f t="array" ref="S51">INDEX('SarcomaStage-ConceptMap-3'!$I$15:$N$123,Q51+1,R51)</f>
        <v>0</v>
      </c>
    </row>
    <row r="52" spans="7:19" x14ac:dyDescent="0.75">
      <c r="G52" s="77"/>
      <c r="P52" s="11">
        <v>38</v>
      </c>
      <c r="Q52" s="11">
        <f t="shared" si="8"/>
        <v>6</v>
      </c>
      <c r="R52" s="11">
        <f t="shared" si="9"/>
        <v>2</v>
      </c>
      <c r="S52" s="12" cm="1">
        <f t="array" ref="S52">INDEX('SarcomaStage-ConceptMap-3'!$I$15:$N$123,Q52+1,R52)</f>
        <v>0</v>
      </c>
    </row>
    <row r="53" spans="7:19" x14ac:dyDescent="0.75">
      <c r="G53" s="77"/>
      <c r="P53" s="11">
        <v>39</v>
      </c>
      <c r="Q53" s="11">
        <f t="shared" si="8"/>
        <v>6</v>
      </c>
      <c r="R53" s="11">
        <f t="shared" si="9"/>
        <v>3</v>
      </c>
      <c r="S53" s="12" cm="1">
        <f t="array" ref="S53">INDEX('SarcomaStage-ConceptMap-3'!$I$15:$N$123,Q53+1,R53)</f>
        <v>0</v>
      </c>
    </row>
    <row r="54" spans="7:19" x14ac:dyDescent="0.75">
      <c r="G54" s="77"/>
      <c r="P54" s="11">
        <v>40</v>
      </c>
      <c r="Q54" s="11">
        <f t="shared" si="8"/>
        <v>6</v>
      </c>
      <c r="R54" s="11">
        <f t="shared" si="9"/>
        <v>4</v>
      </c>
      <c r="S54" s="12" cm="1">
        <f t="array" ref="S54">INDEX('SarcomaStage-ConceptMap-3'!$I$15:$N$123,Q54+1,R54)</f>
        <v>0</v>
      </c>
    </row>
    <row r="55" spans="7:19" x14ac:dyDescent="0.75">
      <c r="G55" s="77"/>
      <c r="P55" s="11">
        <v>41</v>
      </c>
      <c r="Q55" s="11">
        <f t="shared" si="8"/>
        <v>6</v>
      </c>
      <c r="R55" s="11">
        <f t="shared" si="9"/>
        <v>5</v>
      </c>
      <c r="S55" s="12" cm="1">
        <f t="array" ref="S55">INDEX('SarcomaStage-ConceptMap-3'!$I$15:$N$123,Q55+1,R55)</f>
        <v>0</v>
      </c>
    </row>
    <row r="56" spans="7:19" x14ac:dyDescent="0.75">
      <c r="G56" s="77"/>
      <c r="P56" s="11">
        <v>42</v>
      </c>
      <c r="Q56" s="11">
        <f t="shared" si="8"/>
        <v>6</v>
      </c>
      <c r="R56" s="11">
        <f t="shared" si="9"/>
        <v>6</v>
      </c>
      <c r="S56" s="12" cm="1">
        <f t="array" ref="S56">INDEX('SarcomaStage-ConceptMap-3'!$I$15:$N$123,Q56+1,R56)</f>
        <v>0</v>
      </c>
    </row>
    <row r="57" spans="7:19" x14ac:dyDescent="0.75">
      <c r="G57" s="77"/>
      <c r="P57" s="11">
        <v>43</v>
      </c>
      <c r="Q57" s="11">
        <f t="shared" si="8"/>
        <v>7</v>
      </c>
      <c r="R57" s="11">
        <f t="shared" si="9"/>
        <v>1</v>
      </c>
      <c r="S57" s="12" cm="1">
        <f t="array" ref="S57">INDEX('SarcomaStage-ConceptMap-3'!$I$15:$N$123,Q57+1,R57)</f>
        <v>0</v>
      </c>
    </row>
    <row r="58" spans="7:19" x14ac:dyDescent="0.75">
      <c r="G58" s="77"/>
      <c r="P58" s="11">
        <v>44</v>
      </c>
      <c r="Q58" s="11">
        <f t="shared" si="8"/>
        <v>7</v>
      </c>
      <c r="R58" s="11">
        <f t="shared" si="9"/>
        <v>2</v>
      </c>
      <c r="S58" s="12" cm="1">
        <f t="array" ref="S58">INDEX('SarcomaStage-ConceptMap-3'!$I$15:$N$123,Q58+1,R58)</f>
        <v>0</v>
      </c>
    </row>
    <row r="59" spans="7:19" x14ac:dyDescent="0.75">
      <c r="G59" s="77"/>
      <c r="P59" s="11">
        <v>45</v>
      </c>
      <c r="Q59" s="11">
        <f t="shared" si="8"/>
        <v>7</v>
      </c>
      <c r="R59" s="11">
        <f t="shared" si="9"/>
        <v>3</v>
      </c>
      <c r="S59" s="12" cm="1">
        <f t="array" ref="S59">INDEX('SarcomaStage-ConceptMap-3'!$I$15:$N$123,Q59+1,R59)</f>
        <v>0</v>
      </c>
    </row>
    <row r="60" spans="7:19" x14ac:dyDescent="0.75">
      <c r="G60" s="77"/>
      <c r="P60" s="11">
        <v>46</v>
      </c>
      <c r="Q60" s="11">
        <f t="shared" si="8"/>
        <v>7</v>
      </c>
      <c r="R60" s="11">
        <f t="shared" si="9"/>
        <v>4</v>
      </c>
      <c r="S60" s="12" cm="1">
        <f t="array" ref="S60">INDEX('SarcomaStage-ConceptMap-3'!$I$15:$N$123,Q60+1,R60)</f>
        <v>0</v>
      </c>
    </row>
    <row r="61" spans="7:19" x14ac:dyDescent="0.75">
      <c r="G61" s="77"/>
      <c r="P61" s="11">
        <v>47</v>
      </c>
      <c r="Q61" s="11">
        <f t="shared" si="8"/>
        <v>7</v>
      </c>
      <c r="R61" s="11">
        <f t="shared" si="9"/>
        <v>5</v>
      </c>
      <c r="S61" s="12" cm="1">
        <f t="array" ref="S61">INDEX('SarcomaStage-ConceptMap-3'!$I$15:$N$123,Q61+1,R61)</f>
        <v>0</v>
      </c>
    </row>
    <row r="62" spans="7:19" x14ac:dyDescent="0.75">
      <c r="G62" s="77"/>
      <c r="P62" s="11">
        <v>48</v>
      </c>
      <c r="Q62" s="11">
        <f t="shared" si="8"/>
        <v>7</v>
      </c>
      <c r="R62" s="11">
        <f t="shared" si="9"/>
        <v>6</v>
      </c>
      <c r="S62" s="12" cm="1">
        <f t="array" ref="S62">INDEX('SarcomaStage-ConceptMap-3'!$I$15:$N$123,Q62+1,R62)</f>
        <v>0</v>
      </c>
    </row>
    <row r="63" spans="7:19" x14ac:dyDescent="0.75">
      <c r="G63" s="77"/>
      <c r="P63" s="11">
        <v>49</v>
      </c>
      <c r="Q63" s="11">
        <f t="shared" si="8"/>
        <v>8</v>
      </c>
      <c r="R63" s="11">
        <f t="shared" si="9"/>
        <v>1</v>
      </c>
      <c r="S63" s="12" cm="1">
        <f t="array" ref="S63">INDEX('SarcomaStage-ConceptMap-3'!$I$15:$N$123,Q63+1,R63)</f>
        <v>0</v>
      </c>
    </row>
    <row r="64" spans="7:19" x14ac:dyDescent="0.75">
      <c r="G64" s="77"/>
      <c r="P64" s="11">
        <v>50</v>
      </c>
      <c r="Q64" s="11">
        <f t="shared" si="8"/>
        <v>8</v>
      </c>
      <c r="R64" s="11">
        <f t="shared" si="9"/>
        <v>2</v>
      </c>
      <c r="S64" s="12" cm="1">
        <f t="array" ref="S64">INDEX('SarcomaStage-ConceptMap-3'!$I$15:$N$123,Q64+1,R64)</f>
        <v>0</v>
      </c>
    </row>
    <row r="65" spans="7:19" x14ac:dyDescent="0.75">
      <c r="G65" s="77"/>
      <c r="P65" s="11">
        <v>51</v>
      </c>
      <c r="Q65" s="11">
        <f t="shared" si="8"/>
        <v>8</v>
      </c>
      <c r="R65" s="11">
        <f t="shared" si="9"/>
        <v>3</v>
      </c>
      <c r="S65" s="12" cm="1">
        <f t="array" ref="S65">INDEX('SarcomaStage-ConceptMap-3'!$I$15:$N$123,Q65+1,R65)</f>
        <v>0</v>
      </c>
    </row>
    <row r="66" spans="7:19" x14ac:dyDescent="0.75">
      <c r="G66" s="77"/>
      <c r="P66" s="11">
        <v>52</v>
      </c>
      <c r="Q66" s="11">
        <f t="shared" si="8"/>
        <v>8</v>
      </c>
      <c r="R66" s="11">
        <f t="shared" si="9"/>
        <v>4</v>
      </c>
      <c r="S66" s="12" cm="1">
        <f t="array" ref="S66">INDEX('SarcomaStage-ConceptMap-3'!$I$15:$N$123,Q66+1,R66)</f>
        <v>0</v>
      </c>
    </row>
    <row r="67" spans="7:19" x14ac:dyDescent="0.75">
      <c r="G67" s="77"/>
      <c r="P67" s="11">
        <v>53</v>
      </c>
      <c r="Q67" s="11">
        <f t="shared" si="8"/>
        <v>8</v>
      </c>
      <c r="R67" s="11">
        <f t="shared" si="9"/>
        <v>5</v>
      </c>
      <c r="S67" s="12" cm="1">
        <f t="array" ref="S67">INDEX('SarcomaStage-ConceptMap-3'!$I$15:$N$123,Q67+1,R67)</f>
        <v>0</v>
      </c>
    </row>
    <row r="68" spans="7:19" x14ac:dyDescent="0.75">
      <c r="G68" s="77"/>
      <c r="P68" s="11">
        <v>54</v>
      </c>
      <c r="Q68" s="11">
        <f t="shared" si="8"/>
        <v>8</v>
      </c>
      <c r="R68" s="11">
        <f t="shared" si="9"/>
        <v>6</v>
      </c>
      <c r="S68" s="12" cm="1">
        <f t="array" ref="S68">INDEX('SarcomaStage-ConceptMap-3'!$I$15:$N$123,Q68+1,R68)</f>
        <v>0</v>
      </c>
    </row>
    <row r="69" spans="7:19" x14ac:dyDescent="0.75">
      <c r="G69" s="77"/>
      <c r="P69" s="11">
        <v>55</v>
      </c>
      <c r="Q69" s="11">
        <f t="shared" si="8"/>
        <v>9</v>
      </c>
      <c r="R69" s="11">
        <f t="shared" si="9"/>
        <v>1</v>
      </c>
      <c r="S69" s="12" cm="1">
        <f t="array" ref="S69">INDEX('SarcomaStage-ConceptMap-3'!$I$15:$N$123,Q69+1,R69)</f>
        <v>0</v>
      </c>
    </row>
    <row r="70" spans="7:19" x14ac:dyDescent="0.75">
      <c r="G70" s="77"/>
      <c r="P70" s="11">
        <v>56</v>
      </c>
      <c r="Q70" s="11">
        <f t="shared" si="8"/>
        <v>9</v>
      </c>
      <c r="R70" s="11">
        <f t="shared" si="9"/>
        <v>2</v>
      </c>
      <c r="S70" s="12" cm="1">
        <f t="array" ref="S70">INDEX('SarcomaStage-ConceptMap-3'!$I$15:$N$123,Q70+1,R70)</f>
        <v>0</v>
      </c>
    </row>
    <row r="71" spans="7:19" x14ac:dyDescent="0.75">
      <c r="G71" s="77"/>
      <c r="P71" s="11">
        <v>57</v>
      </c>
      <c r="Q71" s="11">
        <f t="shared" si="8"/>
        <v>9</v>
      </c>
      <c r="R71" s="11">
        <f t="shared" si="9"/>
        <v>3</v>
      </c>
      <c r="S71" s="12" cm="1">
        <f t="array" ref="S71">INDEX('SarcomaStage-ConceptMap-3'!$I$15:$N$123,Q71+1,R71)</f>
        <v>0</v>
      </c>
    </row>
    <row r="72" spans="7:19" x14ac:dyDescent="0.75">
      <c r="G72" s="77"/>
      <c r="P72" s="11">
        <v>58</v>
      </c>
      <c r="Q72" s="11">
        <f t="shared" si="8"/>
        <v>9</v>
      </c>
      <c r="R72" s="11">
        <f t="shared" si="9"/>
        <v>4</v>
      </c>
      <c r="S72" s="12" cm="1">
        <f t="array" ref="S72">INDEX('SarcomaStage-ConceptMap-3'!$I$15:$N$123,Q72+1,R72)</f>
        <v>0</v>
      </c>
    </row>
    <row r="73" spans="7:19" x14ac:dyDescent="0.75">
      <c r="G73" s="77"/>
      <c r="P73" s="11">
        <v>59</v>
      </c>
      <c r="Q73" s="11">
        <f t="shared" si="8"/>
        <v>9</v>
      </c>
      <c r="R73" s="11">
        <f t="shared" si="9"/>
        <v>5</v>
      </c>
      <c r="S73" s="12" cm="1">
        <f t="array" ref="S73">INDEX('SarcomaStage-ConceptMap-3'!$I$15:$N$123,Q73+1,R73)</f>
        <v>0</v>
      </c>
    </row>
    <row r="74" spans="7:19" x14ac:dyDescent="0.75">
      <c r="G74" s="77"/>
      <c r="P74" s="11">
        <v>60</v>
      </c>
      <c r="Q74" s="11">
        <f t="shared" si="8"/>
        <v>9</v>
      </c>
      <c r="R74" s="11">
        <f t="shared" si="9"/>
        <v>6</v>
      </c>
      <c r="S74" s="12" cm="1">
        <f t="array" ref="S74">INDEX('SarcomaStage-ConceptMap-3'!$I$15:$N$123,Q74+1,R74)</f>
        <v>0</v>
      </c>
    </row>
    <row r="75" spans="7:19" x14ac:dyDescent="0.75">
      <c r="G75" s="77"/>
      <c r="P75" s="11">
        <v>61</v>
      </c>
      <c r="Q75" s="11">
        <f t="shared" si="8"/>
        <v>10</v>
      </c>
      <c r="R75" s="11">
        <f t="shared" si="9"/>
        <v>1</v>
      </c>
      <c r="S75" s="12" cm="1">
        <f t="array" ref="S75">INDEX('SarcomaStage-ConceptMap-3'!$I$15:$N$123,Q75+1,R75)</f>
        <v>0</v>
      </c>
    </row>
    <row r="76" spans="7:19" x14ac:dyDescent="0.75">
      <c r="G76" s="77"/>
      <c r="P76" s="11">
        <v>62</v>
      </c>
      <c r="Q76" s="11">
        <f t="shared" si="8"/>
        <v>10</v>
      </c>
      <c r="R76" s="11">
        <f t="shared" si="9"/>
        <v>2</v>
      </c>
      <c r="S76" s="12" cm="1">
        <f t="array" ref="S76">INDEX('SarcomaStage-ConceptMap-3'!$I$15:$N$123,Q76+1,R76)</f>
        <v>0</v>
      </c>
    </row>
    <row r="77" spans="7:19" x14ac:dyDescent="0.75">
      <c r="G77" s="77"/>
      <c r="P77" s="11">
        <v>63</v>
      </c>
      <c r="Q77" s="11">
        <f t="shared" si="8"/>
        <v>10</v>
      </c>
      <c r="R77" s="11">
        <f t="shared" si="9"/>
        <v>3</v>
      </c>
      <c r="S77" s="12" cm="1">
        <f t="array" ref="S77">INDEX('SarcomaStage-ConceptMap-3'!$I$15:$N$123,Q77+1,R77)</f>
        <v>0</v>
      </c>
    </row>
    <row r="78" spans="7:19" x14ac:dyDescent="0.75">
      <c r="G78" s="77"/>
      <c r="P78" s="11">
        <v>64</v>
      </c>
      <c r="Q78" s="11">
        <f t="shared" si="8"/>
        <v>10</v>
      </c>
      <c r="R78" s="11">
        <f t="shared" si="9"/>
        <v>4</v>
      </c>
      <c r="S78" s="12" cm="1">
        <f t="array" ref="S78">INDEX('SarcomaStage-ConceptMap-3'!$I$15:$N$123,Q78+1,R78)</f>
        <v>0</v>
      </c>
    </row>
    <row r="79" spans="7:19" x14ac:dyDescent="0.75">
      <c r="G79" s="77"/>
      <c r="P79" s="11">
        <v>65</v>
      </c>
      <c r="Q79" s="11">
        <f t="shared" si="8"/>
        <v>10</v>
      </c>
      <c r="R79" s="11">
        <f t="shared" si="9"/>
        <v>5</v>
      </c>
      <c r="S79" s="12" cm="1">
        <f t="array" ref="S79">INDEX('SarcomaStage-ConceptMap-3'!$I$15:$N$123,Q79+1,R79)</f>
        <v>0</v>
      </c>
    </row>
    <row r="80" spans="7:19" x14ac:dyDescent="0.75">
      <c r="G80" s="77"/>
      <c r="P80" s="11">
        <v>66</v>
      </c>
      <c r="Q80" s="11">
        <f t="shared" ref="Q80:Q143" si="10">IF(MOD(P80,$Q$8)=0,P80/$Q$8-1,INT(P80/$Q$8))</f>
        <v>10</v>
      </c>
      <c r="R80" s="11">
        <f t="shared" ref="R80:R143" si="11">IF(MOD(P80,$Q$8)=0,$Q$8,MOD(P80,$Q$8))</f>
        <v>6</v>
      </c>
      <c r="S80" s="12" cm="1">
        <f t="array" ref="S80">INDEX('SarcomaStage-ConceptMap-3'!$I$15:$N$123,Q80+1,R80)</f>
        <v>0</v>
      </c>
    </row>
    <row r="81" spans="7:19" x14ac:dyDescent="0.75">
      <c r="G81" s="77"/>
      <c r="P81" s="11">
        <v>67</v>
      </c>
      <c r="Q81" s="11">
        <f t="shared" si="10"/>
        <v>11</v>
      </c>
      <c r="R81" s="11">
        <f t="shared" si="11"/>
        <v>1</v>
      </c>
      <c r="S81" s="12" cm="1">
        <f t="array" ref="S81">INDEX('SarcomaStage-ConceptMap-3'!$I$15:$N$123,Q81+1,R81)</f>
        <v>0</v>
      </c>
    </row>
    <row r="82" spans="7:19" x14ac:dyDescent="0.75">
      <c r="G82" s="77"/>
      <c r="P82" s="11">
        <v>68</v>
      </c>
      <c r="Q82" s="11">
        <f t="shared" si="10"/>
        <v>11</v>
      </c>
      <c r="R82" s="11">
        <f t="shared" si="11"/>
        <v>2</v>
      </c>
      <c r="S82" s="12" cm="1">
        <f t="array" ref="S82">INDEX('SarcomaStage-ConceptMap-3'!$I$15:$N$123,Q82+1,R82)</f>
        <v>0</v>
      </c>
    </row>
    <row r="83" spans="7:19" x14ac:dyDescent="0.75">
      <c r="G83" s="77"/>
      <c r="P83" s="11">
        <v>69</v>
      </c>
      <c r="Q83" s="11">
        <f t="shared" si="10"/>
        <v>11</v>
      </c>
      <c r="R83" s="11">
        <f t="shared" si="11"/>
        <v>3</v>
      </c>
      <c r="S83" s="12" cm="1">
        <f t="array" ref="S83">INDEX('SarcomaStage-ConceptMap-3'!$I$15:$N$123,Q83+1,R83)</f>
        <v>0</v>
      </c>
    </row>
    <row r="84" spans="7:19" x14ac:dyDescent="0.75">
      <c r="G84" s="77"/>
      <c r="P84" s="11">
        <v>70</v>
      </c>
      <c r="Q84" s="11">
        <f t="shared" si="10"/>
        <v>11</v>
      </c>
      <c r="R84" s="11">
        <f t="shared" si="11"/>
        <v>4</v>
      </c>
      <c r="S84" s="12" cm="1">
        <f t="array" ref="S84">INDEX('SarcomaStage-ConceptMap-3'!$I$15:$N$123,Q84+1,R84)</f>
        <v>0</v>
      </c>
    </row>
    <row r="85" spans="7:19" x14ac:dyDescent="0.75">
      <c r="G85" s="77"/>
      <c r="P85" s="11">
        <v>71</v>
      </c>
      <c r="Q85" s="11">
        <f t="shared" si="10"/>
        <v>11</v>
      </c>
      <c r="R85" s="11">
        <f t="shared" si="11"/>
        <v>5</v>
      </c>
      <c r="S85" s="12" cm="1">
        <f t="array" ref="S85">INDEX('SarcomaStage-ConceptMap-3'!$I$15:$N$123,Q85+1,R85)</f>
        <v>0</v>
      </c>
    </row>
    <row r="86" spans="7:19" x14ac:dyDescent="0.75">
      <c r="G86" s="77"/>
      <c r="P86" s="11">
        <v>72</v>
      </c>
      <c r="Q86" s="11">
        <f t="shared" si="10"/>
        <v>11</v>
      </c>
      <c r="R86" s="11">
        <f t="shared" si="11"/>
        <v>6</v>
      </c>
      <c r="S86" s="12" cm="1">
        <f t="array" ref="S86">INDEX('SarcomaStage-ConceptMap-3'!$I$15:$N$123,Q86+1,R86)</f>
        <v>0</v>
      </c>
    </row>
    <row r="87" spans="7:19" x14ac:dyDescent="0.75">
      <c r="G87" s="77"/>
      <c r="P87" s="11">
        <v>73</v>
      </c>
      <c r="Q87" s="11">
        <f t="shared" si="10"/>
        <v>12</v>
      </c>
      <c r="R87" s="11">
        <f t="shared" si="11"/>
        <v>1</v>
      </c>
      <c r="S87" s="12" cm="1">
        <f t="array" ref="S87">INDEX('SarcomaStage-ConceptMap-3'!$I$15:$N$123,Q87+1,R87)</f>
        <v>0</v>
      </c>
    </row>
    <row r="88" spans="7:19" x14ac:dyDescent="0.75">
      <c r="G88" s="77"/>
      <c r="P88" s="11">
        <v>74</v>
      </c>
      <c r="Q88" s="11">
        <f t="shared" si="10"/>
        <v>12</v>
      </c>
      <c r="R88" s="11">
        <f t="shared" si="11"/>
        <v>2</v>
      </c>
      <c r="S88" s="12" cm="1">
        <f t="array" ref="S88">INDEX('SarcomaStage-ConceptMap-3'!$I$15:$N$123,Q88+1,R88)</f>
        <v>0</v>
      </c>
    </row>
    <row r="89" spans="7:19" x14ac:dyDescent="0.75">
      <c r="G89" s="77"/>
      <c r="P89" s="11">
        <v>75</v>
      </c>
      <c r="Q89" s="11">
        <f t="shared" si="10"/>
        <v>12</v>
      </c>
      <c r="R89" s="11">
        <f t="shared" si="11"/>
        <v>3</v>
      </c>
      <c r="S89" s="12" cm="1">
        <f t="array" ref="S89">INDEX('SarcomaStage-ConceptMap-3'!$I$15:$N$123,Q89+1,R89)</f>
        <v>0</v>
      </c>
    </row>
    <row r="90" spans="7:19" x14ac:dyDescent="0.75">
      <c r="G90" s="77"/>
      <c r="P90" s="11">
        <v>76</v>
      </c>
      <c r="Q90" s="11">
        <f t="shared" si="10"/>
        <v>12</v>
      </c>
      <c r="R90" s="11">
        <f t="shared" si="11"/>
        <v>4</v>
      </c>
      <c r="S90" s="12" cm="1">
        <f t="array" ref="S90">INDEX('SarcomaStage-ConceptMap-3'!$I$15:$N$123,Q90+1,R90)</f>
        <v>0</v>
      </c>
    </row>
    <row r="91" spans="7:19" x14ac:dyDescent="0.75">
      <c r="G91" s="77"/>
      <c r="P91" s="11">
        <v>77</v>
      </c>
      <c r="Q91" s="11">
        <f t="shared" si="10"/>
        <v>12</v>
      </c>
      <c r="R91" s="11">
        <f t="shared" si="11"/>
        <v>5</v>
      </c>
      <c r="S91" s="12" cm="1">
        <f t="array" ref="S91">INDEX('SarcomaStage-ConceptMap-3'!$I$15:$N$123,Q91+1,R91)</f>
        <v>0</v>
      </c>
    </row>
    <row r="92" spans="7:19" x14ac:dyDescent="0.75">
      <c r="G92" s="77"/>
      <c r="P92" s="11">
        <v>78</v>
      </c>
      <c r="Q92" s="11">
        <f t="shared" si="10"/>
        <v>12</v>
      </c>
      <c r="R92" s="11">
        <f t="shared" si="11"/>
        <v>6</v>
      </c>
      <c r="S92" s="12" cm="1">
        <f t="array" ref="S92">INDEX('SarcomaStage-ConceptMap-3'!$I$15:$N$123,Q92+1,R92)</f>
        <v>0</v>
      </c>
    </row>
    <row r="93" spans="7:19" x14ac:dyDescent="0.75">
      <c r="G93" s="77"/>
      <c r="P93" s="11">
        <v>79</v>
      </c>
      <c r="Q93" s="11">
        <f t="shared" si="10"/>
        <v>13</v>
      </c>
      <c r="R93" s="11">
        <f t="shared" si="11"/>
        <v>1</v>
      </c>
      <c r="S93" s="12" cm="1">
        <f t="array" ref="S93">INDEX('SarcomaStage-ConceptMap-3'!$I$15:$N$123,Q93+1,R93)</f>
        <v>0</v>
      </c>
    </row>
    <row r="94" spans="7:19" x14ac:dyDescent="0.75">
      <c r="G94" s="77"/>
      <c r="P94" s="11">
        <v>80</v>
      </c>
      <c r="Q94" s="11">
        <f t="shared" si="10"/>
        <v>13</v>
      </c>
      <c r="R94" s="11">
        <f t="shared" si="11"/>
        <v>2</v>
      </c>
      <c r="S94" s="12" cm="1">
        <f t="array" ref="S94">INDEX('SarcomaStage-ConceptMap-3'!$I$15:$N$123,Q94+1,R94)</f>
        <v>0</v>
      </c>
    </row>
    <row r="95" spans="7:19" x14ac:dyDescent="0.75">
      <c r="G95" s="77"/>
      <c r="P95" s="11">
        <v>81</v>
      </c>
      <c r="Q95" s="11">
        <f t="shared" si="10"/>
        <v>13</v>
      </c>
      <c r="R95" s="11">
        <f t="shared" si="11"/>
        <v>3</v>
      </c>
      <c r="S95" s="12" cm="1">
        <f t="array" ref="S95">INDEX('SarcomaStage-ConceptMap-3'!$I$15:$N$123,Q95+1,R95)</f>
        <v>0</v>
      </c>
    </row>
    <row r="96" spans="7:19" x14ac:dyDescent="0.75">
      <c r="G96" s="77"/>
      <c r="P96" s="11">
        <v>82</v>
      </c>
      <c r="Q96" s="11">
        <f t="shared" si="10"/>
        <v>13</v>
      </c>
      <c r="R96" s="11">
        <f t="shared" si="11"/>
        <v>4</v>
      </c>
      <c r="S96" s="12" cm="1">
        <f t="array" ref="S96">INDEX('SarcomaStage-ConceptMap-3'!$I$15:$N$123,Q96+1,R96)</f>
        <v>0</v>
      </c>
    </row>
    <row r="97" spans="7:19" x14ac:dyDescent="0.75">
      <c r="G97" s="77"/>
      <c r="P97" s="11">
        <v>83</v>
      </c>
      <c r="Q97" s="11">
        <f t="shared" si="10"/>
        <v>13</v>
      </c>
      <c r="R97" s="11">
        <f t="shared" si="11"/>
        <v>5</v>
      </c>
      <c r="S97" s="12" cm="1">
        <f t="array" ref="S97">INDEX('SarcomaStage-ConceptMap-3'!$I$15:$N$123,Q97+1,R97)</f>
        <v>0</v>
      </c>
    </row>
    <row r="98" spans="7:19" x14ac:dyDescent="0.75">
      <c r="G98" s="77"/>
      <c r="P98" s="11">
        <v>84</v>
      </c>
      <c r="Q98" s="11">
        <f t="shared" si="10"/>
        <v>13</v>
      </c>
      <c r="R98" s="11">
        <f t="shared" si="11"/>
        <v>6</v>
      </c>
      <c r="S98" s="12" cm="1">
        <f t="array" ref="S98">INDEX('SarcomaStage-ConceptMap-3'!$I$15:$N$123,Q98+1,R98)</f>
        <v>0</v>
      </c>
    </row>
    <row r="99" spans="7:19" x14ac:dyDescent="0.75">
      <c r="G99" s="77"/>
      <c r="P99" s="11">
        <v>85</v>
      </c>
      <c r="Q99" s="11">
        <f t="shared" si="10"/>
        <v>14</v>
      </c>
      <c r="R99" s="11">
        <f t="shared" si="11"/>
        <v>1</v>
      </c>
      <c r="S99" s="12" cm="1">
        <f t="array" ref="S99">INDEX('SarcomaStage-ConceptMap-3'!$I$15:$N$123,Q99+1,R99)</f>
        <v>0</v>
      </c>
    </row>
    <row r="100" spans="7:19" x14ac:dyDescent="0.75">
      <c r="G100" s="77"/>
      <c r="P100" s="11">
        <v>86</v>
      </c>
      <c r="Q100" s="11">
        <f t="shared" si="10"/>
        <v>14</v>
      </c>
      <c r="R100" s="11">
        <f t="shared" si="11"/>
        <v>2</v>
      </c>
      <c r="S100" s="12" cm="1">
        <f t="array" ref="S100">INDEX('SarcomaStage-ConceptMap-3'!$I$15:$N$123,Q100+1,R100)</f>
        <v>0</v>
      </c>
    </row>
    <row r="101" spans="7:19" x14ac:dyDescent="0.75">
      <c r="G101" s="77"/>
      <c r="P101" s="11">
        <v>87</v>
      </c>
      <c r="Q101" s="11">
        <f t="shared" si="10"/>
        <v>14</v>
      </c>
      <c r="R101" s="11">
        <f t="shared" si="11"/>
        <v>3</v>
      </c>
      <c r="S101" s="12" cm="1">
        <f t="array" ref="S101">INDEX('SarcomaStage-ConceptMap-3'!$I$15:$N$123,Q101+1,R101)</f>
        <v>0</v>
      </c>
    </row>
    <row r="102" spans="7:19" x14ac:dyDescent="0.75">
      <c r="G102" s="77"/>
      <c r="P102" s="11">
        <v>88</v>
      </c>
      <c r="Q102" s="11">
        <f t="shared" si="10"/>
        <v>14</v>
      </c>
      <c r="R102" s="11">
        <f t="shared" si="11"/>
        <v>4</v>
      </c>
      <c r="S102" s="12" cm="1">
        <f t="array" ref="S102">INDEX('SarcomaStage-ConceptMap-3'!$I$15:$N$123,Q102+1,R102)</f>
        <v>0</v>
      </c>
    </row>
    <row r="103" spans="7:19" x14ac:dyDescent="0.75">
      <c r="G103" s="77"/>
      <c r="P103" s="11">
        <v>89</v>
      </c>
      <c r="Q103" s="11">
        <f t="shared" si="10"/>
        <v>14</v>
      </c>
      <c r="R103" s="11">
        <f t="shared" si="11"/>
        <v>5</v>
      </c>
      <c r="S103" s="12" cm="1">
        <f t="array" ref="S103">INDEX('SarcomaStage-ConceptMap-3'!$I$15:$N$123,Q103+1,R103)</f>
        <v>0</v>
      </c>
    </row>
    <row r="104" spans="7:19" x14ac:dyDescent="0.75">
      <c r="G104" s="77"/>
      <c r="P104" s="11">
        <v>90</v>
      </c>
      <c r="Q104" s="11">
        <f t="shared" si="10"/>
        <v>14</v>
      </c>
      <c r="R104" s="11">
        <f t="shared" si="11"/>
        <v>6</v>
      </c>
      <c r="S104" s="12" cm="1">
        <f t="array" ref="S104">INDEX('SarcomaStage-ConceptMap-3'!$I$15:$N$123,Q104+1,R104)</f>
        <v>0</v>
      </c>
    </row>
    <row r="105" spans="7:19" x14ac:dyDescent="0.75">
      <c r="G105" s="77"/>
      <c r="P105" s="11">
        <v>91</v>
      </c>
      <c r="Q105" s="11">
        <f t="shared" si="10"/>
        <v>15</v>
      </c>
      <c r="R105" s="11">
        <f t="shared" si="11"/>
        <v>1</v>
      </c>
      <c r="S105" s="12" cm="1">
        <f t="array" ref="S105">INDEX('SarcomaStage-ConceptMap-3'!$I$15:$N$123,Q105+1,R105)</f>
        <v>0</v>
      </c>
    </row>
    <row r="106" spans="7:19" x14ac:dyDescent="0.75">
      <c r="G106" s="77"/>
      <c r="P106" s="11">
        <v>92</v>
      </c>
      <c r="Q106" s="11">
        <f t="shared" si="10"/>
        <v>15</v>
      </c>
      <c r="R106" s="11">
        <f t="shared" si="11"/>
        <v>2</v>
      </c>
      <c r="S106" s="12" cm="1">
        <f t="array" ref="S106">INDEX('SarcomaStage-ConceptMap-3'!$I$15:$N$123,Q106+1,R106)</f>
        <v>0</v>
      </c>
    </row>
    <row r="107" spans="7:19" x14ac:dyDescent="0.75">
      <c r="G107" s="77"/>
      <c r="P107" s="11">
        <v>93</v>
      </c>
      <c r="Q107" s="11">
        <f t="shared" si="10"/>
        <v>15</v>
      </c>
      <c r="R107" s="11">
        <f t="shared" si="11"/>
        <v>3</v>
      </c>
      <c r="S107" s="12" cm="1">
        <f t="array" ref="S107">INDEX('SarcomaStage-ConceptMap-3'!$I$15:$N$123,Q107+1,R107)</f>
        <v>0</v>
      </c>
    </row>
    <row r="108" spans="7:19" x14ac:dyDescent="0.75">
      <c r="G108" s="77"/>
      <c r="P108" s="11">
        <v>94</v>
      </c>
      <c r="Q108" s="11">
        <f t="shared" si="10"/>
        <v>15</v>
      </c>
      <c r="R108" s="11">
        <f t="shared" si="11"/>
        <v>4</v>
      </c>
      <c r="S108" s="12" cm="1">
        <f t="array" ref="S108">INDEX('SarcomaStage-ConceptMap-3'!$I$15:$N$123,Q108+1,R108)</f>
        <v>0</v>
      </c>
    </row>
    <row r="109" spans="7:19" x14ac:dyDescent="0.75">
      <c r="G109" s="77"/>
      <c r="P109" s="11">
        <v>95</v>
      </c>
      <c r="Q109" s="11">
        <f t="shared" si="10"/>
        <v>15</v>
      </c>
      <c r="R109" s="11">
        <f t="shared" si="11"/>
        <v>5</v>
      </c>
      <c r="S109" s="12" cm="1">
        <f t="array" ref="S109">INDEX('SarcomaStage-ConceptMap-3'!$I$15:$N$123,Q109+1,R109)</f>
        <v>0</v>
      </c>
    </row>
    <row r="110" spans="7:19" x14ac:dyDescent="0.75">
      <c r="G110" s="77"/>
      <c r="P110" s="11">
        <v>96</v>
      </c>
      <c r="Q110" s="11">
        <f t="shared" si="10"/>
        <v>15</v>
      </c>
      <c r="R110" s="11">
        <f t="shared" si="11"/>
        <v>6</v>
      </c>
      <c r="S110" s="12" cm="1">
        <f t="array" ref="S110">INDEX('SarcomaStage-ConceptMap-3'!$I$15:$N$123,Q110+1,R110)</f>
        <v>0</v>
      </c>
    </row>
    <row r="111" spans="7:19" x14ac:dyDescent="0.75">
      <c r="G111" s="77"/>
      <c r="P111" s="11">
        <v>97</v>
      </c>
      <c r="Q111" s="11">
        <f t="shared" si="10"/>
        <v>16</v>
      </c>
      <c r="R111" s="11">
        <f t="shared" si="11"/>
        <v>1</v>
      </c>
      <c r="S111" s="12" cm="1">
        <f t="array" ref="S111">INDEX('SarcomaStage-ConceptMap-3'!$I$15:$N$123,Q111+1,R111)</f>
        <v>0</v>
      </c>
    </row>
    <row r="112" spans="7:19" x14ac:dyDescent="0.75">
      <c r="G112" s="77"/>
      <c r="P112" s="11">
        <v>98</v>
      </c>
      <c r="Q112" s="11">
        <f t="shared" si="10"/>
        <v>16</v>
      </c>
      <c r="R112" s="11">
        <f t="shared" si="11"/>
        <v>2</v>
      </c>
      <c r="S112" s="12" cm="1">
        <f t="array" ref="S112">INDEX('SarcomaStage-ConceptMap-3'!$I$15:$N$123,Q112+1,R112)</f>
        <v>0</v>
      </c>
    </row>
    <row r="113" spans="7:19" x14ac:dyDescent="0.75">
      <c r="G113" s="77"/>
      <c r="P113" s="11">
        <v>99</v>
      </c>
      <c r="Q113" s="11">
        <f t="shared" si="10"/>
        <v>16</v>
      </c>
      <c r="R113" s="11">
        <f t="shared" si="11"/>
        <v>3</v>
      </c>
      <c r="S113" s="12" cm="1">
        <f t="array" ref="S113">INDEX('SarcomaStage-ConceptMap-3'!$I$15:$N$123,Q113+1,R113)</f>
        <v>0</v>
      </c>
    </row>
    <row r="114" spans="7:19" x14ac:dyDescent="0.75">
      <c r="G114" s="77"/>
      <c r="P114" s="11">
        <v>100</v>
      </c>
      <c r="Q114" s="11">
        <f t="shared" si="10"/>
        <v>16</v>
      </c>
      <c r="R114" s="11">
        <f t="shared" si="11"/>
        <v>4</v>
      </c>
      <c r="S114" s="12" cm="1">
        <f t="array" ref="S114">INDEX('SarcomaStage-ConceptMap-3'!$I$15:$N$123,Q114+1,R114)</f>
        <v>0</v>
      </c>
    </row>
    <row r="115" spans="7:19" x14ac:dyDescent="0.75">
      <c r="G115" s="77"/>
      <c r="P115" s="11">
        <v>101</v>
      </c>
      <c r="Q115" s="11">
        <f t="shared" si="10"/>
        <v>16</v>
      </c>
      <c r="R115" s="11">
        <f t="shared" si="11"/>
        <v>5</v>
      </c>
      <c r="S115" s="12" cm="1">
        <f t="array" ref="S115">INDEX('SarcomaStage-ConceptMap-3'!$I$15:$N$123,Q115+1,R115)</f>
        <v>0</v>
      </c>
    </row>
    <row r="116" spans="7:19" x14ac:dyDescent="0.75">
      <c r="G116" s="77"/>
      <c r="P116" s="11">
        <v>102</v>
      </c>
      <c r="Q116" s="11">
        <f t="shared" si="10"/>
        <v>16</v>
      </c>
      <c r="R116" s="11">
        <f t="shared" si="11"/>
        <v>6</v>
      </c>
      <c r="S116" s="12" cm="1">
        <f t="array" ref="S116">INDEX('SarcomaStage-ConceptMap-3'!$I$15:$N$123,Q116+1,R116)</f>
        <v>0</v>
      </c>
    </row>
    <row r="117" spans="7:19" x14ac:dyDescent="0.75">
      <c r="P117" s="11">
        <v>103</v>
      </c>
      <c r="Q117" s="11">
        <f t="shared" si="10"/>
        <v>17</v>
      </c>
      <c r="R117" s="11">
        <f t="shared" si="11"/>
        <v>1</v>
      </c>
      <c r="S117" s="12" cm="1">
        <f t="array" ref="S117">INDEX('SarcomaStage-ConceptMap-3'!$I$15:$N$123,Q117+1,R117)</f>
        <v>0</v>
      </c>
    </row>
    <row r="118" spans="7:19" x14ac:dyDescent="0.75">
      <c r="P118" s="11">
        <v>104</v>
      </c>
      <c r="Q118" s="11">
        <f t="shared" si="10"/>
        <v>17</v>
      </c>
      <c r="R118" s="11">
        <f t="shared" si="11"/>
        <v>2</v>
      </c>
      <c r="S118" s="12" cm="1">
        <f t="array" ref="S118">INDEX('SarcomaStage-ConceptMap-3'!$I$15:$N$123,Q118+1,R118)</f>
        <v>0</v>
      </c>
    </row>
    <row r="119" spans="7:19" x14ac:dyDescent="0.75">
      <c r="P119" s="11">
        <v>105</v>
      </c>
      <c r="Q119" s="11">
        <f t="shared" si="10"/>
        <v>17</v>
      </c>
      <c r="R119" s="11">
        <f t="shared" si="11"/>
        <v>3</v>
      </c>
      <c r="S119" s="12" cm="1">
        <f t="array" ref="S119">INDEX('SarcomaStage-ConceptMap-3'!$I$15:$N$123,Q119+1,R119)</f>
        <v>0</v>
      </c>
    </row>
    <row r="120" spans="7:19" x14ac:dyDescent="0.75">
      <c r="P120" s="11">
        <v>106</v>
      </c>
      <c r="Q120" s="11">
        <f t="shared" si="10"/>
        <v>17</v>
      </c>
      <c r="R120" s="11">
        <f t="shared" si="11"/>
        <v>4</v>
      </c>
      <c r="S120" s="12" cm="1">
        <f t="array" ref="S120">INDEX('SarcomaStage-ConceptMap-3'!$I$15:$N$123,Q120+1,R120)</f>
        <v>0</v>
      </c>
    </row>
    <row r="121" spans="7:19" x14ac:dyDescent="0.75">
      <c r="P121" s="11">
        <v>107</v>
      </c>
      <c r="Q121" s="11">
        <f t="shared" si="10"/>
        <v>17</v>
      </c>
      <c r="R121" s="11">
        <f t="shared" si="11"/>
        <v>5</v>
      </c>
      <c r="S121" s="12" cm="1">
        <f t="array" ref="S121">INDEX('SarcomaStage-ConceptMap-3'!$I$15:$N$123,Q121+1,R121)</f>
        <v>0</v>
      </c>
    </row>
    <row r="122" spans="7:19" x14ac:dyDescent="0.75">
      <c r="P122" s="11">
        <v>108</v>
      </c>
      <c r="Q122" s="11">
        <f t="shared" si="10"/>
        <v>17</v>
      </c>
      <c r="R122" s="11">
        <f t="shared" si="11"/>
        <v>6</v>
      </c>
      <c r="S122" s="12" cm="1">
        <f t="array" ref="S122">INDEX('SarcomaStage-ConceptMap-3'!$I$15:$N$123,Q122+1,R122)</f>
        <v>0</v>
      </c>
    </row>
    <row r="123" spans="7:19" x14ac:dyDescent="0.75">
      <c r="P123" s="11">
        <v>109</v>
      </c>
      <c r="Q123" s="11">
        <f t="shared" si="10"/>
        <v>18</v>
      </c>
      <c r="R123" s="11">
        <f t="shared" si="11"/>
        <v>1</v>
      </c>
      <c r="S123" s="12" cm="1">
        <f t="array" ref="S123">INDEX('SarcomaStage-ConceptMap-3'!$I$15:$N$123,Q123+1,R123)</f>
        <v>0</v>
      </c>
    </row>
    <row r="124" spans="7:19" x14ac:dyDescent="0.75">
      <c r="P124" s="11">
        <v>110</v>
      </c>
      <c r="Q124" s="11">
        <f t="shared" si="10"/>
        <v>18</v>
      </c>
      <c r="R124" s="11">
        <f t="shared" si="11"/>
        <v>2</v>
      </c>
      <c r="S124" s="12" cm="1">
        <f t="array" ref="S124">INDEX('SarcomaStage-ConceptMap-3'!$I$15:$N$123,Q124+1,R124)</f>
        <v>0</v>
      </c>
    </row>
    <row r="125" spans="7:19" x14ac:dyDescent="0.75">
      <c r="P125" s="11">
        <v>111</v>
      </c>
      <c r="Q125" s="11">
        <f t="shared" si="10"/>
        <v>18</v>
      </c>
      <c r="R125" s="11">
        <f t="shared" si="11"/>
        <v>3</v>
      </c>
      <c r="S125" s="12" cm="1">
        <f t="array" ref="S125">INDEX('SarcomaStage-ConceptMap-3'!$I$15:$N$123,Q125+1,R125)</f>
        <v>0</v>
      </c>
    </row>
    <row r="126" spans="7:19" x14ac:dyDescent="0.75">
      <c r="P126" s="11">
        <v>112</v>
      </c>
      <c r="Q126" s="11">
        <f t="shared" si="10"/>
        <v>18</v>
      </c>
      <c r="R126" s="11">
        <f t="shared" si="11"/>
        <v>4</v>
      </c>
      <c r="S126" s="12" cm="1">
        <f t="array" ref="S126">INDEX('SarcomaStage-ConceptMap-3'!$I$15:$N$123,Q126+1,R126)</f>
        <v>0</v>
      </c>
    </row>
    <row r="127" spans="7:19" x14ac:dyDescent="0.75">
      <c r="P127" s="11">
        <v>113</v>
      </c>
      <c r="Q127" s="11">
        <f t="shared" si="10"/>
        <v>18</v>
      </c>
      <c r="R127" s="11">
        <f t="shared" si="11"/>
        <v>5</v>
      </c>
      <c r="S127" s="12" cm="1">
        <f t="array" ref="S127">INDEX('SarcomaStage-ConceptMap-3'!$I$15:$N$123,Q127+1,R127)</f>
        <v>0</v>
      </c>
    </row>
    <row r="128" spans="7:19" x14ac:dyDescent="0.75">
      <c r="P128" s="11">
        <v>114</v>
      </c>
      <c r="Q128" s="11">
        <f t="shared" si="10"/>
        <v>18</v>
      </c>
      <c r="R128" s="11">
        <f t="shared" si="11"/>
        <v>6</v>
      </c>
      <c r="S128" s="12" cm="1">
        <f t="array" ref="S128">INDEX('SarcomaStage-ConceptMap-3'!$I$15:$N$123,Q128+1,R128)</f>
        <v>0</v>
      </c>
    </row>
    <row r="129" spans="16:19" x14ac:dyDescent="0.75">
      <c r="P129" s="11">
        <v>115</v>
      </c>
      <c r="Q129" s="11">
        <f t="shared" si="10"/>
        <v>19</v>
      </c>
      <c r="R129" s="11">
        <f t="shared" si="11"/>
        <v>1</v>
      </c>
      <c r="S129" s="12" cm="1">
        <f t="array" ref="S129">INDEX('SarcomaStage-ConceptMap-3'!$I$15:$N$123,Q129+1,R129)</f>
        <v>0</v>
      </c>
    </row>
    <row r="130" spans="16:19" x14ac:dyDescent="0.75">
      <c r="P130" s="11">
        <v>116</v>
      </c>
      <c r="Q130" s="11">
        <f t="shared" si="10"/>
        <v>19</v>
      </c>
      <c r="R130" s="11">
        <f t="shared" si="11"/>
        <v>2</v>
      </c>
      <c r="S130" s="12" cm="1">
        <f t="array" ref="S130">INDEX('SarcomaStage-ConceptMap-3'!$I$15:$N$123,Q130+1,R130)</f>
        <v>0</v>
      </c>
    </row>
    <row r="131" spans="16:19" x14ac:dyDescent="0.75">
      <c r="P131" s="11">
        <v>117</v>
      </c>
      <c r="Q131" s="11">
        <f t="shared" si="10"/>
        <v>19</v>
      </c>
      <c r="R131" s="11">
        <f t="shared" si="11"/>
        <v>3</v>
      </c>
      <c r="S131" s="12" cm="1">
        <f t="array" ref="S131">INDEX('SarcomaStage-ConceptMap-3'!$I$15:$N$123,Q131+1,R131)</f>
        <v>0</v>
      </c>
    </row>
    <row r="132" spans="16:19" x14ac:dyDescent="0.75">
      <c r="P132" s="11">
        <v>118</v>
      </c>
      <c r="Q132" s="11">
        <f t="shared" si="10"/>
        <v>19</v>
      </c>
      <c r="R132" s="11">
        <f t="shared" si="11"/>
        <v>4</v>
      </c>
      <c r="S132" s="12" cm="1">
        <f t="array" ref="S132">INDEX('SarcomaStage-ConceptMap-3'!$I$15:$N$123,Q132+1,R132)</f>
        <v>0</v>
      </c>
    </row>
    <row r="133" spans="16:19" x14ac:dyDescent="0.75">
      <c r="P133" s="11">
        <v>119</v>
      </c>
      <c r="Q133" s="11">
        <f t="shared" si="10"/>
        <v>19</v>
      </c>
      <c r="R133" s="11">
        <f t="shared" si="11"/>
        <v>5</v>
      </c>
      <c r="S133" s="12" cm="1">
        <f t="array" ref="S133">INDEX('SarcomaStage-ConceptMap-3'!$I$15:$N$123,Q133+1,R133)</f>
        <v>0</v>
      </c>
    </row>
    <row r="134" spans="16:19" x14ac:dyDescent="0.75">
      <c r="P134" s="11">
        <v>120</v>
      </c>
      <c r="Q134" s="11">
        <f t="shared" si="10"/>
        <v>19</v>
      </c>
      <c r="R134" s="11">
        <f t="shared" si="11"/>
        <v>6</v>
      </c>
      <c r="S134" s="12" cm="1">
        <f t="array" ref="S134">INDEX('SarcomaStage-ConceptMap-3'!$I$15:$N$123,Q134+1,R134)</f>
        <v>0</v>
      </c>
    </row>
    <row r="135" spans="16:19" x14ac:dyDescent="0.75">
      <c r="P135" s="11">
        <v>121</v>
      </c>
      <c r="Q135" s="11">
        <f t="shared" si="10"/>
        <v>20</v>
      </c>
      <c r="R135" s="11">
        <f t="shared" si="11"/>
        <v>1</v>
      </c>
      <c r="S135" s="12" cm="1">
        <f t="array" ref="S135">INDEX('SarcomaStage-ConceptMap-3'!$I$15:$N$123,Q135+1,R135)</f>
        <v>0</v>
      </c>
    </row>
    <row r="136" spans="16:19" x14ac:dyDescent="0.75">
      <c r="P136" s="11">
        <v>122</v>
      </c>
      <c r="Q136" s="11">
        <f t="shared" si="10"/>
        <v>20</v>
      </c>
      <c r="R136" s="11">
        <f t="shared" si="11"/>
        <v>2</v>
      </c>
      <c r="S136" s="12" cm="1">
        <f t="array" ref="S136">INDEX('SarcomaStage-ConceptMap-3'!$I$15:$N$123,Q136+1,R136)</f>
        <v>0</v>
      </c>
    </row>
    <row r="137" spans="16:19" x14ac:dyDescent="0.75">
      <c r="P137" s="11">
        <v>123</v>
      </c>
      <c r="Q137" s="11">
        <f t="shared" si="10"/>
        <v>20</v>
      </c>
      <c r="R137" s="11">
        <f t="shared" si="11"/>
        <v>3</v>
      </c>
      <c r="S137" s="12" cm="1">
        <f t="array" ref="S137">INDEX('SarcomaStage-ConceptMap-3'!$I$15:$N$123,Q137+1,R137)</f>
        <v>0</v>
      </c>
    </row>
    <row r="138" spans="16:19" x14ac:dyDescent="0.75">
      <c r="P138" s="11">
        <v>124</v>
      </c>
      <c r="Q138" s="11">
        <f t="shared" si="10"/>
        <v>20</v>
      </c>
      <c r="R138" s="11">
        <f t="shared" si="11"/>
        <v>4</v>
      </c>
      <c r="S138" s="12" cm="1">
        <f t="array" ref="S138">INDEX('SarcomaStage-ConceptMap-3'!$I$15:$N$123,Q138+1,R138)</f>
        <v>0</v>
      </c>
    </row>
    <row r="139" spans="16:19" x14ac:dyDescent="0.75">
      <c r="P139" s="11">
        <v>125</v>
      </c>
      <c r="Q139" s="11">
        <f t="shared" si="10"/>
        <v>20</v>
      </c>
      <c r="R139" s="11">
        <f t="shared" si="11"/>
        <v>5</v>
      </c>
      <c r="S139" s="12" cm="1">
        <f t="array" ref="S139">INDEX('SarcomaStage-ConceptMap-3'!$I$15:$N$123,Q139+1,R139)</f>
        <v>0</v>
      </c>
    </row>
    <row r="140" spans="16:19" x14ac:dyDescent="0.75">
      <c r="P140" s="11">
        <v>126</v>
      </c>
      <c r="Q140" s="11">
        <f t="shared" si="10"/>
        <v>20</v>
      </c>
      <c r="R140" s="11">
        <f t="shared" si="11"/>
        <v>6</v>
      </c>
      <c r="S140" s="12" cm="1">
        <f t="array" ref="S140">INDEX('SarcomaStage-ConceptMap-3'!$I$15:$N$123,Q140+1,R140)</f>
        <v>0</v>
      </c>
    </row>
    <row r="141" spans="16:19" x14ac:dyDescent="0.75">
      <c r="P141" s="11">
        <v>127</v>
      </c>
      <c r="Q141" s="11">
        <f t="shared" si="10"/>
        <v>21</v>
      </c>
      <c r="R141" s="11">
        <f t="shared" si="11"/>
        <v>1</v>
      </c>
      <c r="S141" s="12" cm="1">
        <f t="array" ref="S141">INDEX('SarcomaStage-ConceptMap-3'!$I$15:$N$123,Q141+1,R141)</f>
        <v>0</v>
      </c>
    </row>
    <row r="142" spans="16:19" x14ac:dyDescent="0.75">
      <c r="P142" s="11">
        <v>128</v>
      </c>
      <c r="Q142" s="11">
        <f t="shared" si="10"/>
        <v>21</v>
      </c>
      <c r="R142" s="11">
        <f t="shared" si="11"/>
        <v>2</v>
      </c>
      <c r="S142" s="12" cm="1">
        <f t="array" ref="S142">INDEX('SarcomaStage-ConceptMap-3'!$I$15:$N$123,Q142+1,R142)</f>
        <v>0</v>
      </c>
    </row>
    <row r="143" spans="16:19" x14ac:dyDescent="0.75">
      <c r="P143" s="11">
        <v>129</v>
      </c>
      <c r="Q143" s="11">
        <f t="shared" si="10"/>
        <v>21</v>
      </c>
      <c r="R143" s="11">
        <f t="shared" si="11"/>
        <v>3</v>
      </c>
      <c r="S143" s="12" cm="1">
        <f t="array" ref="S143">INDEX('SarcomaStage-ConceptMap-3'!$I$15:$N$123,Q143+1,R143)</f>
        <v>0</v>
      </c>
    </row>
    <row r="144" spans="16:19" x14ac:dyDescent="0.75">
      <c r="P144" s="11">
        <v>130</v>
      </c>
      <c r="Q144" s="11">
        <f t="shared" ref="Q144:Q162" si="12">IF(MOD(P144,$Q$8)=0,P144/$Q$8-1,INT(P144/$Q$8))</f>
        <v>21</v>
      </c>
      <c r="R144" s="11">
        <f t="shared" ref="R144:R162" si="13">IF(MOD(P144,$Q$8)=0,$Q$8,MOD(P144,$Q$8))</f>
        <v>4</v>
      </c>
      <c r="S144" s="12" cm="1">
        <f t="array" ref="S144">INDEX('SarcomaStage-ConceptMap-3'!$I$15:$N$123,Q144+1,R144)</f>
        <v>0</v>
      </c>
    </row>
    <row r="145" spans="16:19" x14ac:dyDescent="0.75">
      <c r="P145" s="11">
        <v>131</v>
      </c>
      <c r="Q145" s="11">
        <f t="shared" si="12"/>
        <v>21</v>
      </c>
      <c r="R145" s="11">
        <f t="shared" si="13"/>
        <v>5</v>
      </c>
      <c r="S145" s="12" cm="1">
        <f t="array" ref="S145">INDEX('SarcomaStage-ConceptMap-3'!$I$15:$N$123,Q145+1,R145)</f>
        <v>0</v>
      </c>
    </row>
    <row r="146" spans="16:19" x14ac:dyDescent="0.75">
      <c r="P146" s="11">
        <v>132</v>
      </c>
      <c r="Q146" s="11">
        <f t="shared" si="12"/>
        <v>21</v>
      </c>
      <c r="R146" s="11">
        <f t="shared" si="13"/>
        <v>6</v>
      </c>
      <c r="S146" s="12" cm="1">
        <f t="array" ref="S146">INDEX('SarcomaStage-ConceptMap-3'!$I$15:$N$123,Q146+1,R146)</f>
        <v>0</v>
      </c>
    </row>
    <row r="147" spans="16:19" x14ac:dyDescent="0.75">
      <c r="P147" s="11">
        <v>133</v>
      </c>
      <c r="Q147" s="11">
        <f t="shared" si="12"/>
        <v>22</v>
      </c>
      <c r="R147" s="11">
        <f t="shared" si="13"/>
        <v>1</v>
      </c>
      <c r="S147" s="12" cm="1">
        <f t="array" ref="S147">INDEX('SarcomaStage-ConceptMap-3'!$I$15:$N$123,Q147+1,R147)</f>
        <v>0</v>
      </c>
    </row>
    <row r="148" spans="16:19" x14ac:dyDescent="0.75">
      <c r="P148" s="11">
        <v>134</v>
      </c>
      <c r="Q148" s="11">
        <f t="shared" si="12"/>
        <v>22</v>
      </c>
      <c r="R148" s="11">
        <f t="shared" si="13"/>
        <v>2</v>
      </c>
      <c r="S148" s="12" cm="1">
        <f t="array" ref="S148">INDEX('SarcomaStage-ConceptMap-3'!$I$15:$N$123,Q148+1,R148)</f>
        <v>0</v>
      </c>
    </row>
    <row r="149" spans="16:19" x14ac:dyDescent="0.75">
      <c r="P149" s="11">
        <v>135</v>
      </c>
      <c r="Q149" s="11">
        <f t="shared" si="12"/>
        <v>22</v>
      </c>
      <c r="R149" s="11">
        <f t="shared" si="13"/>
        <v>3</v>
      </c>
      <c r="S149" s="12" cm="1">
        <f t="array" ref="S149">INDEX('SarcomaStage-ConceptMap-3'!$I$15:$N$123,Q149+1,R149)</f>
        <v>0</v>
      </c>
    </row>
    <row r="150" spans="16:19" x14ac:dyDescent="0.75">
      <c r="P150" s="11">
        <v>136</v>
      </c>
      <c r="Q150" s="11">
        <f t="shared" si="12"/>
        <v>22</v>
      </c>
      <c r="R150" s="11">
        <f t="shared" si="13"/>
        <v>4</v>
      </c>
      <c r="S150" s="12" cm="1">
        <f t="array" ref="S150">INDEX('SarcomaStage-ConceptMap-3'!$I$15:$N$123,Q150+1,R150)</f>
        <v>0</v>
      </c>
    </row>
    <row r="151" spans="16:19" x14ac:dyDescent="0.75">
      <c r="P151" s="11">
        <v>137</v>
      </c>
      <c r="Q151" s="11">
        <f t="shared" si="12"/>
        <v>22</v>
      </c>
      <c r="R151" s="11">
        <f t="shared" si="13"/>
        <v>5</v>
      </c>
      <c r="S151" s="12" cm="1">
        <f t="array" ref="S151">INDEX('SarcomaStage-ConceptMap-3'!$I$15:$N$123,Q151+1,R151)</f>
        <v>0</v>
      </c>
    </row>
    <row r="152" spans="16:19" x14ac:dyDescent="0.75">
      <c r="P152" s="11">
        <v>138</v>
      </c>
      <c r="Q152" s="11">
        <f t="shared" si="12"/>
        <v>22</v>
      </c>
      <c r="R152" s="11">
        <f t="shared" si="13"/>
        <v>6</v>
      </c>
      <c r="S152" s="12" cm="1">
        <f t="array" ref="S152">INDEX('SarcomaStage-ConceptMap-3'!$I$15:$N$123,Q152+1,R152)</f>
        <v>0</v>
      </c>
    </row>
    <row r="153" spans="16:19" x14ac:dyDescent="0.75">
      <c r="P153" s="11">
        <v>139</v>
      </c>
      <c r="Q153" s="11">
        <f t="shared" si="12"/>
        <v>23</v>
      </c>
      <c r="R153" s="11">
        <f t="shared" si="13"/>
        <v>1</v>
      </c>
      <c r="S153" s="12" cm="1">
        <f t="array" ref="S153">INDEX('SarcomaStage-ConceptMap-3'!$I$15:$N$123,Q153+1,R153)</f>
        <v>0</v>
      </c>
    </row>
    <row r="154" spans="16:19" x14ac:dyDescent="0.75">
      <c r="P154" s="11">
        <v>140</v>
      </c>
      <c r="Q154" s="11">
        <f t="shared" si="12"/>
        <v>23</v>
      </c>
      <c r="R154" s="11">
        <f t="shared" si="13"/>
        <v>2</v>
      </c>
      <c r="S154" s="12" cm="1">
        <f t="array" ref="S154">INDEX('SarcomaStage-ConceptMap-3'!$I$15:$N$123,Q154+1,R154)</f>
        <v>0</v>
      </c>
    </row>
    <row r="155" spans="16:19" x14ac:dyDescent="0.75">
      <c r="P155" s="11">
        <v>141</v>
      </c>
      <c r="Q155" s="11">
        <f t="shared" si="12"/>
        <v>23</v>
      </c>
      <c r="R155" s="11">
        <f t="shared" si="13"/>
        <v>3</v>
      </c>
      <c r="S155" s="12" cm="1">
        <f t="array" ref="S155">INDEX('SarcomaStage-ConceptMap-3'!$I$15:$N$123,Q155+1,R155)</f>
        <v>0</v>
      </c>
    </row>
    <row r="156" spans="16:19" x14ac:dyDescent="0.75">
      <c r="P156" s="11">
        <v>142</v>
      </c>
      <c r="Q156" s="11">
        <f t="shared" si="12"/>
        <v>23</v>
      </c>
      <c r="R156" s="11">
        <f t="shared" si="13"/>
        <v>4</v>
      </c>
      <c r="S156" s="12" cm="1">
        <f t="array" ref="S156">INDEX('SarcomaStage-ConceptMap-3'!$I$15:$N$123,Q156+1,R156)</f>
        <v>0</v>
      </c>
    </row>
    <row r="157" spans="16:19" x14ac:dyDescent="0.75">
      <c r="P157" s="11">
        <v>143</v>
      </c>
      <c r="Q157" s="11">
        <f t="shared" si="12"/>
        <v>23</v>
      </c>
      <c r="R157" s="11">
        <f t="shared" si="13"/>
        <v>5</v>
      </c>
      <c r="S157" s="12" cm="1">
        <f t="array" ref="S157">INDEX('SarcomaStage-ConceptMap-3'!$I$15:$N$123,Q157+1,R157)</f>
        <v>0</v>
      </c>
    </row>
    <row r="158" spans="16:19" x14ac:dyDescent="0.75">
      <c r="P158" s="11">
        <v>144</v>
      </c>
      <c r="Q158" s="11">
        <f t="shared" si="12"/>
        <v>23</v>
      </c>
      <c r="R158" s="11">
        <f t="shared" si="13"/>
        <v>6</v>
      </c>
      <c r="S158" s="12" cm="1">
        <f t="array" ref="S158">INDEX('SarcomaStage-ConceptMap-3'!$I$15:$N$123,Q158+1,R158)</f>
        <v>0</v>
      </c>
    </row>
    <row r="159" spans="16:19" x14ac:dyDescent="0.75">
      <c r="P159" s="11">
        <v>145</v>
      </c>
      <c r="Q159" s="11">
        <f t="shared" si="12"/>
        <v>24</v>
      </c>
      <c r="R159" s="11">
        <f t="shared" si="13"/>
        <v>1</v>
      </c>
      <c r="S159" s="12" cm="1">
        <f t="array" ref="S159">INDEX('SarcomaStage-ConceptMap-3'!$I$15:$N$123,Q159+1,R159)</f>
        <v>0</v>
      </c>
    </row>
    <row r="160" spans="16:19" x14ac:dyDescent="0.75">
      <c r="P160" s="11">
        <v>146</v>
      </c>
      <c r="Q160" s="11">
        <f t="shared" si="12"/>
        <v>24</v>
      </c>
      <c r="R160" s="11">
        <f t="shared" si="13"/>
        <v>2</v>
      </c>
      <c r="S160" s="12" cm="1">
        <f t="array" ref="S160">INDEX('SarcomaStage-ConceptMap-3'!$I$15:$N$123,Q160+1,R160)</f>
        <v>0</v>
      </c>
    </row>
    <row r="161" spans="16:19" x14ac:dyDescent="0.75">
      <c r="P161" s="11">
        <v>147</v>
      </c>
      <c r="Q161" s="11">
        <f t="shared" si="12"/>
        <v>24</v>
      </c>
      <c r="R161" s="11">
        <f t="shared" si="13"/>
        <v>3</v>
      </c>
      <c r="S161" s="12" cm="1">
        <f t="array" ref="S161">INDEX('SarcomaStage-ConceptMap-3'!$I$15:$N$123,Q161+1,R161)</f>
        <v>0</v>
      </c>
    </row>
    <row r="162" spans="16:19" x14ac:dyDescent="0.75">
      <c r="P162" s="11">
        <v>148</v>
      </c>
      <c r="Q162" s="11">
        <f t="shared" si="12"/>
        <v>24</v>
      </c>
      <c r="R162" s="11">
        <f t="shared" si="13"/>
        <v>4</v>
      </c>
      <c r="S162" s="12" cm="1">
        <f t="array" ref="S162">INDEX('SarcomaStage-ConceptMap-3'!$I$15:$N$123,Q162+1,R162)</f>
        <v>0</v>
      </c>
    </row>
  </sheetData>
  <mergeCells count="4">
    <mergeCell ref="E3:G3"/>
    <mergeCell ref="E4:G4"/>
    <mergeCell ref="E6:G6"/>
    <mergeCell ref="E7:G7"/>
  </mergeCells>
  <hyperlinks>
    <hyperlink ref="E6" r:id="rId1" display="http://hl7.eu/fhir/laboratory/StructureDefinition/Author" xr:uid="{592F287A-2A29-4E28-A347-901AE2D20C95}"/>
    <hyperlink ref="C1" r:id="rId2" xr:uid="{BCC0CF20-6A85-4882-9D45-C112E9BDC109}"/>
    <hyperlink ref="E4" r:id="rId3" display="http://hl7.eu/fhir/ig/idea4rc/StructureDefinition/mcode-tnm-regional-nodes-category" xr:uid="{E50D8DAB-055C-4CC0-830A-34181B88C86C}"/>
    <hyperlink ref="E3" r:id="rId4" display="http://hl7.eu/fhir/ig/idea4rc/StructureDefinition/mcode-tnm-regional-nodes-category" xr:uid="{930C4BE7-657F-4642-876D-4E096C82AE4E}"/>
    <hyperlink ref="E7" r:id="rId5" xr:uid="{E0194E3B-4F1B-4CF8-918F-B4F38A79F154}"/>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B19B9-2119-49C0-B0B7-992F5A49F6F7}">
  <sheetPr codeName="Foglio115">
    <tabColor theme="0" tint="-0.499984740745262"/>
  </sheetPr>
  <dimension ref="A1:S171"/>
  <sheetViews>
    <sheetView zoomScaleNormal="100" workbookViewId="0">
      <selection activeCell="G19" sqref="G19"/>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3" spans="1:19" x14ac:dyDescent="0.75">
      <c r="B3" s="47" t="s">
        <v>17</v>
      </c>
      <c r="C3" s="73" t="str">
        <f>'SarcomaStage-ConceptMap-1'!C3</f>
        <v>SarcomaStage2FHIR</v>
      </c>
      <c r="D3" s="47" t="s">
        <v>1466</v>
      </c>
      <c r="E3" s="158" t="str">
        <f>'SarcomaStage-ConceptMap-1'!E3</f>
        <v>http://hl7.eu/fhir/ig/idea4rc/StructureDefinition/SarcomaStage</v>
      </c>
      <c r="F3" s="159"/>
      <c r="G3" s="159"/>
    </row>
    <row r="4" spans="1:19" x14ac:dyDescent="0.75">
      <c r="B4" s="47" t="s">
        <v>16</v>
      </c>
      <c r="C4" s="73" t="str">
        <f>'SarcomaStage-ConceptMap-1'!C4</f>
        <v>sarcomaStage2FHIR</v>
      </c>
      <c r="D4" s="47" t="s">
        <v>1467</v>
      </c>
      <c r="E4" s="158" t="str">
        <f>'SarcomaStage-ConceptMap-1'!E4</f>
        <v>http://hl7.eu/fhir/ig/idea4rc/StructureDefinition/Bundle-eu-i4rc</v>
      </c>
      <c r="F4" s="159"/>
      <c r="G4" s="159"/>
    </row>
    <row r="5" spans="1:19" x14ac:dyDescent="0.75">
      <c r="B5" s="47" t="s">
        <v>10</v>
      </c>
      <c r="C5" s="73" t="str">
        <f>'SarcomaStage-ConceptMap-1'!C5</f>
        <v>Stage Model to this guide Map</v>
      </c>
      <c r="D5" s="47"/>
      <c r="E5" s="7"/>
    </row>
    <row r="6" spans="1:19" x14ac:dyDescent="0.75">
      <c r="B6" s="47" t="s">
        <v>18</v>
      </c>
      <c r="C6" s="73">
        <f>'SarcomaStage-ConceptMap-1'!C6</f>
        <v>0</v>
      </c>
      <c r="D6" s="47" t="s">
        <v>1468</v>
      </c>
      <c r="E6" s="158" t="str">
        <f>E3</f>
        <v>http://hl7.eu/fhir/ig/idea4rc/StructureDefinition/SarcomaStage</v>
      </c>
      <c r="F6" s="159"/>
      <c r="G6" s="159"/>
    </row>
    <row r="7" spans="1:19" x14ac:dyDescent="0.75">
      <c r="B7" s="47" t="s">
        <v>15</v>
      </c>
      <c r="C7" s="73">
        <f>'SarcomaStage-ConceptMap-1'!C7</f>
        <v>0</v>
      </c>
      <c r="D7" s="47" t="s">
        <v>1469</v>
      </c>
      <c r="E7" s="158" t="s">
        <v>2255</v>
      </c>
      <c r="F7" s="159"/>
      <c r="G7" s="159"/>
    </row>
    <row r="8" spans="1:19" ht="44.25" x14ac:dyDescent="0.75">
      <c r="B8" s="47" t="s">
        <v>1470</v>
      </c>
      <c r="C8" s="73" t="str">
        <f>'SarcomaStage-ConceptMap-1'!C8</f>
        <v>Stage Model to this guide Map</v>
      </c>
      <c r="D8" s="47"/>
      <c r="E8" s="7"/>
      <c r="I8" s="12" t="s">
        <v>1285</v>
      </c>
      <c r="J8" s="12" t="s">
        <v>1286</v>
      </c>
      <c r="K8" s="12" t="s">
        <v>1287</v>
      </c>
      <c r="L8" s="12" t="s">
        <v>1288</v>
      </c>
      <c r="M8" s="11" t="s">
        <v>1289</v>
      </c>
      <c r="P8" s="34" t="s">
        <v>1324</v>
      </c>
      <c r="Q8" s="34">
        <v>6</v>
      </c>
    </row>
    <row r="9" spans="1:19" x14ac:dyDescent="0.75">
      <c r="B9" s="47" t="s">
        <v>1471</v>
      </c>
      <c r="C9" s="73"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SarcomaStage!B5</f>
        <v>SarcomaStage</v>
      </c>
      <c r="C14" s="11"/>
      <c r="D14" s="4" t="s">
        <v>1488</v>
      </c>
      <c r="E14" s="6"/>
      <c r="F14" s="49"/>
      <c r="G14" s="49"/>
      <c r="I14" s="12"/>
      <c r="J14" s="11"/>
      <c r="K14" s="11"/>
      <c r="L14" s="11"/>
      <c r="M14" s="48"/>
      <c r="N14" s="51"/>
    </row>
    <row r="15" spans="1:19" ht="73.75" customHeight="1" x14ac:dyDescent="0.75">
      <c r="A15" s="44"/>
      <c r="B15" s="11" t="str">
        <f>SarcomaStage!B8</f>
        <v>episodeEvent</v>
      </c>
      <c r="C15" s="11" t="str">
        <f>SarcomaStage!C8</f>
        <v>Episode Event Reference</v>
      </c>
      <c r="D15" s="12" t="s">
        <v>2266</v>
      </c>
      <c r="E15" s="12"/>
      <c r="F15" s="49" t="s">
        <v>1312</v>
      </c>
      <c r="G15" s="77"/>
      <c r="I15" s="12" t="str">
        <f t="shared" ref="I15" si="0">"* group[=].element[+].code = #"&amp;$B$14&amp;"."&amp;B15</f>
        <v>* group[=].element[+].code = #SarcomaStage.episodeEvent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INDEX('SarcomaStage-ConceptMap-4'!$I$15:$N$114,Q15+1,R15)</f>
        <v>* group[=].element[+].code = #SarcomaStage.episodeEvent</v>
      </c>
    </row>
    <row r="16" spans="1:19" ht="88.5" x14ac:dyDescent="0.75">
      <c r="A16" s="44"/>
      <c r="B16" s="11" t="str">
        <f>SarcomaStage!B11</f>
        <v>regionalNodalMetastases</v>
      </c>
      <c r="C16" s="11" t="str">
        <f>SarcomaStage!C11</f>
        <v>Regional nodal metastases</v>
      </c>
      <c r="D16" s="12"/>
      <c r="E16" s="12"/>
      <c r="F16" s="49" t="s">
        <v>1312</v>
      </c>
      <c r="G16" s="155" t="s">
        <v>2473</v>
      </c>
      <c r="H16" s="43"/>
      <c r="I16" s="12" t="str">
        <f t="shared" ref="I16:I28" si="8">"* group[=].element[+].code = #"&amp;$B$14&amp;"."&amp;B16</f>
        <v>* group[=].element[+].code = #SarcomaStage.regionalNodalMetastases</v>
      </c>
      <c r="J16" s="12" t="str">
        <f t="shared" ref="J16:J28" si="9">"* group[=].element[=].display = ##34#"&amp;C16&amp;"##34#"</f>
        <v>* group[=].element[=].display = ##34#Regional nodal metastases##34#</v>
      </c>
      <c r="K16" s="12" t="str">
        <f t="shared" ref="K16:K28" si="10">IF(F16="unmatched","//-- unmatched","* group[=].element[=].target.code = #"&amp;$D$14&amp;"."&amp;D16)</f>
        <v>* group[=].element[=].target.code = #Condition.</v>
      </c>
      <c r="L16" s="12" t="str">
        <f t="shared" ref="L16:L28" si="11">IF(F16="unmatched","//-- unmatched","* group[=].element[=].target.display = ##34#"&amp;E16&amp;"##34#")</f>
        <v>* group[=].element[=].target.display = ##34###34#</v>
      </c>
      <c r="M16" s="12" t="str">
        <f t="shared" ref="M16:M28" si="12">"* group[=].element[=].target.equivalence = #"&amp;F16</f>
        <v>* group[=].element[=].target.equivalence = #equivalent</v>
      </c>
      <c r="N16" s="12" t="str">
        <f t="shared" ref="N16:N28" si="13">IF(G16&lt;&gt;"",CONCATENATE("* group[=].element[=].target.comment = ","##34#",G16,"##34#"),"")</f>
        <v>* group[=].element[=].target.comment = ##34#If this exists with  code = $athena#36769269  'Regional spread to lymph node'##34#</v>
      </c>
      <c r="P16" s="11">
        <v>2</v>
      </c>
      <c r="Q16" s="11">
        <f t="shared" ref="Q16:Q79" si="14">IF(MOD(P16,$Q$8)=0,P16/$Q$8-1,INT(P16/$Q$8))</f>
        <v>0</v>
      </c>
      <c r="R16" s="11">
        <f t="shared" ref="R16:R79" si="15">IF(MOD(P16,$Q$8)=0,$Q$8,MOD(P16,$Q$8))</f>
        <v>2</v>
      </c>
      <c r="S16" s="12" t="str" cm="1">
        <f t="array" ref="S16">INDEX('SarcomaStage-ConceptMap-4'!$I$15:$N$114,Q16+1,R16)</f>
        <v>* group[=].element[=].display = ##34#Episode Event Reference##34#</v>
      </c>
    </row>
    <row r="17" spans="1:19" ht="73.75" x14ac:dyDescent="0.75">
      <c r="A17" s="44"/>
      <c r="B17" s="11" t="str">
        <f>SarcomaStage!B13</f>
        <v>sites.softTissue</v>
      </c>
      <c r="C17" s="11" t="str">
        <f>SarcomaStage!C13</f>
        <v>Soft tissue</v>
      </c>
      <c r="D17" s="12"/>
      <c r="E17" s="12"/>
      <c r="F17" s="49" t="s">
        <v>1290</v>
      </c>
      <c r="G17" s="155" t="s">
        <v>2515</v>
      </c>
      <c r="H17" s="43"/>
      <c r="I17" s="12" t="str">
        <f t="shared" si="8"/>
        <v>* group[=].element[+].code = #SarcomaStage.sites.softTissue</v>
      </c>
      <c r="J17" s="12" t="str">
        <f t="shared" si="9"/>
        <v>* group[=].element[=].display = ##34#Soft tissue##34#</v>
      </c>
      <c r="K17" s="12" t="str">
        <f t="shared" si="10"/>
        <v>* group[=].element[=].target.code = #Condition.</v>
      </c>
      <c r="L17" s="12" t="str">
        <f t="shared" si="11"/>
        <v>* group[=].element[=].target.display = ##34###34#</v>
      </c>
      <c r="M17" s="12" t="str">
        <f t="shared" si="12"/>
        <v>* group[=].element[=].target.equivalence = #relatedto</v>
      </c>
      <c r="N17" s="12" t="str">
        <f t="shared" si="13"/>
        <v>* group[=].element[=].target.comment = ##34#If this exists with  code = $athena#35225724 Metastasis to soft tissues##34#</v>
      </c>
      <c r="P17" s="11">
        <v>3</v>
      </c>
      <c r="Q17" s="11">
        <f t="shared" si="14"/>
        <v>0</v>
      </c>
      <c r="R17" s="11">
        <f t="shared" si="15"/>
        <v>3</v>
      </c>
      <c r="S17" s="12" t="str" cm="1">
        <f t="array" ref="S17">INDEX('SarcomaStage-ConceptMap-4'!$I$15:$N$114,Q17+1,R17)</f>
        <v>* group[=].element[=].target.code = #Condition.extension:relatedPrimaryCancerCondition</v>
      </c>
    </row>
    <row r="18" spans="1:19" ht="73.75" x14ac:dyDescent="0.75">
      <c r="A18" s="44"/>
      <c r="B18" s="11" t="str">
        <f>SarcomaStage!B14</f>
        <v>sites.distantLymphNode</v>
      </c>
      <c r="C18" s="11" t="str">
        <f>SarcomaStage!C14</f>
        <v>distant lymph node</v>
      </c>
      <c r="D18" s="12"/>
      <c r="E18" s="12"/>
      <c r="F18" s="49" t="s">
        <v>1290</v>
      </c>
      <c r="G18" s="155" t="s">
        <v>2516</v>
      </c>
      <c r="H18" s="43"/>
      <c r="I18" s="12" t="str">
        <f t="shared" si="8"/>
        <v>* group[=].element[+].code = #SarcomaStage.sites.distantLymphNode</v>
      </c>
      <c r="J18" s="12" t="str">
        <f t="shared" si="9"/>
        <v>* group[=].element[=].display = ##34#distant lymph node##34#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##34#If this exists with  code =$athena#36769243 Distant spread to lymph node##34#</v>
      </c>
      <c r="P18" s="11">
        <v>4</v>
      </c>
      <c r="Q18" s="11">
        <f t="shared" si="14"/>
        <v>0</v>
      </c>
      <c r="R18" s="11">
        <f t="shared" si="15"/>
        <v>4</v>
      </c>
      <c r="S18" s="12" t="str" cm="1">
        <f t="array" ref="S18">INDEX('SarcomaStage-ConceptMap-4'!$I$15:$N$114,Q18+1,R18)</f>
        <v>* group[=].element[=].target.display = ##34###34#</v>
      </c>
    </row>
    <row r="19" spans="1:19" ht="73.75" x14ac:dyDescent="0.75">
      <c r="B19" s="11" t="str">
        <f>SarcomaStage!B15</f>
        <v>sites.lung</v>
      </c>
      <c r="C19" s="11" t="str">
        <f>SarcomaStage!C15</f>
        <v>lung</v>
      </c>
      <c r="D19" s="12"/>
      <c r="E19" s="12"/>
      <c r="F19" s="49" t="s">
        <v>1290</v>
      </c>
      <c r="G19" s="155" t="s">
        <v>2517</v>
      </c>
      <c r="H19" s="43"/>
      <c r="I19" s="12" t="str">
        <f t="shared" si="8"/>
        <v>* group[=].element[+].code = #SarcomaStage.sites.lung</v>
      </c>
      <c r="J19" s="12" t="str">
        <f t="shared" si="9"/>
        <v>* group[=].element[=].display = ##34#lung##34#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##34#If this exists with  code =$athena#36770283  Metastasis to lung##34#</v>
      </c>
      <c r="P19" s="11">
        <v>5</v>
      </c>
      <c r="Q19" s="11">
        <f t="shared" si="14"/>
        <v>0</v>
      </c>
      <c r="R19" s="11">
        <f t="shared" si="15"/>
        <v>5</v>
      </c>
      <c r="S19" s="12" t="str" cm="1">
        <f t="array" ref="S19">INDEX('SarcomaStage-ConceptMap-4'!$I$15:$N$114,Q19+1,R19)</f>
        <v>* group[=].element[=].target.equivalence = #equivalent</v>
      </c>
    </row>
    <row r="20" spans="1:19" ht="73.75" x14ac:dyDescent="0.75">
      <c r="B20" s="11" t="str">
        <f>SarcomaStage!B16</f>
        <v>sites.bone</v>
      </c>
      <c r="C20" s="11" t="str">
        <f>SarcomaStage!C16</f>
        <v>bone</v>
      </c>
      <c r="D20" s="12"/>
      <c r="E20" s="12"/>
      <c r="F20" s="49" t="s">
        <v>1290</v>
      </c>
      <c r="G20" s="155" t="s">
        <v>2466</v>
      </c>
      <c r="H20" s="43"/>
      <c r="I20" s="12" t="str">
        <f t="shared" si="8"/>
        <v>* group[=].element[+].code = #SarcomaStage.sites.bone</v>
      </c>
      <c r="J20" s="12" t="str">
        <f t="shared" si="9"/>
        <v>* group[=].element[=].display = ##34#bone##34#</v>
      </c>
      <c r="K20" s="12" t="str">
        <f t="shared" si="10"/>
        <v>* group[=].element[=].target.code = #Condition.</v>
      </c>
      <c r="L20" s="12" t="str">
        <f t="shared" si="11"/>
        <v>* group[=].element[=].target.display = ##34###34#</v>
      </c>
      <c r="M20" s="12" t="str">
        <f t="shared" si="12"/>
        <v>* group[=].element[=].target.equivalence = #relatedto</v>
      </c>
      <c r="N20" s="12" t="str">
        <f t="shared" si="13"/>
        <v>* group[=].element[=].target.comment = ##34#If this exists with  code =$athena#36769301 Metastasis to bone##34#</v>
      </c>
      <c r="P20" s="11">
        <v>6</v>
      </c>
      <c r="Q20" s="11">
        <f t="shared" si="14"/>
        <v>0</v>
      </c>
      <c r="R20" s="11">
        <f t="shared" si="15"/>
        <v>6</v>
      </c>
      <c r="S20" s="12" t="str" cm="1">
        <f t="array" ref="S20">INDEX('SarcomaStage-ConceptMap-4'!$I$15:$N$114,Q20+1,R20)</f>
        <v/>
      </c>
    </row>
    <row r="21" spans="1:19" ht="73.75" x14ac:dyDescent="0.75">
      <c r="B21" s="11" t="str">
        <f>SarcomaStage!B17</f>
        <v>sites.liver</v>
      </c>
      <c r="C21" s="11" t="str">
        <f>SarcomaStage!C17</f>
        <v>liver</v>
      </c>
      <c r="D21" s="12"/>
      <c r="E21" s="12"/>
      <c r="F21" s="49" t="s">
        <v>1290</v>
      </c>
      <c r="G21" s="155" t="s">
        <v>2467</v>
      </c>
      <c r="H21" s="43"/>
      <c r="I21" s="12" t="str">
        <f t="shared" si="8"/>
        <v>* group[=].element[+].code = #SarcomaStage.sites.liver</v>
      </c>
      <c r="J21" s="12" t="str">
        <f t="shared" si="9"/>
        <v>* group[=].element[=].display = ##34#liver##34#</v>
      </c>
      <c r="K21" s="12" t="str">
        <f t="shared" si="10"/>
        <v>* group[=].element[=].target.code = #Condition.</v>
      </c>
      <c r="L21" s="12" t="str">
        <f t="shared" si="11"/>
        <v>* group[=].element[=].target.display = ##34###34#</v>
      </c>
      <c r="M21" s="12" t="str">
        <f t="shared" si="12"/>
        <v>* group[=].element[=].target.equivalence = #relatedto</v>
      </c>
      <c r="N21" s="12" t="str">
        <f t="shared" si="13"/>
        <v>* group[=].element[=].target.comment = ##34#If this exists with  code =$athena#36770544 Metastasis to liver##34#</v>
      </c>
      <c r="P21" s="11">
        <v>7</v>
      </c>
      <c r="Q21" s="11">
        <f t="shared" si="14"/>
        <v>1</v>
      </c>
      <c r="R21" s="11">
        <f t="shared" si="15"/>
        <v>1</v>
      </c>
      <c r="S21" s="12" t="str" cm="1">
        <f t="array" ref="S21">INDEX('SarcomaStage-ConceptMap-4'!$I$15:$N$114,Q21+1,R21)</f>
        <v>* group[=].element[+].code = #SarcomaStage.regionalNodalMetastases</v>
      </c>
    </row>
    <row r="22" spans="1:19" ht="73.75" x14ac:dyDescent="0.75">
      <c r="B22" s="11" t="str">
        <f>SarcomaStage!B18</f>
        <v>sites.pleura</v>
      </c>
      <c r="C22" s="11" t="str">
        <f>SarcomaStage!C18</f>
        <v>pleura</v>
      </c>
      <c r="D22" s="12"/>
      <c r="E22" s="12"/>
      <c r="F22" s="49" t="s">
        <v>1290</v>
      </c>
      <c r="G22" s="155" t="s">
        <v>2468</v>
      </c>
      <c r="H22" s="43"/>
      <c r="I22" s="12" t="str">
        <f t="shared" si="8"/>
        <v>* group[=].element[+].code = #SarcomaStage.sites.pleura</v>
      </c>
      <c r="J22" s="12" t="str">
        <f t="shared" si="9"/>
        <v>* group[=].element[=].display = ##34#pleura##34#</v>
      </c>
      <c r="K22" s="12" t="str">
        <f t="shared" si="10"/>
        <v>* group[=].element[=].target.code = #Condition.</v>
      </c>
      <c r="L22" s="12" t="str">
        <f t="shared" si="11"/>
        <v>* group[=].element[=].target.display = ##34###34#</v>
      </c>
      <c r="M22" s="12" t="str">
        <f t="shared" si="12"/>
        <v>* group[=].element[=].target.equivalence = #relatedto</v>
      </c>
      <c r="N22" s="12" t="str">
        <f t="shared" si="13"/>
        <v>* group[=].element[=].target.comment = ##34#If this exists with  code =$athena#35226258 Metastasis to pleura##34#</v>
      </c>
      <c r="P22" s="11">
        <v>8</v>
      </c>
      <c r="Q22" s="11">
        <f t="shared" si="14"/>
        <v>1</v>
      </c>
      <c r="R22" s="11">
        <f t="shared" si="15"/>
        <v>2</v>
      </c>
      <c r="S22" s="12" t="str" cm="1">
        <f t="array" ref="S22">INDEX('SarcomaStage-ConceptMap-4'!$I$15:$N$114,Q22+1,R22)</f>
        <v>* group[=].element[=].display = ##34#Regional nodal metastases##34#</v>
      </c>
    </row>
    <row r="23" spans="1:19" ht="73.75" x14ac:dyDescent="0.75">
      <c r="B23" s="11" t="str">
        <f>SarcomaStage!B19</f>
        <v>sites.peritoneum</v>
      </c>
      <c r="C23" s="11" t="str">
        <f>SarcomaStage!C19</f>
        <v>peritoneum</v>
      </c>
      <c r="D23" s="12"/>
      <c r="E23" s="12"/>
      <c r="F23" s="49" t="s">
        <v>1290</v>
      </c>
      <c r="G23" s="155" t="s">
        <v>2469</v>
      </c>
      <c r="H23" s="43"/>
      <c r="I23" s="12" t="str">
        <f t="shared" si="8"/>
        <v>* group[=].element[+].code = #SarcomaStage.sites.peritoneum</v>
      </c>
      <c r="J23" s="12" t="str">
        <f t="shared" si="9"/>
        <v>* group[=].element[=].display = ##34#peritoneum##34#</v>
      </c>
      <c r="K23" s="12" t="str">
        <f t="shared" si="10"/>
        <v>* group[=].element[=].target.code = #Condition.</v>
      </c>
      <c r="L23" s="12" t="str">
        <f t="shared" si="11"/>
        <v>* group[=].element[=].target.display = ##34###34#</v>
      </c>
      <c r="M23" s="12" t="str">
        <f t="shared" si="12"/>
        <v>* group[=].element[=].target.equivalence = #relatedto</v>
      </c>
      <c r="N23" s="12" t="str">
        <f t="shared" si="13"/>
        <v>* group[=].element[=].target.comment = ##34#If this exists with  code =$athena#35226253 Metastasis to peritoneum##34#</v>
      </c>
      <c r="P23" s="11">
        <v>9</v>
      </c>
      <c r="Q23" s="11">
        <f t="shared" si="14"/>
        <v>1</v>
      </c>
      <c r="R23" s="11">
        <f t="shared" si="15"/>
        <v>3</v>
      </c>
      <c r="S23" s="12" t="str" cm="1">
        <f t="array" ref="S23">INDEX('SarcomaStage-ConceptMap-4'!$I$15:$N$114,Q23+1,R23)</f>
        <v>* group[=].element[=].target.code = #Condition.</v>
      </c>
    </row>
    <row r="24" spans="1:19" ht="73.75" x14ac:dyDescent="0.75">
      <c r="B24" s="11" t="str">
        <f>SarcomaStage!B20</f>
        <v>sites.brain</v>
      </c>
      <c r="C24" s="11" t="str">
        <f>SarcomaStage!C20</f>
        <v>brain</v>
      </c>
      <c r="D24" s="12"/>
      <c r="E24" s="12"/>
      <c r="F24" s="49" t="s">
        <v>1290</v>
      </c>
      <c r="G24" s="155" t="s">
        <v>2470</v>
      </c>
      <c r="H24" s="43"/>
      <c r="I24" s="12" t="str">
        <f t="shared" si="8"/>
        <v>* group[=].element[+].code = #SarcomaStage.sites.brain</v>
      </c>
      <c r="J24" s="12" t="str">
        <f t="shared" si="9"/>
        <v>* group[=].element[=].display = ##34#brain##34#</v>
      </c>
      <c r="K24" s="12" t="str">
        <f t="shared" si="10"/>
        <v>* group[=].element[=].target.code = #Condition.</v>
      </c>
      <c r="L24" s="12" t="str">
        <f t="shared" si="11"/>
        <v>* group[=].element[=].target.display = ##34###34#</v>
      </c>
      <c r="M24" s="12" t="str">
        <f t="shared" si="12"/>
        <v>* group[=].element[=].target.equivalence = #relatedto</v>
      </c>
      <c r="N24" s="12" t="str">
        <f t="shared" si="13"/>
        <v>* group[=].element[=].target.comment = ##34#If this exists with  code =$athena#36768862 Metastasis to brain##34#</v>
      </c>
      <c r="P24" s="11">
        <v>10</v>
      </c>
      <c r="Q24" s="11">
        <f t="shared" si="14"/>
        <v>1</v>
      </c>
      <c r="R24" s="11">
        <f t="shared" si="15"/>
        <v>4</v>
      </c>
      <c r="S24" s="12" t="str" cm="1">
        <f t="array" ref="S24">INDEX('SarcomaStage-ConceptMap-4'!$I$15:$N$114,Q24+1,R24)</f>
        <v>* group[=].element[=].target.display = ##34###34#</v>
      </c>
    </row>
    <row r="25" spans="1:19" ht="73.75" x14ac:dyDescent="0.75">
      <c r="B25" s="11" t="str">
        <f>SarcomaStage!B21</f>
        <v>sites.otherViscera</v>
      </c>
      <c r="C25" s="11" t="str">
        <f>SarcomaStage!C21</f>
        <v>other viscera</v>
      </c>
      <c r="D25" s="12"/>
      <c r="E25" s="12"/>
      <c r="F25" s="49" t="s">
        <v>1290</v>
      </c>
      <c r="G25" s="155" t="s">
        <v>2471</v>
      </c>
      <c r="H25" s="43"/>
      <c r="I25" s="12" t="str">
        <f t="shared" si="8"/>
        <v>* group[=].element[+].code = #SarcomaStage.sites.otherViscera</v>
      </c>
      <c r="J25" s="12" t="str">
        <f t="shared" si="9"/>
        <v>* group[=].element[=].display = ##34#other viscera##34#</v>
      </c>
      <c r="K25" s="12" t="str">
        <f t="shared" si="10"/>
        <v>* group[=].element[=].target.code = #Condition.</v>
      </c>
      <c r="L25" s="12" t="str">
        <f t="shared" si="11"/>
        <v>* group[=].element[=].target.display = ##34###34#</v>
      </c>
      <c r="M25" s="12" t="str">
        <f t="shared" si="12"/>
        <v>* group[=].element[=].target.equivalence = #relatedto</v>
      </c>
      <c r="N25" s="12" t="str">
        <f t="shared" si="13"/>
        <v>* group[=].element[=].target.comment = ##34#If this exists with  code =$athena#36769180 Metastasis##34#</v>
      </c>
      <c r="P25" s="11">
        <v>11</v>
      </c>
      <c r="Q25" s="11">
        <f t="shared" si="14"/>
        <v>1</v>
      </c>
      <c r="R25" s="11">
        <f t="shared" si="15"/>
        <v>5</v>
      </c>
      <c r="S25" s="12" t="str" cm="1">
        <f t="array" ref="S25">INDEX('SarcomaStage-ConceptMap-4'!$I$15:$N$114,Q25+1,R25)</f>
        <v>* group[=].element[=].target.equivalence = #equivalent</v>
      </c>
    </row>
    <row r="26" spans="1:19" ht="103.25" x14ac:dyDescent="0.75">
      <c r="B26" s="11" t="str">
        <f>SarcomaStage!B22</f>
        <v>sites.unknown</v>
      </c>
      <c r="C26" s="11" t="str">
        <f>SarcomaStage!C22</f>
        <v>unknown</v>
      </c>
      <c r="D26" s="12"/>
      <c r="F26" s="49" t="s">
        <v>1290</v>
      </c>
      <c r="G26" s="77" t="s">
        <v>2488</v>
      </c>
      <c r="H26" s="43"/>
      <c r="I26" s="12" t="str">
        <f t="shared" si="8"/>
        <v>* group[=].element[+].code = #SarcomaStage.sites.unknown</v>
      </c>
      <c r="J26" s="12" t="str">
        <f t="shared" si="9"/>
        <v>* group[=].element[=].display = ##34#unknown##34#</v>
      </c>
      <c r="K26" s="12" t="str">
        <f t="shared" si="10"/>
        <v>* group[=].element[=].target.code = #Condition.</v>
      </c>
      <c r="L26" s="12" t="str">
        <f t="shared" si="11"/>
        <v>* group[=].element[=].target.display = ##34###34#</v>
      </c>
      <c r="M26" s="12" t="str">
        <f t="shared" si="12"/>
        <v>* group[=].element[=].target.equivalence = #relatedto</v>
      </c>
      <c r="N26" s="12" t="str">
        <f t="shared" si="13"/>
        <v>* group[=].element[=].target.comment = ##34#If this exists with  code =$athena#36769180 Metastasis and bodySite =$athena#4129922 'unknown'##34#</v>
      </c>
      <c r="P26" s="11">
        <v>12</v>
      </c>
      <c r="Q26" s="11">
        <f t="shared" si="14"/>
        <v>1</v>
      </c>
      <c r="R26" s="11">
        <f t="shared" si="15"/>
        <v>6</v>
      </c>
      <c r="S26" s="12" t="str" cm="1">
        <f t="array" ref="S26">INDEX('SarcomaStage-ConceptMap-4'!$I$15:$N$114,Q26+1,R26)</f>
        <v>* group[=].element[=].target.comment = ##34#If this exists with  code = $athena#36769269  'Regional spread to lymph node'##34#</v>
      </c>
    </row>
    <row r="27" spans="1:19" ht="132.75" x14ac:dyDescent="0.75">
      <c r="B27" s="11" t="str">
        <f>SarcomaStage!B11</f>
        <v>regionalNodalMetastases</v>
      </c>
      <c r="C27" s="11" t="str">
        <f>SarcomaStage!C11</f>
        <v>Regional nodal metastases</v>
      </c>
      <c r="D27" s="12" t="s">
        <v>1596</v>
      </c>
      <c r="E27" s="12"/>
      <c r="F27" s="49" t="s">
        <v>1312</v>
      </c>
      <c r="G27" s="77" t="s">
        <v>2490</v>
      </c>
      <c r="H27" s="43"/>
      <c r="I27" s="12" t="str">
        <f t="shared" si="8"/>
        <v>* group[=].element[+].code = #SarcomaStage.regionalNodalMetastases</v>
      </c>
      <c r="J27" s="12" t="str">
        <f t="shared" si="9"/>
        <v>* group[=].element[=].display = ##34#Regional nodal metastases##34#</v>
      </c>
      <c r="K27" s="12" t="str">
        <f t="shared" si="10"/>
        <v>* group[=].element[=].target.code = #Condition.bodySite</v>
      </c>
      <c r="L27" s="12" t="str">
        <f t="shared" si="11"/>
        <v>* group[=].element[=].target.display = ##34###34#</v>
      </c>
      <c r="M27" s="12" t="str">
        <f t="shared" si="12"/>
        <v>* group[=].element[=].target.equivalence = #equivalent</v>
      </c>
      <c r="N27" s="12" t="str">
        <f t="shared" si="13"/>
        <v>* group[=].element[=].target.comment = ##34#ALTERNATIVE : If this exists with  code =$athena#36769180 Metastasis and bodySite =$athena#4241958 'Lymph node' and bodysite.extension:qualifier = $sct#410674003'Regional'##34#</v>
      </c>
      <c r="P27" s="11">
        <v>13</v>
      </c>
      <c r="Q27" s="11">
        <f t="shared" si="14"/>
        <v>2</v>
      </c>
      <c r="R27" s="11">
        <f t="shared" si="15"/>
        <v>1</v>
      </c>
      <c r="S27" s="12" t="str" cm="1">
        <f t="array" ref="S27">INDEX('SarcomaStage-ConceptMap-4'!$I$15:$N$114,Q27+1,R27)</f>
        <v>* group[=].element[+].code = #SarcomaStage.sites.softTissue</v>
      </c>
    </row>
    <row r="28" spans="1:19" ht="44.25" x14ac:dyDescent="0.75">
      <c r="B28" s="11" t="str">
        <f>SarcomaStage!B12</f>
        <v>sites</v>
      </c>
      <c r="C28" s="11" t="str">
        <f>SarcomaStage!C12</f>
        <v>sites</v>
      </c>
      <c r="D28" s="12" t="s">
        <v>1596</v>
      </c>
      <c r="E28" s="12"/>
      <c r="F28" s="49" t="s">
        <v>1312</v>
      </c>
      <c r="G28" s="77"/>
      <c r="H28" s="43"/>
      <c r="I28" s="12" t="str">
        <f t="shared" si="8"/>
        <v>* group[=].element[+].code = #SarcomaStage.sites</v>
      </c>
      <c r="J28" s="12" t="str">
        <f t="shared" si="9"/>
        <v>* group[=].element[=].display = ##34#sites##34#</v>
      </c>
      <c r="K28" s="12" t="str">
        <f t="shared" si="10"/>
        <v>* group[=].element[=].target.code = #Condition.bodySite</v>
      </c>
      <c r="L28" s="12" t="str">
        <f t="shared" si="11"/>
        <v>* group[=].element[=].target.display = ##34###34#</v>
      </c>
      <c r="M28" s="12" t="str">
        <f t="shared" si="12"/>
        <v>* group[=].element[=].target.equivalence = #equivalent</v>
      </c>
      <c r="N28" s="12" t="str">
        <f t="shared" si="13"/>
        <v/>
      </c>
      <c r="P28" s="11">
        <v>14</v>
      </c>
      <c r="Q28" s="11">
        <f t="shared" si="14"/>
        <v>2</v>
      </c>
      <c r="R28" s="11">
        <f t="shared" si="15"/>
        <v>2</v>
      </c>
      <c r="S28" s="12" t="str" cm="1">
        <f t="array" ref="S28">INDEX('SarcomaStage-ConceptMap-4'!$I$15:$N$114,Q28+1,R28)</f>
        <v>* group[=].element[=].display = ##34#Soft tissue##34#</v>
      </c>
    </row>
    <row r="29" spans="1:19" ht="103.25" x14ac:dyDescent="0.75">
      <c r="B29" s="11" t="str">
        <f>SarcomaStage!B13</f>
        <v>sites.softTissue</v>
      </c>
      <c r="C29" s="11" t="str">
        <f>SarcomaStage!C13</f>
        <v>Soft tissue</v>
      </c>
      <c r="D29" s="12" t="s">
        <v>1596</v>
      </c>
      <c r="E29" s="12"/>
      <c r="F29" s="49" t="s">
        <v>1312</v>
      </c>
      <c r="G29" s="77" t="s">
        <v>2474</v>
      </c>
      <c r="H29" s="43"/>
      <c r="I29" s="12" t="str">
        <f t="shared" ref="I29:I37" si="16">"* group[=].element[+].code = #"&amp;$B$14&amp;"."&amp;B29</f>
        <v>* group[=].element[+].code = #SarcomaStage.sites.softTissue</v>
      </c>
      <c r="J29" s="12" t="str">
        <f t="shared" ref="J29:J37" si="17">"* group[=].element[=].display = ##34#"&amp;C29&amp;"##34#"</f>
        <v>* group[=].element[=].display = ##34#Soft tissue##34#</v>
      </c>
      <c r="K29" s="12" t="str">
        <f t="shared" ref="K29:K37" si="18">IF(F29="unmatched","//-- unmatched","* group[=].element[=].target.code = #"&amp;$D$14&amp;"."&amp;D29)</f>
        <v>* group[=].element[=].target.code = #Condition.bodySite</v>
      </c>
      <c r="L29" s="12" t="str">
        <f t="shared" ref="L29:L37" si="19">IF(F29="unmatched","//-- unmatched","* group[=].element[=].target.display = ##34#"&amp;E29&amp;"##34#")</f>
        <v>* group[=].element[=].target.display = ##34###34#</v>
      </c>
      <c r="M29" s="12" t="str">
        <f t="shared" ref="M29:M37" si="20">"* group[=].element[=].target.equivalence = #"&amp;F29</f>
        <v>* group[=].element[=].target.equivalence = #equivalent</v>
      </c>
      <c r="N29" s="12" t="str">
        <f t="shared" ref="N29:N37" si="21">IF(G29&lt;&gt;"",CONCATENATE("* group[=].element[=].target.comment = ","##34#",G29,"##34#"),"")</f>
        <v>* group[=].element[=].target.comment = ##34#ALTERNATIVE : If this exists with  code =$athena#36769180 Metastasis and bodySite =$athena#4338971 'soft tissue'##34#</v>
      </c>
      <c r="P29" s="11">
        <v>15</v>
      </c>
      <c r="Q29" s="11">
        <f t="shared" si="14"/>
        <v>2</v>
      </c>
      <c r="R29" s="11">
        <f t="shared" si="15"/>
        <v>3</v>
      </c>
      <c r="S29" s="12" t="str" cm="1">
        <f t="array" ref="S29">INDEX('SarcomaStage-ConceptMap-4'!$I$15:$N$114,Q29+1,R29)</f>
        <v>* group[=].element[=].target.code = #Condition.</v>
      </c>
    </row>
    <row r="30" spans="1:19" s="2" customFormat="1" ht="132.75" x14ac:dyDescent="0.75">
      <c r="A30"/>
      <c r="B30" s="11" t="str">
        <f>SarcomaStage!B14</f>
        <v>sites.distantLymphNode</v>
      </c>
      <c r="C30" s="11" t="str">
        <f>SarcomaStage!C14</f>
        <v>distant lymph node</v>
      </c>
      <c r="D30" s="12" t="s">
        <v>1596</v>
      </c>
      <c r="E30" s="12"/>
      <c r="F30" s="49" t="s">
        <v>1312</v>
      </c>
      <c r="G30" s="77" t="s">
        <v>2491</v>
      </c>
      <c r="H30" s="43"/>
      <c r="I30" s="12" t="str">
        <f t="shared" si="16"/>
        <v>* group[=].element[+].code = #SarcomaStage.sites.distantLymphNode</v>
      </c>
      <c r="J30" s="12" t="str">
        <f t="shared" si="17"/>
        <v>* group[=].element[=].display = ##34#distant lymph node##34#</v>
      </c>
      <c r="K30" s="12" t="str">
        <f t="shared" si="18"/>
        <v>* group[=].element[=].target.code = #Condition.bodySite</v>
      </c>
      <c r="L30" s="12" t="str">
        <f t="shared" si="19"/>
        <v>* group[=].element[=].target.display = ##34###34#</v>
      </c>
      <c r="M30" s="12" t="str">
        <f t="shared" si="20"/>
        <v>* group[=].element[=].target.equivalence = #equivalent</v>
      </c>
      <c r="N30" s="12" t="str">
        <f t="shared" si="21"/>
        <v>* group[=].element[=].target.comment = ##34#ALTERNATIVE : If this exists with  code =$athena#36769180 Metastasis and bodySite =$athena#4241958 'Lymph node' and bodysite.extension:qualifier = $sct#5686001 'Remote'##34#</v>
      </c>
      <c r="P30" s="11">
        <v>16</v>
      </c>
      <c r="Q30" s="11">
        <f t="shared" si="14"/>
        <v>2</v>
      </c>
      <c r="R30" s="11">
        <f t="shared" si="15"/>
        <v>4</v>
      </c>
      <c r="S30" s="12" t="str" cm="1">
        <f t="array" ref="S30">INDEX('SarcomaStage-ConceptMap-4'!$I$15:$N$114,Q30+1,R30)</f>
        <v>* group[=].element[=].target.display = ##34###34#</v>
      </c>
    </row>
    <row r="31" spans="1:19" s="2" customFormat="1" ht="103.25" x14ac:dyDescent="0.75">
      <c r="A31"/>
      <c r="B31" s="11" t="str">
        <f>SarcomaStage!B15</f>
        <v>sites.lung</v>
      </c>
      <c r="C31" s="11" t="str">
        <f>SarcomaStage!C15</f>
        <v>lung</v>
      </c>
      <c r="D31" s="12" t="s">
        <v>1596</v>
      </c>
      <c r="E31" s="12"/>
      <c r="F31" s="49" t="s">
        <v>1312</v>
      </c>
      <c r="G31" s="77" t="s">
        <v>2476</v>
      </c>
      <c r="H31" s="43"/>
      <c r="I31" s="12" t="str">
        <f t="shared" si="16"/>
        <v>* group[=].element[+].code = #SarcomaStage.sites.lung</v>
      </c>
      <c r="J31" s="12" t="str">
        <f t="shared" si="17"/>
        <v>* group[=].element[=].display = ##34#lung##34#</v>
      </c>
      <c r="K31" s="12" t="str">
        <f t="shared" si="18"/>
        <v>* group[=].element[=].target.code = #Condition.bodySite</v>
      </c>
      <c r="L31" s="12" t="str">
        <f t="shared" si="19"/>
        <v>* group[=].element[=].target.display = ##34###34#</v>
      </c>
      <c r="M31" s="12" t="str">
        <f t="shared" si="20"/>
        <v>* group[=].element[=].target.equivalence = #equivalent</v>
      </c>
      <c r="N31" s="12" t="str">
        <f t="shared" si="21"/>
        <v>* group[=].element[=].target.comment = ##34#ALTERNATIVE : If this exists with  code =$athena#36769180 Metastasis and bodySite =$athena#4213162 'lung'##34#</v>
      </c>
      <c r="P31" s="11">
        <v>17</v>
      </c>
      <c r="Q31" s="11">
        <f t="shared" si="14"/>
        <v>2</v>
      </c>
      <c r="R31" s="11">
        <f t="shared" si="15"/>
        <v>5</v>
      </c>
      <c r="S31" s="12" t="str" cm="1">
        <f t="array" ref="S31">INDEX('SarcomaStage-ConceptMap-4'!$I$15:$N$114,Q31+1,R31)</f>
        <v>* group[=].element[=].target.equivalence = #relatedto</v>
      </c>
    </row>
    <row r="32" spans="1:19" s="2" customFormat="1" ht="103.25" x14ac:dyDescent="0.75">
      <c r="A32"/>
      <c r="B32" s="11" t="str">
        <f>SarcomaStage!B16</f>
        <v>sites.bone</v>
      </c>
      <c r="C32" s="11" t="str">
        <f>SarcomaStage!C16</f>
        <v>bone</v>
      </c>
      <c r="D32" s="12" t="s">
        <v>1596</v>
      </c>
      <c r="E32" s="12"/>
      <c r="F32" s="49" t="s">
        <v>1312</v>
      </c>
      <c r="G32" s="77" t="s">
        <v>2478</v>
      </c>
      <c r="H32" s="43"/>
      <c r="I32" s="12" t="str">
        <f t="shared" si="16"/>
        <v>* group[=].element[+].code = #SarcomaStage.sites.bone</v>
      </c>
      <c r="J32" s="12" t="str">
        <f t="shared" si="17"/>
        <v>* group[=].element[=].display = ##34#bone##34#</v>
      </c>
      <c r="K32" s="12" t="str">
        <f t="shared" si="18"/>
        <v>* group[=].element[=].target.code = #Condition.bodySite</v>
      </c>
      <c r="L32" s="12" t="str">
        <f t="shared" si="19"/>
        <v>* group[=].element[=].target.display = ##34###34#</v>
      </c>
      <c r="M32" s="12" t="str">
        <f t="shared" si="20"/>
        <v>* group[=].element[=].target.equivalence = #equivalent</v>
      </c>
      <c r="N32" s="12" t="str">
        <f t="shared" si="21"/>
        <v>* group[=].element[=].target.comment = ##34#ALTERNATIVE : If this exists with  code =$athena#36769180 Metastasis and bodySite =$athena#4000496 'bone'##34#</v>
      </c>
      <c r="P32" s="11">
        <v>18</v>
      </c>
      <c r="Q32" s="11">
        <f t="shared" si="14"/>
        <v>2</v>
      </c>
      <c r="R32" s="11">
        <f t="shared" si="15"/>
        <v>6</v>
      </c>
      <c r="S32" s="12" t="str" cm="1">
        <f t="array" ref="S32">INDEX('SarcomaStage-ConceptMap-4'!$I$15:$N$114,Q32+1,R32)</f>
        <v>* group[=].element[=].target.comment = ##34#If this exists with  code = $athena#35225724 Metastasis to soft tissues##34#</v>
      </c>
    </row>
    <row r="33" spans="1:19" s="2" customFormat="1" ht="103.25" x14ac:dyDescent="0.75">
      <c r="A33"/>
      <c r="B33" s="11" t="str">
        <f>SarcomaStage!B17</f>
        <v>sites.liver</v>
      </c>
      <c r="C33" s="11" t="str">
        <f>SarcomaStage!C17</f>
        <v>liver</v>
      </c>
      <c r="D33" s="12" t="s">
        <v>1596</v>
      </c>
      <c r="E33" s="12"/>
      <c r="F33" s="49" t="s">
        <v>1312</v>
      </c>
      <c r="G33" s="77" t="s">
        <v>2480</v>
      </c>
      <c r="H33" s="43"/>
      <c r="I33" s="12" t="str">
        <f t="shared" si="16"/>
        <v>* group[=].element[+].code = #SarcomaStage.sites.liver</v>
      </c>
      <c r="J33" s="12" t="str">
        <f t="shared" si="17"/>
        <v>* group[=].element[=].display = ##34#liver##34#</v>
      </c>
      <c r="K33" s="12" t="str">
        <f t="shared" si="18"/>
        <v>* group[=].element[=].target.code = #Condition.bodySite</v>
      </c>
      <c r="L33" s="12" t="str">
        <f t="shared" si="19"/>
        <v>* group[=].element[=].target.display = ##34###34#</v>
      </c>
      <c r="M33" s="12" t="str">
        <f t="shared" si="20"/>
        <v>* group[=].element[=].target.equivalence = #equivalent</v>
      </c>
      <c r="N33" s="12" t="str">
        <f t="shared" si="21"/>
        <v>* group[=].element[=].target.comment = ##34#ALTERNATIVE : If this exists with  code =$athena#36769180 Metastasis and bodySite =$athena#4009105 'liver'##34#</v>
      </c>
      <c r="P33" s="11">
        <v>19</v>
      </c>
      <c r="Q33" s="11">
        <f t="shared" si="14"/>
        <v>3</v>
      </c>
      <c r="R33" s="11">
        <f t="shared" si="15"/>
        <v>1</v>
      </c>
      <c r="S33" s="12" t="str" cm="1">
        <f t="array" ref="S33">INDEX('SarcomaStage-ConceptMap-4'!$I$15:$N$114,Q33+1,R33)</f>
        <v>* group[=].element[+].code = #SarcomaStage.sites.distantLymphNode</v>
      </c>
    </row>
    <row r="34" spans="1:19" s="2" customFormat="1" ht="103.25" x14ac:dyDescent="0.75">
      <c r="A34"/>
      <c r="B34" s="11" t="str">
        <f>SarcomaStage!B18</f>
        <v>sites.pleura</v>
      </c>
      <c r="C34" s="11" t="str">
        <f>SarcomaStage!C18</f>
        <v>pleura</v>
      </c>
      <c r="D34" s="12" t="s">
        <v>1596</v>
      </c>
      <c r="E34" s="12"/>
      <c r="F34" s="49" t="s">
        <v>1312</v>
      </c>
      <c r="G34" s="77" t="s">
        <v>2482</v>
      </c>
      <c r="H34" s="43"/>
      <c r="I34" s="12" t="str">
        <f t="shared" si="16"/>
        <v>* group[=].element[+].code = #SarcomaStage.sites.pleura</v>
      </c>
      <c r="J34" s="12" t="str">
        <f t="shared" si="17"/>
        <v>* group[=].element[=].display = ##34#pleura##34#</v>
      </c>
      <c r="K34" s="12" t="str">
        <f t="shared" si="18"/>
        <v>* group[=].element[=].target.code = #Condition.bodySite</v>
      </c>
      <c r="L34" s="12" t="str">
        <f t="shared" si="19"/>
        <v>* group[=].element[=].target.display = ##34###34#</v>
      </c>
      <c r="M34" s="12" t="str">
        <f t="shared" si="20"/>
        <v>* group[=].element[=].target.equivalence = #equivalent</v>
      </c>
      <c r="N34" s="12" t="str">
        <f t="shared" si="21"/>
        <v>* group[=].element[=].target.comment = ##34#ALTERNATIVE : If this exists with  code =$athena#36769180 Metastasis and bodySite =$athena#4150673 'pleura'##34#</v>
      </c>
      <c r="P34" s="11">
        <v>20</v>
      </c>
      <c r="Q34" s="11">
        <f t="shared" si="14"/>
        <v>3</v>
      </c>
      <c r="R34" s="11">
        <f t="shared" si="15"/>
        <v>2</v>
      </c>
      <c r="S34" s="12" t="str" cm="1">
        <f t="array" ref="S34">INDEX('SarcomaStage-ConceptMap-4'!$I$15:$N$114,Q34+1,R34)</f>
        <v>* group[=].element[=].display = ##34#distant lymph node##34#</v>
      </c>
    </row>
    <row r="35" spans="1:19" ht="103.25" x14ac:dyDescent="0.75">
      <c r="B35" s="11" t="str">
        <f>SarcomaStage!B19</f>
        <v>sites.peritoneum</v>
      </c>
      <c r="C35" s="11" t="str">
        <f>SarcomaStage!C19</f>
        <v>peritoneum</v>
      </c>
      <c r="D35" s="12" t="s">
        <v>1596</v>
      </c>
      <c r="E35" s="12"/>
      <c r="F35" s="49" t="s">
        <v>1312</v>
      </c>
      <c r="G35" s="77" t="s">
        <v>2484</v>
      </c>
      <c r="I35" s="12" t="str">
        <f t="shared" si="16"/>
        <v>* group[=].element[+].code = #SarcomaStage.sites.peritoneum</v>
      </c>
      <c r="J35" s="12" t="str">
        <f t="shared" si="17"/>
        <v>* group[=].element[=].display = ##34#peritoneum##34#</v>
      </c>
      <c r="K35" s="12" t="str">
        <f t="shared" si="18"/>
        <v>* group[=].element[=].target.code = #Condition.bodySite</v>
      </c>
      <c r="L35" s="12" t="str">
        <f t="shared" si="19"/>
        <v>* group[=].element[=].target.display = ##34###34#</v>
      </c>
      <c r="M35" s="12" t="str">
        <f t="shared" si="20"/>
        <v>* group[=].element[=].target.equivalence = #equivalent</v>
      </c>
      <c r="N35" s="12" t="str">
        <f t="shared" si="21"/>
        <v>* group[=].element[=].target.comment = ##34#ALTERNATIVE : If this exists with  code =$athena#36769180 Metastasis and bodySite =$athena#4035784 'peritoneum'##34#</v>
      </c>
      <c r="P35" s="11">
        <v>21</v>
      </c>
      <c r="Q35" s="11">
        <f t="shared" si="14"/>
        <v>3</v>
      </c>
      <c r="R35" s="11">
        <f t="shared" si="15"/>
        <v>3</v>
      </c>
      <c r="S35" s="12" t="str" cm="1">
        <f t="array" ref="S35">INDEX('SarcomaStage-ConceptMap-4'!$I$15:$N$114,Q35+1,R35)</f>
        <v>* group[=].element[=].target.code = #Condition.</v>
      </c>
    </row>
    <row r="36" spans="1:19" ht="103.25" x14ac:dyDescent="0.75">
      <c r="B36" s="11" t="str">
        <f>SarcomaStage!B20</f>
        <v>sites.brain</v>
      </c>
      <c r="C36" s="11" t="str">
        <f>SarcomaStage!C20</f>
        <v>brain</v>
      </c>
      <c r="D36" s="12" t="s">
        <v>1596</v>
      </c>
      <c r="E36" s="12"/>
      <c r="F36" s="49" t="s">
        <v>1312</v>
      </c>
      <c r="G36" s="77" t="s">
        <v>2486</v>
      </c>
      <c r="I36" s="12" t="str">
        <f t="shared" si="16"/>
        <v>* group[=].element[+].code = #SarcomaStage.sites.brain</v>
      </c>
      <c r="J36" s="12" t="str">
        <f t="shared" si="17"/>
        <v>* group[=].element[=].display = ##34#brain##34#</v>
      </c>
      <c r="K36" s="12" t="str">
        <f t="shared" si="18"/>
        <v>* group[=].element[=].target.code = #Condition.bodySite</v>
      </c>
      <c r="L36" s="12" t="str">
        <f t="shared" si="19"/>
        <v>* group[=].element[=].target.display = ##34###34#</v>
      </c>
      <c r="M36" s="12" t="str">
        <f t="shared" si="20"/>
        <v>* group[=].element[=].target.equivalence = #equivalent</v>
      </c>
      <c r="N36" s="12" t="str">
        <f t="shared" si="21"/>
        <v>* group[=].element[=].target.comment = ##34#ALTERNATIVE : If this exists with  code =$athena#36769180 Metastasis and bodySite =$athena#4133034 'brain'##34#</v>
      </c>
      <c r="P36" s="11">
        <v>22</v>
      </c>
      <c r="Q36" s="11">
        <f t="shared" si="14"/>
        <v>3</v>
      </c>
      <c r="R36" s="11">
        <f t="shared" si="15"/>
        <v>4</v>
      </c>
      <c r="S36" s="12" t="str" cm="1">
        <f t="array" ref="S36">INDEX('SarcomaStage-ConceptMap-4'!$I$15:$N$114,Q36+1,R36)</f>
        <v>* group[=].element[=].target.display = ##34###34#</v>
      </c>
    </row>
    <row r="37" spans="1:19" ht="162.25" x14ac:dyDescent="0.75">
      <c r="B37" s="11" t="str">
        <f>SarcomaStage!B21</f>
        <v>sites.otherViscera</v>
      </c>
      <c r="C37" s="11" t="str">
        <f>SarcomaStage!C21</f>
        <v>other viscera</v>
      </c>
      <c r="D37" s="12" t="s">
        <v>1596</v>
      </c>
      <c r="E37" s="12"/>
      <c r="F37" s="49" t="s">
        <v>1312</v>
      </c>
      <c r="G37" s="76" t="s">
        <v>2472</v>
      </c>
      <c r="I37" s="12" t="str">
        <f t="shared" si="16"/>
        <v>* group[=].element[+].code = #SarcomaStage.sites.otherViscera</v>
      </c>
      <c r="J37" s="12" t="str">
        <f t="shared" si="17"/>
        <v>* group[=].element[=].display = ##34#other viscera##34#</v>
      </c>
      <c r="K37" s="12" t="str">
        <f t="shared" si="18"/>
        <v>* group[=].element[=].target.code = #Condition.bodySite</v>
      </c>
      <c r="L37" s="12" t="str">
        <f t="shared" si="19"/>
        <v>* group[=].element[=].target.display = ##34###34#</v>
      </c>
      <c r="M37" s="12" t="str">
        <f t="shared" si="20"/>
        <v>* group[=].element[=].target.equivalence = #equivalent</v>
      </c>
      <c r="N37" s="12" t="str">
        <f t="shared" si="21"/>
        <v>* group[=].element[=].target.comment = ##34#ALTERNATIVE : If this exists with  code =$athena#36769180 Metastasis and bodySite =$athena#4159589 'Abdominal viscera'  
TO BE checked the original concept was OTHER VISCERA##34#</v>
      </c>
      <c r="P37" s="11">
        <v>23</v>
      </c>
      <c r="Q37" s="11">
        <f t="shared" si="14"/>
        <v>3</v>
      </c>
      <c r="R37" s="11">
        <f t="shared" si="15"/>
        <v>5</v>
      </c>
      <c r="S37" s="12" t="str" cm="1">
        <f t="array" ref="S37">INDEX('SarcomaStage-ConceptMap-4'!$I$15:$N$114,Q37+1,R37)</f>
        <v>* group[=].element[=].target.equivalence = #relatedto</v>
      </c>
    </row>
    <row r="38" spans="1:19" ht="29.5" x14ac:dyDescent="0.75">
      <c r="B38" s="11" t="str">
        <f>SarcomaStage!B22</f>
        <v>sites.unknown</v>
      </c>
      <c r="C38" s="11" t="str">
        <f>SarcomaStage!C22</f>
        <v>unknown</v>
      </c>
      <c r="G38" s="77"/>
      <c r="P38" s="11">
        <v>24</v>
      </c>
      <c r="Q38" s="11">
        <f t="shared" si="14"/>
        <v>3</v>
      </c>
      <c r="R38" s="11">
        <f t="shared" si="15"/>
        <v>6</v>
      </c>
      <c r="S38" s="12" t="str" cm="1">
        <f t="array" ref="S38">INDEX('SarcomaStage-ConceptMap-4'!$I$15:$N$114,Q38+1,R38)</f>
        <v>* group[=].element[=].target.comment = ##34#If this exists with  code =$athena#36769243 Distant spread to lymph node##34#</v>
      </c>
    </row>
    <row r="39" spans="1:19" x14ac:dyDescent="0.75">
      <c r="B39" s="11"/>
      <c r="C39" s="11"/>
      <c r="G39" s="77"/>
      <c r="P39" s="11">
        <v>25</v>
      </c>
      <c r="Q39" s="11">
        <f t="shared" si="14"/>
        <v>4</v>
      </c>
      <c r="R39" s="11">
        <f t="shared" si="15"/>
        <v>1</v>
      </c>
      <c r="S39" s="12" t="str" cm="1">
        <f t="array" ref="S39">INDEX('SarcomaStage-ConceptMap-4'!$I$15:$N$114,Q39+1,R39)</f>
        <v>* group[=].element[+].code = #SarcomaStage.sites.lung</v>
      </c>
    </row>
    <row r="40" spans="1:19" x14ac:dyDescent="0.75">
      <c r="B40" s="11"/>
      <c r="C40" s="11"/>
      <c r="G40" s="77"/>
      <c r="P40" s="11">
        <v>26</v>
      </c>
      <c r="Q40" s="11">
        <f t="shared" si="14"/>
        <v>4</v>
      </c>
      <c r="R40" s="11">
        <f t="shared" si="15"/>
        <v>2</v>
      </c>
      <c r="S40" s="12" t="str" cm="1">
        <f t="array" ref="S40">INDEX('SarcomaStage-ConceptMap-4'!$I$15:$N$114,Q40+1,R40)</f>
        <v>* group[=].element[=].display = ##34#lung##34#</v>
      </c>
    </row>
    <row r="41" spans="1:19" x14ac:dyDescent="0.75">
      <c r="B41" s="11"/>
      <c r="C41" s="11"/>
      <c r="G41" s="77"/>
      <c r="P41" s="11">
        <v>27</v>
      </c>
      <c r="Q41" s="11">
        <f t="shared" si="14"/>
        <v>4</v>
      </c>
      <c r="R41" s="11">
        <f t="shared" si="15"/>
        <v>3</v>
      </c>
      <c r="S41" s="12" t="str" cm="1">
        <f t="array" ref="S41">INDEX('SarcomaStage-ConceptMap-4'!$I$15:$N$114,Q41+1,R41)</f>
        <v>* group[=].element[=].target.code = #Condition.</v>
      </c>
    </row>
    <row r="42" spans="1:19" x14ac:dyDescent="0.75">
      <c r="B42" s="11"/>
      <c r="C42" s="11"/>
      <c r="G42" s="77"/>
      <c r="P42" s="11">
        <v>28</v>
      </c>
      <c r="Q42" s="11">
        <f t="shared" si="14"/>
        <v>4</v>
      </c>
      <c r="R42" s="11">
        <f t="shared" si="15"/>
        <v>4</v>
      </c>
      <c r="S42" s="12" t="str" cm="1">
        <f t="array" ref="S42">INDEX('SarcomaStage-ConceptMap-4'!$I$15:$N$114,Q42+1,R42)</f>
        <v>* group[=].element[=].target.display = ##34###34#</v>
      </c>
    </row>
    <row r="43" spans="1:19" x14ac:dyDescent="0.75">
      <c r="B43" s="11"/>
      <c r="C43" s="11"/>
      <c r="G43" s="77"/>
      <c r="P43" s="11">
        <v>29</v>
      </c>
      <c r="Q43" s="11">
        <f t="shared" si="14"/>
        <v>4</v>
      </c>
      <c r="R43" s="11">
        <f t="shared" si="15"/>
        <v>5</v>
      </c>
      <c r="S43" s="12" t="str" cm="1">
        <f t="array" ref="S43">INDEX('SarcomaStage-ConceptMap-4'!$I$15:$N$114,Q43+1,R43)</f>
        <v>* group[=].element[=].target.equivalence = #relatedto</v>
      </c>
    </row>
    <row r="44" spans="1:19" ht="29.5" x14ac:dyDescent="0.75">
      <c r="B44" s="11"/>
      <c r="C44" s="11"/>
      <c r="G44" s="77"/>
      <c r="P44" s="11">
        <v>30</v>
      </c>
      <c r="Q44" s="11">
        <f t="shared" si="14"/>
        <v>4</v>
      </c>
      <c r="R44" s="11">
        <f t="shared" si="15"/>
        <v>6</v>
      </c>
      <c r="S44" s="12" t="str" cm="1">
        <f t="array" ref="S44">INDEX('SarcomaStage-ConceptMap-4'!$I$15:$N$114,Q44+1,R44)</f>
        <v>* group[=].element[=].target.comment = ##34#If this exists with  code =$athena#36770283  Metastasis to lung##34#</v>
      </c>
    </row>
    <row r="45" spans="1:19" x14ac:dyDescent="0.75">
      <c r="B45" s="11"/>
      <c r="C45" s="11"/>
      <c r="G45" s="77"/>
      <c r="P45" s="11">
        <v>31</v>
      </c>
      <c r="Q45" s="11">
        <f t="shared" si="14"/>
        <v>5</v>
      </c>
      <c r="R45" s="11">
        <f t="shared" si="15"/>
        <v>1</v>
      </c>
      <c r="S45" s="12" t="str" cm="1">
        <f t="array" ref="S45">INDEX('SarcomaStage-ConceptMap-4'!$I$15:$N$114,Q45+1,R45)</f>
        <v>* group[=].element[+].code = #SarcomaStage.sites.bone</v>
      </c>
    </row>
    <row r="46" spans="1:19" x14ac:dyDescent="0.75">
      <c r="B46" s="11"/>
      <c r="C46" s="11"/>
      <c r="G46" s="77"/>
      <c r="P46" s="11">
        <v>32</v>
      </c>
      <c r="Q46" s="11">
        <f t="shared" si="14"/>
        <v>5</v>
      </c>
      <c r="R46" s="11">
        <f t="shared" si="15"/>
        <v>2</v>
      </c>
      <c r="S46" s="12" t="str" cm="1">
        <f t="array" ref="S46">INDEX('SarcomaStage-ConceptMap-4'!$I$15:$N$114,Q46+1,R46)</f>
        <v>* group[=].element[=].display = ##34#bone##34#</v>
      </c>
    </row>
    <row r="47" spans="1:19" x14ac:dyDescent="0.75">
      <c r="B47" s="11"/>
      <c r="C47" s="11"/>
      <c r="G47" s="77"/>
      <c r="P47" s="11">
        <v>33</v>
      </c>
      <c r="Q47" s="11">
        <f t="shared" si="14"/>
        <v>5</v>
      </c>
      <c r="R47" s="11">
        <f t="shared" si="15"/>
        <v>3</v>
      </c>
      <c r="S47" s="12" t="str" cm="1">
        <f t="array" ref="S47">INDEX('SarcomaStage-ConceptMap-4'!$I$15:$N$114,Q47+1,R47)</f>
        <v>* group[=].element[=].target.code = #Condition.</v>
      </c>
    </row>
    <row r="48" spans="1:19" x14ac:dyDescent="0.75">
      <c r="B48" s="11"/>
      <c r="C48" s="11"/>
      <c r="G48" s="77"/>
      <c r="P48" s="11">
        <v>34</v>
      </c>
      <c r="Q48" s="11">
        <f t="shared" si="14"/>
        <v>5</v>
      </c>
      <c r="R48" s="11">
        <f t="shared" si="15"/>
        <v>4</v>
      </c>
      <c r="S48" s="12" t="str" cm="1">
        <f t="array" ref="S48">INDEX('SarcomaStage-ConceptMap-4'!$I$15:$N$114,Q48+1,R48)</f>
        <v>* group[=].element[=].target.display = ##34###34#</v>
      </c>
    </row>
    <row r="49" spans="2:19" x14ac:dyDescent="0.75">
      <c r="B49" s="11"/>
      <c r="C49" s="11"/>
      <c r="G49" s="77"/>
      <c r="P49" s="11">
        <v>35</v>
      </c>
      <c r="Q49" s="11">
        <f t="shared" si="14"/>
        <v>5</v>
      </c>
      <c r="R49" s="11">
        <f t="shared" si="15"/>
        <v>5</v>
      </c>
      <c r="S49" s="12" t="str" cm="1">
        <f t="array" ref="S49">INDEX('SarcomaStage-ConceptMap-4'!$I$15:$N$114,Q49+1,R49)</f>
        <v>* group[=].element[=].target.equivalence = #relatedto</v>
      </c>
    </row>
    <row r="50" spans="2:19" ht="29.5" x14ac:dyDescent="0.75">
      <c r="B50" s="11"/>
      <c r="C50" s="11"/>
      <c r="G50" s="77"/>
      <c r="P50" s="11">
        <v>36</v>
      </c>
      <c r="Q50" s="11">
        <f t="shared" si="14"/>
        <v>5</v>
      </c>
      <c r="R50" s="11">
        <f t="shared" si="15"/>
        <v>6</v>
      </c>
      <c r="S50" s="12" t="str" cm="1">
        <f t="array" ref="S50">INDEX('SarcomaStage-ConceptMap-4'!$I$15:$N$114,Q50+1,R50)</f>
        <v>* group[=].element[=].target.comment = ##34#If this exists with  code =$athena#36769301 Metastasis to bone##34#</v>
      </c>
    </row>
    <row r="51" spans="2:19" x14ac:dyDescent="0.75">
      <c r="B51" s="11"/>
      <c r="C51" s="11"/>
      <c r="G51" s="77"/>
      <c r="P51" s="11">
        <v>37</v>
      </c>
      <c r="Q51" s="11">
        <f t="shared" si="14"/>
        <v>6</v>
      </c>
      <c r="R51" s="11">
        <f t="shared" si="15"/>
        <v>1</v>
      </c>
      <c r="S51" s="12" t="str" cm="1">
        <f t="array" ref="S51">INDEX('SarcomaStage-ConceptMap-4'!$I$15:$N$114,Q51+1,R51)</f>
        <v>* group[=].element[+].code = #SarcomaStage.sites.liver</v>
      </c>
    </row>
    <row r="52" spans="2:19" x14ac:dyDescent="0.75">
      <c r="B52" s="11"/>
      <c r="C52" s="11"/>
      <c r="G52" s="77"/>
      <c r="P52" s="11">
        <v>38</v>
      </c>
      <c r="Q52" s="11">
        <f t="shared" si="14"/>
        <v>6</v>
      </c>
      <c r="R52" s="11">
        <f t="shared" si="15"/>
        <v>2</v>
      </c>
      <c r="S52" s="12" t="str" cm="1">
        <f t="array" ref="S52">INDEX('SarcomaStage-ConceptMap-4'!$I$15:$N$114,Q52+1,R52)</f>
        <v>* group[=].element[=].display = ##34#liver##34#</v>
      </c>
    </row>
    <row r="53" spans="2:19" x14ac:dyDescent="0.75">
      <c r="B53" s="11"/>
      <c r="C53" s="11"/>
      <c r="G53" s="77"/>
      <c r="P53" s="11">
        <v>39</v>
      </c>
      <c r="Q53" s="11">
        <f t="shared" si="14"/>
        <v>6</v>
      </c>
      <c r="R53" s="11">
        <f t="shared" si="15"/>
        <v>3</v>
      </c>
      <c r="S53" s="12" t="str" cm="1">
        <f t="array" ref="S53">INDEX('SarcomaStage-ConceptMap-4'!$I$15:$N$114,Q53+1,R53)</f>
        <v>* group[=].element[=].target.code = #Condition.</v>
      </c>
    </row>
    <row r="54" spans="2:19" x14ac:dyDescent="0.75">
      <c r="B54" s="11"/>
      <c r="C54" s="11"/>
      <c r="G54" s="77"/>
      <c r="P54" s="11">
        <v>40</v>
      </c>
      <c r="Q54" s="11">
        <f t="shared" si="14"/>
        <v>6</v>
      </c>
      <c r="R54" s="11">
        <f t="shared" si="15"/>
        <v>4</v>
      </c>
      <c r="S54" s="12" t="str" cm="1">
        <f t="array" ref="S54">INDEX('SarcomaStage-ConceptMap-4'!$I$15:$N$114,Q54+1,R54)</f>
        <v>* group[=].element[=].target.display = ##34###34#</v>
      </c>
    </row>
    <row r="55" spans="2:19" x14ac:dyDescent="0.75">
      <c r="B55" s="11"/>
      <c r="C55" s="11"/>
      <c r="G55" s="77"/>
      <c r="P55" s="11">
        <v>41</v>
      </c>
      <c r="Q55" s="11">
        <f t="shared" si="14"/>
        <v>6</v>
      </c>
      <c r="R55" s="11">
        <f t="shared" si="15"/>
        <v>5</v>
      </c>
      <c r="S55" s="12" t="str" cm="1">
        <f t="array" ref="S55">INDEX('SarcomaStage-ConceptMap-4'!$I$15:$N$114,Q55+1,R55)</f>
        <v>* group[=].element[=].target.equivalence = #relatedto</v>
      </c>
    </row>
    <row r="56" spans="2:19" ht="29.5" x14ac:dyDescent="0.75">
      <c r="B56" s="11"/>
      <c r="C56" s="11"/>
      <c r="G56" s="77"/>
      <c r="P56" s="11">
        <v>42</v>
      </c>
      <c r="Q56" s="11">
        <f t="shared" si="14"/>
        <v>6</v>
      </c>
      <c r="R56" s="11">
        <f t="shared" si="15"/>
        <v>6</v>
      </c>
      <c r="S56" s="12" t="str" cm="1">
        <f t="array" ref="S56">INDEX('SarcomaStage-ConceptMap-4'!$I$15:$N$114,Q56+1,R56)</f>
        <v>* group[=].element[=].target.comment = ##34#If this exists with  code =$athena#36770544 Metastasis to liver##34#</v>
      </c>
    </row>
    <row r="57" spans="2:19" x14ac:dyDescent="0.75">
      <c r="B57" s="11"/>
      <c r="C57" s="11"/>
      <c r="G57" s="77"/>
      <c r="P57" s="11">
        <v>43</v>
      </c>
      <c r="Q57" s="11">
        <f t="shared" si="14"/>
        <v>7</v>
      </c>
      <c r="R57" s="11">
        <f t="shared" si="15"/>
        <v>1</v>
      </c>
      <c r="S57" s="12" t="str" cm="1">
        <f t="array" ref="S57">INDEX('SarcomaStage-ConceptMap-4'!$I$15:$N$114,Q57+1,R57)</f>
        <v>* group[=].element[+].code = #SarcomaStage.sites.pleura</v>
      </c>
    </row>
    <row r="58" spans="2:19" x14ac:dyDescent="0.75">
      <c r="B58" s="11"/>
      <c r="C58" s="11"/>
      <c r="G58" s="77"/>
      <c r="P58" s="11">
        <v>44</v>
      </c>
      <c r="Q58" s="11">
        <f t="shared" si="14"/>
        <v>7</v>
      </c>
      <c r="R58" s="11">
        <f t="shared" si="15"/>
        <v>2</v>
      </c>
      <c r="S58" s="12" t="str" cm="1">
        <f t="array" ref="S58">INDEX('SarcomaStage-ConceptMap-4'!$I$15:$N$114,Q58+1,R58)</f>
        <v>* group[=].element[=].display = ##34#pleura##34#</v>
      </c>
    </row>
    <row r="59" spans="2:19" x14ac:dyDescent="0.75">
      <c r="B59" s="11"/>
      <c r="C59" s="11"/>
      <c r="G59" s="77"/>
      <c r="P59" s="11">
        <v>45</v>
      </c>
      <c r="Q59" s="11">
        <f t="shared" si="14"/>
        <v>7</v>
      </c>
      <c r="R59" s="11">
        <f t="shared" si="15"/>
        <v>3</v>
      </c>
      <c r="S59" s="12" t="str" cm="1">
        <f t="array" ref="S59">INDEX('SarcomaStage-ConceptMap-4'!$I$15:$N$114,Q59+1,R59)</f>
        <v>* group[=].element[=].target.code = #Condition.</v>
      </c>
    </row>
    <row r="60" spans="2:19" x14ac:dyDescent="0.75">
      <c r="B60" s="11"/>
      <c r="C60" s="11"/>
      <c r="G60" s="77"/>
      <c r="P60" s="11">
        <v>46</v>
      </c>
      <c r="Q60" s="11">
        <f t="shared" si="14"/>
        <v>7</v>
      </c>
      <c r="R60" s="11">
        <f t="shared" si="15"/>
        <v>4</v>
      </c>
      <c r="S60" s="12" t="str" cm="1">
        <f t="array" ref="S60">INDEX('SarcomaStage-ConceptMap-4'!$I$15:$N$114,Q60+1,R60)</f>
        <v>* group[=].element[=].target.display = ##34###34#</v>
      </c>
    </row>
    <row r="61" spans="2:19" x14ac:dyDescent="0.75">
      <c r="B61" s="11"/>
      <c r="C61" s="11"/>
      <c r="G61" s="77"/>
      <c r="P61" s="11">
        <v>47</v>
      </c>
      <c r="Q61" s="11">
        <f t="shared" si="14"/>
        <v>7</v>
      </c>
      <c r="R61" s="11">
        <f t="shared" si="15"/>
        <v>5</v>
      </c>
      <c r="S61" s="12" t="str" cm="1">
        <f t="array" ref="S61">INDEX('SarcomaStage-ConceptMap-4'!$I$15:$N$114,Q61+1,R61)</f>
        <v>* group[=].element[=].target.equivalence = #relatedto</v>
      </c>
    </row>
    <row r="62" spans="2:19" ht="29.5" x14ac:dyDescent="0.75">
      <c r="B62" s="11"/>
      <c r="C62" s="11"/>
      <c r="G62" s="77"/>
      <c r="P62" s="11">
        <v>48</v>
      </c>
      <c r="Q62" s="11">
        <f t="shared" si="14"/>
        <v>7</v>
      </c>
      <c r="R62" s="11">
        <f t="shared" si="15"/>
        <v>6</v>
      </c>
      <c r="S62" s="12" t="str" cm="1">
        <f t="array" ref="S62">INDEX('SarcomaStage-ConceptMap-4'!$I$15:$N$114,Q62+1,R62)</f>
        <v>* group[=].element[=].target.comment = ##34#If this exists with  code =$athena#35226258 Metastasis to pleura##34#</v>
      </c>
    </row>
    <row r="63" spans="2:19" x14ac:dyDescent="0.75">
      <c r="B63" s="11"/>
      <c r="C63" s="11"/>
      <c r="G63" s="77"/>
      <c r="P63" s="11">
        <v>49</v>
      </c>
      <c r="Q63" s="11">
        <f t="shared" si="14"/>
        <v>8</v>
      </c>
      <c r="R63" s="11">
        <f t="shared" si="15"/>
        <v>1</v>
      </c>
      <c r="S63" s="12" t="str" cm="1">
        <f t="array" ref="S63">INDEX('SarcomaStage-ConceptMap-4'!$I$15:$N$114,Q63+1,R63)</f>
        <v>* group[=].element[+].code = #SarcomaStage.sites.peritoneum</v>
      </c>
    </row>
    <row r="64" spans="2:19" x14ac:dyDescent="0.75">
      <c r="B64" s="11"/>
      <c r="C64" s="11"/>
      <c r="G64" s="77"/>
      <c r="P64" s="11">
        <v>50</v>
      </c>
      <c r="Q64" s="11">
        <f t="shared" si="14"/>
        <v>8</v>
      </c>
      <c r="R64" s="11">
        <f t="shared" si="15"/>
        <v>2</v>
      </c>
      <c r="S64" s="12" t="str" cm="1">
        <f t="array" ref="S64">INDEX('SarcomaStage-ConceptMap-4'!$I$15:$N$114,Q64+1,R64)</f>
        <v>* group[=].element[=].display = ##34#peritoneum##34#</v>
      </c>
    </row>
    <row r="65" spans="2:19" x14ac:dyDescent="0.75">
      <c r="B65" s="11"/>
      <c r="C65" s="11"/>
      <c r="G65" s="77"/>
      <c r="P65" s="11">
        <v>51</v>
      </c>
      <c r="Q65" s="11">
        <f t="shared" si="14"/>
        <v>8</v>
      </c>
      <c r="R65" s="11">
        <f t="shared" si="15"/>
        <v>3</v>
      </c>
      <c r="S65" s="12" t="str" cm="1">
        <f t="array" ref="S65">INDEX('SarcomaStage-ConceptMap-4'!$I$15:$N$114,Q65+1,R65)</f>
        <v>* group[=].element[=].target.code = #Condition.</v>
      </c>
    </row>
    <row r="66" spans="2:19" x14ac:dyDescent="0.75">
      <c r="B66" s="11"/>
      <c r="C66" s="11"/>
      <c r="G66" s="77"/>
      <c r="P66" s="11">
        <v>52</v>
      </c>
      <c r="Q66" s="11">
        <f t="shared" si="14"/>
        <v>8</v>
      </c>
      <c r="R66" s="11">
        <f t="shared" si="15"/>
        <v>4</v>
      </c>
      <c r="S66" s="12" t="str" cm="1">
        <f t="array" ref="S66">INDEX('SarcomaStage-ConceptMap-4'!$I$15:$N$114,Q66+1,R66)</f>
        <v>* group[=].element[=].target.display = ##34###34#</v>
      </c>
    </row>
    <row r="67" spans="2:19" x14ac:dyDescent="0.75">
      <c r="B67" s="11"/>
      <c r="C67" s="11"/>
      <c r="G67" s="77"/>
      <c r="P67" s="11">
        <v>53</v>
      </c>
      <c r="Q67" s="11">
        <f t="shared" si="14"/>
        <v>8</v>
      </c>
      <c r="R67" s="11">
        <f t="shared" si="15"/>
        <v>5</v>
      </c>
      <c r="S67" s="12" t="str" cm="1">
        <f t="array" ref="S67">INDEX('SarcomaStage-ConceptMap-4'!$I$15:$N$114,Q67+1,R67)</f>
        <v>* group[=].element[=].target.equivalence = #relatedto</v>
      </c>
    </row>
    <row r="68" spans="2:19" ht="29.5" x14ac:dyDescent="0.75">
      <c r="B68" s="11"/>
      <c r="C68" s="11"/>
      <c r="G68" s="77"/>
      <c r="P68" s="11">
        <v>54</v>
      </c>
      <c r="Q68" s="11">
        <f t="shared" si="14"/>
        <v>8</v>
      </c>
      <c r="R68" s="11">
        <f t="shared" si="15"/>
        <v>6</v>
      </c>
      <c r="S68" s="12" t="str" cm="1">
        <f t="array" ref="S68">INDEX('SarcomaStage-ConceptMap-4'!$I$15:$N$114,Q68+1,R68)</f>
        <v>* group[=].element[=].target.comment = ##34#If this exists with  code =$athena#35226253 Metastasis to peritoneum##34#</v>
      </c>
    </row>
    <row r="69" spans="2:19" x14ac:dyDescent="0.75">
      <c r="B69" s="11"/>
      <c r="C69" s="11"/>
      <c r="G69" s="77"/>
      <c r="P69" s="11">
        <v>55</v>
      </c>
      <c r="Q69" s="11">
        <f t="shared" si="14"/>
        <v>9</v>
      </c>
      <c r="R69" s="11">
        <f t="shared" si="15"/>
        <v>1</v>
      </c>
      <c r="S69" s="12" t="str" cm="1">
        <f t="array" ref="S69">INDEX('SarcomaStage-ConceptMap-4'!$I$15:$N$114,Q69+1,R69)</f>
        <v>* group[=].element[+].code = #SarcomaStage.sites.brain</v>
      </c>
    </row>
    <row r="70" spans="2:19" x14ac:dyDescent="0.75">
      <c r="B70" s="11"/>
      <c r="C70" s="11"/>
      <c r="G70" s="77"/>
      <c r="P70" s="11">
        <v>56</v>
      </c>
      <c r="Q70" s="11">
        <f t="shared" si="14"/>
        <v>9</v>
      </c>
      <c r="R70" s="11">
        <f t="shared" si="15"/>
        <v>2</v>
      </c>
      <c r="S70" s="12" t="str" cm="1">
        <f t="array" ref="S70">INDEX('SarcomaStage-ConceptMap-4'!$I$15:$N$114,Q70+1,R70)</f>
        <v>* group[=].element[=].display = ##34#brain##34#</v>
      </c>
    </row>
    <row r="71" spans="2:19" x14ac:dyDescent="0.75">
      <c r="G71" s="77"/>
      <c r="P71" s="11">
        <v>57</v>
      </c>
      <c r="Q71" s="11">
        <f t="shared" si="14"/>
        <v>9</v>
      </c>
      <c r="R71" s="11">
        <f t="shared" si="15"/>
        <v>3</v>
      </c>
      <c r="S71" s="12" t="str" cm="1">
        <f t="array" ref="S71">INDEX('SarcomaStage-ConceptMap-4'!$I$15:$N$114,Q71+1,R71)</f>
        <v>* group[=].element[=].target.code = #Condition.</v>
      </c>
    </row>
    <row r="72" spans="2:19" x14ac:dyDescent="0.75">
      <c r="G72" s="77"/>
      <c r="P72" s="11">
        <v>58</v>
      </c>
      <c r="Q72" s="11">
        <f t="shared" si="14"/>
        <v>9</v>
      </c>
      <c r="R72" s="11">
        <f t="shared" si="15"/>
        <v>4</v>
      </c>
      <c r="S72" s="12" t="str" cm="1">
        <f t="array" ref="S72">INDEX('SarcomaStage-ConceptMap-4'!$I$15:$N$114,Q72+1,R72)</f>
        <v>* group[=].element[=].target.display = ##34###34#</v>
      </c>
    </row>
    <row r="73" spans="2:19" x14ac:dyDescent="0.75">
      <c r="G73" s="77"/>
      <c r="P73" s="11">
        <v>59</v>
      </c>
      <c r="Q73" s="11">
        <f t="shared" si="14"/>
        <v>9</v>
      </c>
      <c r="R73" s="11">
        <f t="shared" si="15"/>
        <v>5</v>
      </c>
      <c r="S73" s="12" t="str" cm="1">
        <f t="array" ref="S73">INDEX('SarcomaStage-ConceptMap-4'!$I$15:$N$114,Q73+1,R73)</f>
        <v>* group[=].element[=].target.equivalence = #relatedto</v>
      </c>
    </row>
    <row r="74" spans="2:19" ht="29.5" x14ac:dyDescent="0.75">
      <c r="G74" s="77"/>
      <c r="P74" s="11">
        <v>60</v>
      </c>
      <c r="Q74" s="11">
        <f t="shared" si="14"/>
        <v>9</v>
      </c>
      <c r="R74" s="11">
        <f t="shared" si="15"/>
        <v>6</v>
      </c>
      <c r="S74" s="12" t="str" cm="1">
        <f t="array" ref="S74">INDEX('SarcomaStage-ConceptMap-4'!$I$15:$N$114,Q74+1,R74)</f>
        <v>* group[=].element[=].target.comment = ##34#If this exists with  code =$athena#36768862 Metastasis to brain##34#</v>
      </c>
    </row>
    <row r="75" spans="2:19" x14ac:dyDescent="0.75">
      <c r="G75" s="77"/>
      <c r="P75" s="11">
        <v>61</v>
      </c>
      <c r="Q75" s="11">
        <f t="shared" si="14"/>
        <v>10</v>
      </c>
      <c r="R75" s="11">
        <f t="shared" si="15"/>
        <v>1</v>
      </c>
      <c r="S75" s="12" t="str" cm="1">
        <f t="array" ref="S75">INDEX('SarcomaStage-ConceptMap-4'!$I$15:$N$114,Q75+1,R75)</f>
        <v>* group[=].element[+].code = #SarcomaStage.sites.otherViscera</v>
      </c>
    </row>
    <row r="76" spans="2:19" x14ac:dyDescent="0.75">
      <c r="G76" s="77"/>
      <c r="P76" s="11">
        <v>62</v>
      </c>
      <c r="Q76" s="11">
        <f t="shared" si="14"/>
        <v>10</v>
      </c>
      <c r="R76" s="11">
        <f t="shared" si="15"/>
        <v>2</v>
      </c>
      <c r="S76" s="12" t="str" cm="1">
        <f t="array" ref="S76">INDEX('SarcomaStage-ConceptMap-4'!$I$15:$N$114,Q76+1,R76)</f>
        <v>* group[=].element[=].display = ##34#other viscera##34#</v>
      </c>
    </row>
    <row r="77" spans="2:19" x14ac:dyDescent="0.75">
      <c r="G77" s="77"/>
      <c r="P77" s="11">
        <v>63</v>
      </c>
      <c r="Q77" s="11">
        <f t="shared" si="14"/>
        <v>10</v>
      </c>
      <c r="R77" s="11">
        <f t="shared" si="15"/>
        <v>3</v>
      </c>
      <c r="S77" s="12" t="str" cm="1">
        <f t="array" ref="S77">INDEX('SarcomaStage-ConceptMap-4'!$I$15:$N$114,Q77+1,R77)</f>
        <v>* group[=].element[=].target.code = #Condition.</v>
      </c>
    </row>
    <row r="78" spans="2:19" x14ac:dyDescent="0.75">
      <c r="G78" s="77"/>
      <c r="P78" s="11">
        <v>64</v>
      </c>
      <c r="Q78" s="11">
        <f t="shared" si="14"/>
        <v>10</v>
      </c>
      <c r="R78" s="11">
        <f t="shared" si="15"/>
        <v>4</v>
      </c>
      <c r="S78" s="12" t="str" cm="1">
        <f t="array" ref="S78">INDEX('SarcomaStage-ConceptMap-4'!$I$15:$N$114,Q78+1,R78)</f>
        <v>* group[=].element[=].target.display = ##34###34#</v>
      </c>
    </row>
    <row r="79" spans="2:19" x14ac:dyDescent="0.75">
      <c r="G79" s="77"/>
      <c r="P79" s="11">
        <v>65</v>
      </c>
      <c r="Q79" s="11">
        <f t="shared" si="14"/>
        <v>10</v>
      </c>
      <c r="R79" s="11">
        <f t="shared" si="15"/>
        <v>5</v>
      </c>
      <c r="S79" s="12" t="str" cm="1">
        <f t="array" ref="S79">INDEX('SarcomaStage-ConceptMap-4'!$I$15:$N$114,Q79+1,R79)</f>
        <v>* group[=].element[=].target.equivalence = #relatedto</v>
      </c>
    </row>
    <row r="80" spans="2:19" ht="29.5" x14ac:dyDescent="0.75">
      <c r="G80" s="77"/>
      <c r="P80" s="11">
        <v>66</v>
      </c>
      <c r="Q80" s="11">
        <f t="shared" ref="Q80:Q143" si="22">IF(MOD(P80,$Q$8)=0,P80/$Q$8-1,INT(P80/$Q$8))</f>
        <v>10</v>
      </c>
      <c r="R80" s="11">
        <f t="shared" ref="R80:R143" si="23">IF(MOD(P80,$Q$8)=0,$Q$8,MOD(P80,$Q$8))</f>
        <v>6</v>
      </c>
      <c r="S80" s="12" t="str" cm="1">
        <f t="array" ref="S80">INDEX('SarcomaStage-ConceptMap-4'!$I$15:$N$114,Q80+1,R80)</f>
        <v>* group[=].element[=].target.comment = ##34#If this exists with  code =$athena#36769180 Metastasis##34#</v>
      </c>
    </row>
    <row r="81" spans="7:19" x14ac:dyDescent="0.75">
      <c r="G81" s="77"/>
      <c r="P81" s="11">
        <v>67</v>
      </c>
      <c r="Q81" s="11">
        <f t="shared" si="22"/>
        <v>11</v>
      </c>
      <c r="R81" s="11">
        <f t="shared" si="23"/>
        <v>1</v>
      </c>
      <c r="S81" s="12" t="str" cm="1">
        <f t="array" ref="S81">INDEX('SarcomaStage-ConceptMap-4'!$I$15:$N$114,Q81+1,R81)</f>
        <v>* group[=].element[+].code = #SarcomaStage.sites.unknown</v>
      </c>
    </row>
    <row r="82" spans="7:19" x14ac:dyDescent="0.75">
      <c r="G82" s="77"/>
      <c r="P82" s="11">
        <v>68</v>
      </c>
      <c r="Q82" s="11">
        <f t="shared" si="22"/>
        <v>11</v>
      </c>
      <c r="R82" s="11">
        <f t="shared" si="23"/>
        <v>2</v>
      </c>
      <c r="S82" s="12" t="str" cm="1">
        <f t="array" ref="S82">INDEX('SarcomaStage-ConceptMap-4'!$I$15:$N$114,Q82+1,R82)</f>
        <v>* group[=].element[=].display = ##34#unknown##34#</v>
      </c>
    </row>
    <row r="83" spans="7:19" x14ac:dyDescent="0.75">
      <c r="G83" s="77"/>
      <c r="P83" s="11">
        <v>69</v>
      </c>
      <c r="Q83" s="11">
        <f t="shared" si="22"/>
        <v>11</v>
      </c>
      <c r="R83" s="11">
        <f t="shared" si="23"/>
        <v>3</v>
      </c>
      <c r="S83" s="12" t="str" cm="1">
        <f t="array" ref="S83">INDEX('SarcomaStage-ConceptMap-4'!$I$15:$N$114,Q83+1,R83)</f>
        <v>* group[=].element[=].target.code = #Condition.</v>
      </c>
    </row>
    <row r="84" spans="7:19" x14ac:dyDescent="0.75">
      <c r="G84" s="77"/>
      <c r="P84" s="11">
        <v>70</v>
      </c>
      <c r="Q84" s="11">
        <f t="shared" si="22"/>
        <v>11</v>
      </c>
      <c r="R84" s="11">
        <f t="shared" si="23"/>
        <v>4</v>
      </c>
      <c r="S84" s="12" t="str" cm="1">
        <f t="array" ref="S84">INDEX('SarcomaStage-ConceptMap-4'!$I$15:$N$114,Q84+1,R84)</f>
        <v>* group[=].element[=].target.display = ##34###34#</v>
      </c>
    </row>
    <row r="85" spans="7:19" x14ac:dyDescent="0.75">
      <c r="G85" s="77"/>
      <c r="P85" s="11">
        <v>71</v>
      </c>
      <c r="Q85" s="11">
        <f t="shared" si="22"/>
        <v>11</v>
      </c>
      <c r="R85" s="11">
        <f t="shared" si="23"/>
        <v>5</v>
      </c>
      <c r="S85" s="12" t="str" cm="1">
        <f t="array" ref="S85">INDEX('SarcomaStage-ConceptMap-4'!$I$15:$N$114,Q85+1,R85)</f>
        <v>* group[=].element[=].target.equivalence = #relatedto</v>
      </c>
    </row>
    <row r="86" spans="7:19" ht="29.5" x14ac:dyDescent="0.75">
      <c r="G86" s="77"/>
      <c r="P86" s="11">
        <v>72</v>
      </c>
      <c r="Q86" s="11">
        <f t="shared" si="22"/>
        <v>11</v>
      </c>
      <c r="R86" s="11">
        <f t="shared" si="23"/>
        <v>6</v>
      </c>
      <c r="S86" s="12" t="str" cm="1">
        <f t="array" ref="S86">INDEX('SarcomaStage-ConceptMap-4'!$I$15:$N$114,Q86+1,R86)</f>
        <v>* group[=].element[=].target.comment = ##34#If this exists with  code =$athena#36769180 Metastasis and bodySite =$athena#4129922 'unknown'##34#</v>
      </c>
    </row>
    <row r="87" spans="7:19" x14ac:dyDescent="0.75">
      <c r="G87" s="77"/>
      <c r="P87" s="11">
        <v>73</v>
      </c>
      <c r="Q87" s="11">
        <f t="shared" si="22"/>
        <v>12</v>
      </c>
      <c r="R87" s="11">
        <f t="shared" si="23"/>
        <v>1</v>
      </c>
      <c r="S87" s="12" t="str" cm="1">
        <f t="array" ref="S87">INDEX('SarcomaStage-ConceptMap-4'!$I$15:$N$114,Q87+1,R87)</f>
        <v>* group[=].element[+].code = #SarcomaStage.regionalNodalMetastases</v>
      </c>
    </row>
    <row r="88" spans="7:19" x14ac:dyDescent="0.75">
      <c r="G88" s="77"/>
      <c r="P88" s="11">
        <v>74</v>
      </c>
      <c r="Q88" s="11">
        <f t="shared" si="22"/>
        <v>12</v>
      </c>
      <c r="R88" s="11">
        <f t="shared" si="23"/>
        <v>2</v>
      </c>
      <c r="S88" s="12" t="str" cm="1">
        <f t="array" ref="S88">INDEX('SarcomaStage-ConceptMap-4'!$I$15:$N$114,Q88+1,R88)</f>
        <v>* group[=].element[=].display = ##34#Regional nodal metastases##34#</v>
      </c>
    </row>
    <row r="89" spans="7:19" x14ac:dyDescent="0.75">
      <c r="G89" s="77"/>
      <c r="P89" s="11">
        <v>75</v>
      </c>
      <c r="Q89" s="11">
        <f t="shared" si="22"/>
        <v>12</v>
      </c>
      <c r="R89" s="11">
        <f t="shared" si="23"/>
        <v>3</v>
      </c>
      <c r="S89" s="12" t="str" cm="1">
        <f t="array" ref="S89">INDEX('SarcomaStage-ConceptMap-4'!$I$15:$N$114,Q89+1,R89)</f>
        <v>* group[=].element[=].target.code = #Condition.bodySite</v>
      </c>
    </row>
    <row r="90" spans="7:19" x14ac:dyDescent="0.75">
      <c r="G90" s="77"/>
      <c r="P90" s="11">
        <v>76</v>
      </c>
      <c r="Q90" s="11">
        <f t="shared" si="22"/>
        <v>12</v>
      </c>
      <c r="R90" s="11">
        <f t="shared" si="23"/>
        <v>4</v>
      </c>
      <c r="S90" s="12" t="str" cm="1">
        <f t="array" ref="S90">INDEX('SarcomaStage-ConceptMap-4'!$I$15:$N$114,Q90+1,R90)</f>
        <v>* group[=].element[=].target.display = ##34###34#</v>
      </c>
    </row>
    <row r="91" spans="7:19" x14ac:dyDescent="0.75">
      <c r="G91" s="77"/>
      <c r="P91" s="11">
        <v>77</v>
      </c>
      <c r="Q91" s="11">
        <f t="shared" si="22"/>
        <v>12</v>
      </c>
      <c r="R91" s="11">
        <f t="shared" si="23"/>
        <v>5</v>
      </c>
      <c r="S91" s="12" t="str" cm="1">
        <f t="array" ref="S91">INDEX('SarcomaStage-ConceptMap-4'!$I$15:$N$114,Q91+1,R91)</f>
        <v>* group[=].element[=].target.equivalence = #equivalent</v>
      </c>
    </row>
    <row r="92" spans="7:19" ht="44.25" x14ac:dyDescent="0.75">
      <c r="G92" s="77"/>
      <c r="P92" s="11">
        <v>78</v>
      </c>
      <c r="Q92" s="11">
        <f t="shared" si="22"/>
        <v>12</v>
      </c>
      <c r="R92" s="11">
        <f t="shared" si="23"/>
        <v>6</v>
      </c>
      <c r="S92" s="12" t="str" cm="1">
        <f t="array" ref="S92">INDEX('SarcomaStage-ConceptMap-4'!$I$15:$N$114,Q92+1,R92)</f>
        <v>* group[=].element[=].target.comment = ##34#ALTERNATIVE : If this exists with  code =$athena#36769180 Metastasis and bodySite =$athena#4241958 'Lymph node' and bodysite.extension:qualifier = $sct#410674003'Regional'##34#</v>
      </c>
    </row>
    <row r="93" spans="7:19" x14ac:dyDescent="0.75">
      <c r="G93" s="77"/>
      <c r="P93" s="11">
        <v>79</v>
      </c>
      <c r="Q93" s="11">
        <f t="shared" si="22"/>
        <v>13</v>
      </c>
      <c r="R93" s="11">
        <f t="shared" si="23"/>
        <v>1</v>
      </c>
      <c r="S93" s="12" t="str" cm="1">
        <f t="array" ref="S93">INDEX('SarcomaStage-ConceptMap-4'!$I$15:$N$114,Q93+1,R93)</f>
        <v>* group[=].element[+].code = #SarcomaStage.sites</v>
      </c>
    </row>
    <row r="94" spans="7:19" x14ac:dyDescent="0.75">
      <c r="G94" s="77"/>
      <c r="P94" s="11">
        <v>80</v>
      </c>
      <c r="Q94" s="11">
        <f t="shared" si="22"/>
        <v>13</v>
      </c>
      <c r="R94" s="11">
        <f t="shared" si="23"/>
        <v>2</v>
      </c>
      <c r="S94" s="12" t="str" cm="1">
        <f t="array" ref="S94">INDEX('SarcomaStage-ConceptMap-4'!$I$15:$N$114,Q94+1,R94)</f>
        <v>* group[=].element[=].display = ##34#sites##34#</v>
      </c>
    </row>
    <row r="95" spans="7:19" x14ac:dyDescent="0.75">
      <c r="G95" s="77"/>
      <c r="P95" s="11">
        <v>81</v>
      </c>
      <c r="Q95" s="11">
        <f t="shared" si="22"/>
        <v>13</v>
      </c>
      <c r="R95" s="11">
        <f t="shared" si="23"/>
        <v>3</v>
      </c>
      <c r="S95" s="12" t="str" cm="1">
        <f t="array" ref="S95">INDEX('SarcomaStage-ConceptMap-4'!$I$15:$N$114,Q95+1,R95)</f>
        <v>* group[=].element[=].target.code = #Condition.bodySite</v>
      </c>
    </row>
    <row r="96" spans="7:19" x14ac:dyDescent="0.75">
      <c r="G96" s="77"/>
      <c r="P96" s="11">
        <v>82</v>
      </c>
      <c r="Q96" s="11">
        <f t="shared" si="22"/>
        <v>13</v>
      </c>
      <c r="R96" s="11">
        <f t="shared" si="23"/>
        <v>4</v>
      </c>
      <c r="S96" s="12" t="str" cm="1">
        <f t="array" ref="S96">INDEX('SarcomaStage-ConceptMap-4'!$I$15:$N$114,Q96+1,R96)</f>
        <v>* group[=].element[=].target.display = ##34###34#</v>
      </c>
    </row>
    <row r="97" spans="7:19" x14ac:dyDescent="0.75">
      <c r="G97" s="77"/>
      <c r="P97" s="11">
        <v>83</v>
      </c>
      <c r="Q97" s="11">
        <f t="shared" si="22"/>
        <v>13</v>
      </c>
      <c r="R97" s="11">
        <f t="shared" si="23"/>
        <v>5</v>
      </c>
      <c r="S97" s="12" t="str" cm="1">
        <f t="array" ref="S97">INDEX('SarcomaStage-ConceptMap-4'!$I$15:$N$114,Q97+1,R97)</f>
        <v>* group[=].element[=].target.equivalence = #equivalent</v>
      </c>
    </row>
    <row r="98" spans="7:19" x14ac:dyDescent="0.75">
      <c r="G98" s="77"/>
      <c r="P98" s="11">
        <v>84</v>
      </c>
      <c r="Q98" s="11">
        <f t="shared" si="22"/>
        <v>13</v>
      </c>
      <c r="R98" s="11">
        <f t="shared" si="23"/>
        <v>6</v>
      </c>
      <c r="S98" s="12" t="str" cm="1">
        <f t="array" ref="S98">INDEX('SarcomaStage-ConceptMap-4'!$I$15:$N$114,Q98+1,R98)</f>
        <v/>
      </c>
    </row>
    <row r="99" spans="7:19" x14ac:dyDescent="0.75">
      <c r="G99" s="77"/>
      <c r="P99" s="11">
        <v>85</v>
      </c>
      <c r="Q99" s="11">
        <f t="shared" si="22"/>
        <v>14</v>
      </c>
      <c r="R99" s="11">
        <f t="shared" si="23"/>
        <v>1</v>
      </c>
      <c r="S99" s="12" t="str" cm="1">
        <f t="array" ref="S99">INDEX('SarcomaStage-ConceptMap-4'!$I$15:$N$114,Q99+1,R99)</f>
        <v>* group[=].element[+].code = #SarcomaStage.sites.softTissue</v>
      </c>
    </row>
    <row r="100" spans="7:19" x14ac:dyDescent="0.75">
      <c r="G100" s="77"/>
      <c r="P100" s="11">
        <v>86</v>
      </c>
      <c r="Q100" s="11">
        <f t="shared" si="22"/>
        <v>14</v>
      </c>
      <c r="R100" s="11">
        <f t="shared" si="23"/>
        <v>2</v>
      </c>
      <c r="S100" s="12" t="str" cm="1">
        <f t="array" ref="S100">INDEX('SarcomaStage-ConceptMap-4'!$I$15:$N$114,Q100+1,R100)</f>
        <v>* group[=].element[=].display = ##34#Soft tissue##34#</v>
      </c>
    </row>
    <row r="101" spans="7:19" x14ac:dyDescent="0.75">
      <c r="G101" s="77"/>
      <c r="P101" s="11">
        <v>87</v>
      </c>
      <c r="Q101" s="11">
        <f t="shared" si="22"/>
        <v>14</v>
      </c>
      <c r="R101" s="11">
        <f t="shared" si="23"/>
        <v>3</v>
      </c>
      <c r="S101" s="12" t="str" cm="1">
        <f t="array" ref="S101">INDEX('SarcomaStage-ConceptMap-4'!$I$15:$N$114,Q101+1,R101)</f>
        <v>* group[=].element[=].target.code = #Condition.bodySite</v>
      </c>
    </row>
    <row r="102" spans="7:19" x14ac:dyDescent="0.75">
      <c r="G102" s="77"/>
      <c r="P102" s="11">
        <v>88</v>
      </c>
      <c r="Q102" s="11">
        <f t="shared" si="22"/>
        <v>14</v>
      </c>
      <c r="R102" s="11">
        <f t="shared" si="23"/>
        <v>4</v>
      </c>
      <c r="S102" s="12" t="str" cm="1">
        <f t="array" ref="S102">INDEX('SarcomaStage-ConceptMap-4'!$I$15:$N$114,Q102+1,R102)</f>
        <v>* group[=].element[=].target.display = ##34###34#</v>
      </c>
    </row>
    <row r="103" spans="7:19" x14ac:dyDescent="0.75">
      <c r="G103" s="77"/>
      <c r="P103" s="11">
        <v>89</v>
      </c>
      <c r="Q103" s="11">
        <f t="shared" si="22"/>
        <v>14</v>
      </c>
      <c r="R103" s="11">
        <f t="shared" si="23"/>
        <v>5</v>
      </c>
      <c r="S103" s="12" t="str" cm="1">
        <f t="array" ref="S103">INDEX('SarcomaStage-ConceptMap-4'!$I$15:$N$114,Q103+1,R103)</f>
        <v>* group[=].element[=].target.equivalence = #equivalent</v>
      </c>
    </row>
    <row r="104" spans="7:19" ht="29.5" x14ac:dyDescent="0.75">
      <c r="G104" s="77"/>
      <c r="P104" s="11">
        <v>90</v>
      </c>
      <c r="Q104" s="11">
        <f t="shared" si="22"/>
        <v>14</v>
      </c>
      <c r="R104" s="11">
        <f t="shared" si="23"/>
        <v>6</v>
      </c>
      <c r="S104" s="12" t="str" cm="1">
        <f t="array" ref="S104">INDEX('SarcomaStage-ConceptMap-4'!$I$15:$N$114,Q104+1,R104)</f>
        <v>* group[=].element[=].target.comment = ##34#ALTERNATIVE : If this exists with  code =$athena#36769180 Metastasis and bodySite =$athena#4338971 'soft tissue'##34#</v>
      </c>
    </row>
    <row r="105" spans="7:19" x14ac:dyDescent="0.75">
      <c r="G105" s="77"/>
      <c r="P105" s="11">
        <v>91</v>
      </c>
      <c r="Q105" s="11">
        <f t="shared" si="22"/>
        <v>15</v>
      </c>
      <c r="R105" s="11">
        <f t="shared" si="23"/>
        <v>1</v>
      </c>
      <c r="S105" s="12" t="str" cm="1">
        <f t="array" ref="S105">INDEX('SarcomaStage-ConceptMap-4'!$I$15:$N$114,Q105+1,R105)</f>
        <v>* group[=].element[+].code = #SarcomaStage.sites.distantLymphNode</v>
      </c>
    </row>
    <row r="106" spans="7:19" x14ac:dyDescent="0.75">
      <c r="G106" s="77"/>
      <c r="P106" s="11">
        <v>92</v>
      </c>
      <c r="Q106" s="11">
        <f t="shared" si="22"/>
        <v>15</v>
      </c>
      <c r="R106" s="11">
        <f t="shared" si="23"/>
        <v>2</v>
      </c>
      <c r="S106" s="12" t="str" cm="1">
        <f t="array" ref="S106">INDEX('SarcomaStage-ConceptMap-4'!$I$15:$N$114,Q106+1,R106)</f>
        <v>* group[=].element[=].display = ##34#distant lymph node##34#</v>
      </c>
    </row>
    <row r="107" spans="7:19" x14ac:dyDescent="0.75">
      <c r="G107" s="77"/>
      <c r="P107" s="11">
        <v>93</v>
      </c>
      <c r="Q107" s="11">
        <f t="shared" si="22"/>
        <v>15</v>
      </c>
      <c r="R107" s="11">
        <f t="shared" si="23"/>
        <v>3</v>
      </c>
      <c r="S107" s="12" t="str" cm="1">
        <f t="array" ref="S107">INDEX('SarcomaStage-ConceptMap-4'!$I$15:$N$114,Q107+1,R107)</f>
        <v>* group[=].element[=].target.code = #Condition.bodySite</v>
      </c>
    </row>
    <row r="108" spans="7:19" x14ac:dyDescent="0.75">
      <c r="P108" s="11">
        <v>94</v>
      </c>
      <c r="Q108" s="11">
        <f t="shared" si="22"/>
        <v>15</v>
      </c>
      <c r="R108" s="11">
        <f t="shared" si="23"/>
        <v>4</v>
      </c>
      <c r="S108" s="12" t="str" cm="1">
        <f t="array" ref="S108">INDEX('SarcomaStage-ConceptMap-4'!$I$15:$N$114,Q108+1,R108)</f>
        <v>* group[=].element[=].target.display = ##34###34#</v>
      </c>
    </row>
    <row r="109" spans="7:19" x14ac:dyDescent="0.75">
      <c r="P109" s="11">
        <v>95</v>
      </c>
      <c r="Q109" s="11">
        <f t="shared" si="22"/>
        <v>15</v>
      </c>
      <c r="R109" s="11">
        <f t="shared" si="23"/>
        <v>5</v>
      </c>
      <c r="S109" s="12" t="str" cm="1">
        <f t="array" ref="S109">INDEX('SarcomaStage-ConceptMap-4'!$I$15:$N$114,Q109+1,R109)</f>
        <v>* group[=].element[=].target.equivalence = #equivalent</v>
      </c>
    </row>
    <row r="110" spans="7:19" ht="44.25" x14ac:dyDescent="0.75">
      <c r="P110" s="11">
        <v>96</v>
      </c>
      <c r="Q110" s="11">
        <f t="shared" si="22"/>
        <v>15</v>
      </c>
      <c r="R110" s="11">
        <f t="shared" si="23"/>
        <v>6</v>
      </c>
      <c r="S110" s="12" t="str" cm="1">
        <f t="array" ref="S110">INDEX('SarcomaStage-ConceptMap-4'!$I$15:$N$114,Q110+1,R110)</f>
        <v>* group[=].element[=].target.comment = ##34#ALTERNATIVE : If this exists with  code =$athena#36769180 Metastasis and bodySite =$athena#4241958 'Lymph node' and bodysite.extension:qualifier = $sct#5686001 'Remote'##34#</v>
      </c>
    </row>
    <row r="111" spans="7:19" x14ac:dyDescent="0.75">
      <c r="P111" s="11">
        <v>97</v>
      </c>
      <c r="Q111" s="11">
        <f t="shared" si="22"/>
        <v>16</v>
      </c>
      <c r="R111" s="11">
        <f t="shared" si="23"/>
        <v>1</v>
      </c>
      <c r="S111" s="12" t="str" cm="1">
        <f t="array" ref="S111">INDEX('SarcomaStage-ConceptMap-4'!$I$15:$N$114,Q111+1,R111)</f>
        <v>* group[=].element[+].code = #SarcomaStage.sites.lung</v>
      </c>
    </row>
    <row r="112" spans="7:19" x14ac:dyDescent="0.75">
      <c r="P112" s="11">
        <v>98</v>
      </c>
      <c r="Q112" s="11">
        <f t="shared" si="22"/>
        <v>16</v>
      </c>
      <c r="R112" s="11">
        <f t="shared" si="23"/>
        <v>2</v>
      </c>
      <c r="S112" s="12" t="str" cm="1">
        <f t="array" ref="S112">INDEX('SarcomaStage-ConceptMap-4'!$I$15:$N$114,Q112+1,R112)</f>
        <v>* group[=].element[=].display = ##34#lung##34#</v>
      </c>
    </row>
    <row r="113" spans="16:19" x14ac:dyDescent="0.75">
      <c r="P113" s="11">
        <v>99</v>
      </c>
      <c r="Q113" s="11">
        <f t="shared" si="22"/>
        <v>16</v>
      </c>
      <c r="R113" s="11">
        <f t="shared" si="23"/>
        <v>3</v>
      </c>
      <c r="S113" s="12" t="str" cm="1">
        <f t="array" ref="S113">INDEX('SarcomaStage-ConceptMap-4'!$I$15:$N$114,Q113+1,R113)</f>
        <v>* group[=].element[=].target.code = #Condition.bodySite</v>
      </c>
    </row>
    <row r="114" spans="16:19" x14ac:dyDescent="0.75">
      <c r="P114" s="11">
        <v>100</v>
      </c>
      <c r="Q114" s="11">
        <f t="shared" si="22"/>
        <v>16</v>
      </c>
      <c r="R114" s="11">
        <f t="shared" si="23"/>
        <v>4</v>
      </c>
      <c r="S114" s="12" t="str" cm="1">
        <f t="array" ref="S114">INDEX('SarcomaStage-ConceptMap-4'!$I$15:$N$114,Q114+1,R114)</f>
        <v>* group[=].element[=].target.display = ##34###34#</v>
      </c>
    </row>
    <row r="115" spans="16:19" x14ac:dyDescent="0.75">
      <c r="P115" s="11">
        <v>101</v>
      </c>
      <c r="Q115" s="11">
        <f t="shared" si="22"/>
        <v>16</v>
      </c>
      <c r="R115" s="11">
        <f t="shared" si="23"/>
        <v>5</v>
      </c>
      <c r="S115" s="12" t="str" cm="1">
        <f t="array" ref="S115">INDEX('SarcomaStage-ConceptMap-4'!$I$15:$N$114,Q115+1,R115)</f>
        <v>* group[=].element[=].target.equivalence = #equivalent</v>
      </c>
    </row>
    <row r="116" spans="16:19" ht="29.5" x14ac:dyDescent="0.75">
      <c r="P116" s="11">
        <v>102</v>
      </c>
      <c r="Q116" s="11">
        <f t="shared" si="22"/>
        <v>16</v>
      </c>
      <c r="R116" s="11">
        <f t="shared" si="23"/>
        <v>6</v>
      </c>
      <c r="S116" s="12" t="str" cm="1">
        <f t="array" ref="S116">INDEX('SarcomaStage-ConceptMap-4'!$I$15:$N$114,Q116+1,R116)</f>
        <v>* group[=].element[=].target.comment = ##34#ALTERNATIVE : If this exists with  code =$athena#36769180 Metastasis and bodySite =$athena#4213162 'lung'##34#</v>
      </c>
    </row>
    <row r="117" spans="16:19" x14ac:dyDescent="0.75">
      <c r="P117" s="11">
        <v>103</v>
      </c>
      <c r="Q117" s="11">
        <f t="shared" si="22"/>
        <v>17</v>
      </c>
      <c r="R117" s="11">
        <f t="shared" si="23"/>
        <v>1</v>
      </c>
      <c r="S117" s="12" t="str" cm="1">
        <f t="array" ref="S117">INDEX('SarcomaStage-ConceptMap-4'!$I$15:$N$114,Q117+1,R117)</f>
        <v>* group[=].element[+].code = #SarcomaStage.sites.bone</v>
      </c>
    </row>
    <row r="118" spans="16:19" x14ac:dyDescent="0.75">
      <c r="P118" s="11">
        <v>104</v>
      </c>
      <c r="Q118" s="11">
        <f t="shared" si="22"/>
        <v>17</v>
      </c>
      <c r="R118" s="11">
        <f t="shared" si="23"/>
        <v>2</v>
      </c>
      <c r="S118" s="12" t="str" cm="1">
        <f t="array" ref="S118">INDEX('SarcomaStage-ConceptMap-4'!$I$15:$N$114,Q118+1,R118)</f>
        <v>* group[=].element[=].display = ##34#bone##34#</v>
      </c>
    </row>
    <row r="119" spans="16:19" x14ac:dyDescent="0.75">
      <c r="P119" s="11">
        <v>105</v>
      </c>
      <c r="Q119" s="11">
        <f t="shared" si="22"/>
        <v>17</v>
      </c>
      <c r="R119" s="11">
        <f t="shared" si="23"/>
        <v>3</v>
      </c>
      <c r="S119" s="12" t="str" cm="1">
        <f t="array" ref="S119">INDEX('SarcomaStage-ConceptMap-4'!$I$15:$N$114,Q119+1,R119)</f>
        <v>* group[=].element[=].target.code = #Condition.bodySite</v>
      </c>
    </row>
    <row r="120" spans="16:19" x14ac:dyDescent="0.75">
      <c r="P120" s="11">
        <v>106</v>
      </c>
      <c r="Q120" s="11">
        <f t="shared" si="22"/>
        <v>17</v>
      </c>
      <c r="R120" s="11">
        <f t="shared" si="23"/>
        <v>4</v>
      </c>
      <c r="S120" s="12" t="str" cm="1">
        <f t="array" ref="S120">INDEX('SarcomaStage-ConceptMap-4'!$I$15:$N$114,Q120+1,R120)</f>
        <v>* group[=].element[=].target.display = ##34###34#</v>
      </c>
    </row>
    <row r="121" spans="16:19" x14ac:dyDescent="0.75">
      <c r="P121" s="11">
        <v>107</v>
      </c>
      <c r="Q121" s="11">
        <f t="shared" si="22"/>
        <v>17</v>
      </c>
      <c r="R121" s="11">
        <f t="shared" si="23"/>
        <v>5</v>
      </c>
      <c r="S121" s="12" t="str" cm="1">
        <f t="array" ref="S121">INDEX('SarcomaStage-ConceptMap-4'!$I$15:$N$114,Q121+1,R121)</f>
        <v>* group[=].element[=].target.equivalence = #equivalent</v>
      </c>
    </row>
    <row r="122" spans="16:19" ht="29.5" x14ac:dyDescent="0.75">
      <c r="P122" s="11">
        <v>108</v>
      </c>
      <c r="Q122" s="11">
        <f t="shared" si="22"/>
        <v>17</v>
      </c>
      <c r="R122" s="11">
        <f t="shared" si="23"/>
        <v>6</v>
      </c>
      <c r="S122" s="12" t="str" cm="1">
        <f t="array" ref="S122">INDEX('SarcomaStage-ConceptMap-4'!$I$15:$N$114,Q122+1,R122)</f>
        <v>* group[=].element[=].target.comment = ##34#ALTERNATIVE : If this exists with  code =$athena#36769180 Metastasis and bodySite =$athena#4000496 'bone'##34#</v>
      </c>
    </row>
    <row r="123" spans="16:19" x14ac:dyDescent="0.75">
      <c r="P123" s="11">
        <v>109</v>
      </c>
      <c r="Q123" s="11">
        <f t="shared" si="22"/>
        <v>18</v>
      </c>
      <c r="R123" s="11">
        <f t="shared" si="23"/>
        <v>1</v>
      </c>
      <c r="S123" s="12" t="str" cm="1">
        <f t="array" ref="S123">INDEX('SarcomaStage-ConceptMap-4'!$I$15:$N$114,Q123+1,R123)</f>
        <v>* group[=].element[+].code = #SarcomaStage.sites.liver</v>
      </c>
    </row>
    <row r="124" spans="16:19" x14ac:dyDescent="0.75">
      <c r="P124" s="11">
        <v>110</v>
      </c>
      <c r="Q124" s="11">
        <f t="shared" si="22"/>
        <v>18</v>
      </c>
      <c r="R124" s="11">
        <f t="shared" si="23"/>
        <v>2</v>
      </c>
      <c r="S124" s="12" t="str" cm="1">
        <f t="array" ref="S124">INDEX('SarcomaStage-ConceptMap-4'!$I$15:$N$114,Q124+1,R124)</f>
        <v>* group[=].element[=].display = ##34#liver##34#</v>
      </c>
    </row>
    <row r="125" spans="16:19" x14ac:dyDescent="0.75">
      <c r="P125" s="11">
        <v>111</v>
      </c>
      <c r="Q125" s="11">
        <f t="shared" si="22"/>
        <v>18</v>
      </c>
      <c r="R125" s="11">
        <f t="shared" si="23"/>
        <v>3</v>
      </c>
      <c r="S125" s="12" t="str" cm="1">
        <f t="array" ref="S125">INDEX('SarcomaStage-ConceptMap-4'!$I$15:$N$114,Q125+1,R125)</f>
        <v>* group[=].element[=].target.code = #Condition.bodySite</v>
      </c>
    </row>
    <row r="126" spans="16:19" x14ac:dyDescent="0.75">
      <c r="P126" s="11">
        <v>112</v>
      </c>
      <c r="Q126" s="11">
        <f t="shared" si="22"/>
        <v>18</v>
      </c>
      <c r="R126" s="11">
        <f t="shared" si="23"/>
        <v>4</v>
      </c>
      <c r="S126" s="12" t="str" cm="1">
        <f t="array" ref="S126">INDEX('SarcomaStage-ConceptMap-4'!$I$15:$N$114,Q126+1,R126)</f>
        <v>* group[=].element[=].target.display = ##34###34#</v>
      </c>
    </row>
    <row r="127" spans="16:19" x14ac:dyDescent="0.75">
      <c r="P127" s="11">
        <v>113</v>
      </c>
      <c r="Q127" s="11">
        <f t="shared" si="22"/>
        <v>18</v>
      </c>
      <c r="R127" s="11">
        <f t="shared" si="23"/>
        <v>5</v>
      </c>
      <c r="S127" s="12" t="str" cm="1">
        <f t="array" ref="S127">INDEX('SarcomaStage-ConceptMap-4'!$I$15:$N$114,Q127+1,R127)</f>
        <v>* group[=].element[=].target.equivalence = #equivalent</v>
      </c>
    </row>
    <row r="128" spans="16:19" ht="29.5" x14ac:dyDescent="0.75">
      <c r="P128" s="11">
        <v>114</v>
      </c>
      <c r="Q128" s="11">
        <f t="shared" si="22"/>
        <v>18</v>
      </c>
      <c r="R128" s="11">
        <f t="shared" si="23"/>
        <v>6</v>
      </c>
      <c r="S128" s="12" t="str" cm="1">
        <f t="array" ref="S128">INDEX('SarcomaStage-ConceptMap-4'!$I$15:$N$114,Q128+1,R128)</f>
        <v>* group[=].element[=].target.comment = ##34#ALTERNATIVE : If this exists with  code =$athena#36769180 Metastasis and bodySite =$athena#4009105 'liver'##34#</v>
      </c>
    </row>
    <row r="129" spans="16:19" x14ac:dyDescent="0.75">
      <c r="P129" s="11">
        <v>115</v>
      </c>
      <c r="Q129" s="11">
        <f t="shared" si="22"/>
        <v>19</v>
      </c>
      <c r="R129" s="11">
        <f t="shared" si="23"/>
        <v>1</v>
      </c>
      <c r="S129" s="12" t="str" cm="1">
        <f t="array" ref="S129">INDEX('SarcomaStage-ConceptMap-4'!$I$15:$N$114,Q129+1,R129)</f>
        <v>* group[=].element[+].code = #SarcomaStage.sites.pleura</v>
      </c>
    </row>
    <row r="130" spans="16:19" x14ac:dyDescent="0.75">
      <c r="P130" s="11">
        <v>116</v>
      </c>
      <c r="Q130" s="11">
        <f t="shared" si="22"/>
        <v>19</v>
      </c>
      <c r="R130" s="11">
        <f t="shared" si="23"/>
        <v>2</v>
      </c>
      <c r="S130" s="12" t="str" cm="1">
        <f t="array" ref="S130">INDEX('SarcomaStage-ConceptMap-4'!$I$15:$N$114,Q130+1,R130)</f>
        <v>* group[=].element[=].display = ##34#pleura##34#</v>
      </c>
    </row>
    <row r="131" spans="16:19" x14ac:dyDescent="0.75">
      <c r="P131" s="11">
        <v>117</v>
      </c>
      <c r="Q131" s="11">
        <f t="shared" si="22"/>
        <v>19</v>
      </c>
      <c r="R131" s="11">
        <f t="shared" si="23"/>
        <v>3</v>
      </c>
      <c r="S131" s="12" t="str" cm="1">
        <f t="array" ref="S131">INDEX('SarcomaStage-ConceptMap-4'!$I$15:$N$114,Q131+1,R131)</f>
        <v>* group[=].element[=].target.code = #Condition.bodySite</v>
      </c>
    </row>
    <row r="132" spans="16:19" x14ac:dyDescent="0.75">
      <c r="P132" s="11">
        <v>118</v>
      </c>
      <c r="Q132" s="11">
        <f t="shared" si="22"/>
        <v>19</v>
      </c>
      <c r="R132" s="11">
        <f t="shared" si="23"/>
        <v>4</v>
      </c>
      <c r="S132" s="12" t="str" cm="1">
        <f t="array" ref="S132">INDEX('SarcomaStage-ConceptMap-4'!$I$15:$N$114,Q132+1,R132)</f>
        <v>* group[=].element[=].target.display = ##34###34#</v>
      </c>
    </row>
    <row r="133" spans="16:19" x14ac:dyDescent="0.75">
      <c r="P133" s="11">
        <v>119</v>
      </c>
      <c r="Q133" s="11">
        <f t="shared" si="22"/>
        <v>19</v>
      </c>
      <c r="R133" s="11">
        <f t="shared" si="23"/>
        <v>5</v>
      </c>
      <c r="S133" s="12" t="str" cm="1">
        <f t="array" ref="S133">INDEX('SarcomaStage-ConceptMap-4'!$I$15:$N$114,Q133+1,R133)</f>
        <v>* group[=].element[=].target.equivalence = #equivalent</v>
      </c>
    </row>
    <row r="134" spans="16:19" ht="29.5" x14ac:dyDescent="0.75">
      <c r="P134" s="11">
        <v>120</v>
      </c>
      <c r="Q134" s="11">
        <f t="shared" si="22"/>
        <v>19</v>
      </c>
      <c r="R134" s="11">
        <f t="shared" si="23"/>
        <v>6</v>
      </c>
      <c r="S134" s="12" t="str" cm="1">
        <f t="array" ref="S134">INDEX('SarcomaStage-ConceptMap-4'!$I$15:$N$114,Q134+1,R134)</f>
        <v>* group[=].element[=].target.comment = ##34#ALTERNATIVE : If this exists with  code =$athena#36769180 Metastasis and bodySite =$athena#4150673 'pleura'##34#</v>
      </c>
    </row>
    <row r="135" spans="16:19" x14ac:dyDescent="0.75">
      <c r="P135" s="11">
        <v>121</v>
      </c>
      <c r="Q135" s="11">
        <f t="shared" si="22"/>
        <v>20</v>
      </c>
      <c r="R135" s="11">
        <f t="shared" si="23"/>
        <v>1</v>
      </c>
      <c r="S135" s="12" t="str" cm="1">
        <f t="array" ref="S135">INDEX('SarcomaStage-ConceptMap-4'!$I$15:$N$114,Q135+1,R135)</f>
        <v>* group[=].element[+].code = #SarcomaStage.sites.peritoneum</v>
      </c>
    </row>
    <row r="136" spans="16:19" x14ac:dyDescent="0.75">
      <c r="P136" s="11">
        <v>122</v>
      </c>
      <c r="Q136" s="11">
        <f t="shared" si="22"/>
        <v>20</v>
      </c>
      <c r="R136" s="11">
        <f t="shared" si="23"/>
        <v>2</v>
      </c>
      <c r="S136" s="12" t="str" cm="1">
        <f t="array" ref="S136">INDEX('SarcomaStage-ConceptMap-4'!$I$15:$N$114,Q136+1,R136)</f>
        <v>* group[=].element[=].display = ##34#peritoneum##34#</v>
      </c>
    </row>
    <row r="137" spans="16:19" x14ac:dyDescent="0.75">
      <c r="P137" s="11">
        <v>123</v>
      </c>
      <c r="Q137" s="11">
        <f t="shared" si="22"/>
        <v>20</v>
      </c>
      <c r="R137" s="11">
        <f t="shared" si="23"/>
        <v>3</v>
      </c>
      <c r="S137" s="12" t="str" cm="1">
        <f t="array" ref="S137">INDEX('SarcomaStage-ConceptMap-4'!$I$15:$N$114,Q137+1,R137)</f>
        <v>* group[=].element[=].target.code = #Condition.bodySite</v>
      </c>
    </row>
    <row r="138" spans="16:19" x14ac:dyDescent="0.75">
      <c r="P138" s="11">
        <v>124</v>
      </c>
      <c r="Q138" s="11">
        <f t="shared" si="22"/>
        <v>20</v>
      </c>
      <c r="R138" s="11">
        <f t="shared" si="23"/>
        <v>4</v>
      </c>
      <c r="S138" s="12" t="str" cm="1">
        <f t="array" ref="S138">INDEX('SarcomaStage-ConceptMap-4'!$I$15:$N$114,Q138+1,R138)</f>
        <v>* group[=].element[=].target.display = ##34###34#</v>
      </c>
    </row>
    <row r="139" spans="16:19" x14ac:dyDescent="0.75">
      <c r="P139" s="11">
        <v>125</v>
      </c>
      <c r="Q139" s="11">
        <f t="shared" si="22"/>
        <v>20</v>
      </c>
      <c r="R139" s="11">
        <f t="shared" si="23"/>
        <v>5</v>
      </c>
      <c r="S139" s="12" t="str" cm="1">
        <f t="array" ref="S139">INDEX('SarcomaStage-ConceptMap-4'!$I$15:$N$114,Q139+1,R139)</f>
        <v>* group[=].element[=].target.equivalence = #equivalent</v>
      </c>
    </row>
    <row r="140" spans="16:19" ht="29.5" x14ac:dyDescent="0.75">
      <c r="P140" s="11">
        <v>126</v>
      </c>
      <c r="Q140" s="11">
        <f t="shared" si="22"/>
        <v>20</v>
      </c>
      <c r="R140" s="11">
        <f t="shared" si="23"/>
        <v>6</v>
      </c>
      <c r="S140" s="12" t="str" cm="1">
        <f t="array" ref="S140">INDEX('SarcomaStage-ConceptMap-4'!$I$15:$N$114,Q140+1,R140)</f>
        <v>* group[=].element[=].target.comment = ##34#ALTERNATIVE : If this exists with  code =$athena#36769180 Metastasis and bodySite =$athena#4035784 'peritoneum'##34#</v>
      </c>
    </row>
    <row r="141" spans="16:19" x14ac:dyDescent="0.75">
      <c r="P141" s="11">
        <v>127</v>
      </c>
      <c r="Q141" s="11">
        <f t="shared" si="22"/>
        <v>21</v>
      </c>
      <c r="R141" s="11">
        <f t="shared" si="23"/>
        <v>1</v>
      </c>
      <c r="S141" s="12" t="str" cm="1">
        <f t="array" ref="S141">INDEX('SarcomaStage-ConceptMap-4'!$I$15:$N$114,Q141+1,R141)</f>
        <v>* group[=].element[+].code = #SarcomaStage.sites.brain</v>
      </c>
    </row>
    <row r="142" spans="16:19" x14ac:dyDescent="0.75">
      <c r="P142" s="11">
        <v>128</v>
      </c>
      <c r="Q142" s="11">
        <f t="shared" si="22"/>
        <v>21</v>
      </c>
      <c r="R142" s="11">
        <f t="shared" si="23"/>
        <v>2</v>
      </c>
      <c r="S142" s="12" t="str" cm="1">
        <f t="array" ref="S142">INDEX('SarcomaStage-ConceptMap-4'!$I$15:$N$114,Q142+1,R142)</f>
        <v>* group[=].element[=].display = ##34#brain##34#</v>
      </c>
    </row>
    <row r="143" spans="16:19" x14ac:dyDescent="0.75">
      <c r="P143" s="11">
        <v>129</v>
      </c>
      <c r="Q143" s="11">
        <f t="shared" si="22"/>
        <v>21</v>
      </c>
      <c r="R143" s="11">
        <f t="shared" si="23"/>
        <v>3</v>
      </c>
      <c r="S143" s="12" t="str" cm="1">
        <f t="array" ref="S143">INDEX('SarcomaStage-ConceptMap-4'!$I$15:$N$114,Q143+1,R143)</f>
        <v>* group[=].element[=].target.code = #Condition.bodySite</v>
      </c>
    </row>
    <row r="144" spans="16:19" x14ac:dyDescent="0.75">
      <c r="P144" s="11">
        <v>130</v>
      </c>
      <c r="Q144" s="11">
        <f t="shared" ref="Q144:Q171" si="24">IF(MOD(P144,$Q$8)=0,P144/$Q$8-1,INT(P144/$Q$8))</f>
        <v>21</v>
      </c>
      <c r="R144" s="11">
        <f t="shared" ref="R144:R171" si="25">IF(MOD(P144,$Q$8)=0,$Q$8,MOD(P144,$Q$8))</f>
        <v>4</v>
      </c>
      <c r="S144" s="12" t="str" cm="1">
        <f t="array" ref="S144">INDEX('SarcomaStage-ConceptMap-4'!$I$15:$N$114,Q144+1,R144)</f>
        <v>* group[=].element[=].target.display = ##34###34#</v>
      </c>
    </row>
    <row r="145" spans="16:19" x14ac:dyDescent="0.75">
      <c r="P145" s="11">
        <v>131</v>
      </c>
      <c r="Q145" s="11">
        <f t="shared" si="24"/>
        <v>21</v>
      </c>
      <c r="R145" s="11">
        <f t="shared" si="25"/>
        <v>5</v>
      </c>
      <c r="S145" s="12" t="str" cm="1">
        <f t="array" ref="S145">INDEX('SarcomaStage-ConceptMap-4'!$I$15:$N$114,Q145+1,R145)</f>
        <v>* group[=].element[=].target.equivalence = #equivalent</v>
      </c>
    </row>
    <row r="146" spans="16:19" ht="29.5" x14ac:dyDescent="0.75">
      <c r="P146" s="11">
        <v>132</v>
      </c>
      <c r="Q146" s="11">
        <f t="shared" si="24"/>
        <v>21</v>
      </c>
      <c r="R146" s="11">
        <f t="shared" si="25"/>
        <v>6</v>
      </c>
      <c r="S146" s="12" t="str" cm="1">
        <f t="array" ref="S146">INDEX('SarcomaStage-ConceptMap-4'!$I$15:$N$114,Q146+1,R146)</f>
        <v>* group[=].element[=].target.comment = ##34#ALTERNATIVE : If this exists with  code =$athena#36769180 Metastasis and bodySite =$athena#4133034 'brain'##34#</v>
      </c>
    </row>
    <row r="147" spans="16:19" x14ac:dyDescent="0.75">
      <c r="P147" s="11">
        <v>133</v>
      </c>
      <c r="Q147" s="11">
        <f t="shared" si="24"/>
        <v>22</v>
      </c>
      <c r="R147" s="11">
        <f t="shared" si="25"/>
        <v>1</v>
      </c>
      <c r="S147" s="12" t="str" cm="1">
        <f t="array" ref="S147">INDEX('SarcomaStage-ConceptMap-4'!$I$15:$N$114,Q147+1,R147)</f>
        <v>* group[=].element[+].code = #SarcomaStage.sites.otherViscera</v>
      </c>
    </row>
    <row r="148" spans="16:19" x14ac:dyDescent="0.75">
      <c r="P148" s="11">
        <v>134</v>
      </c>
      <c r="Q148" s="11">
        <f t="shared" si="24"/>
        <v>22</v>
      </c>
      <c r="R148" s="11">
        <f t="shared" si="25"/>
        <v>2</v>
      </c>
      <c r="S148" s="12" t="str" cm="1">
        <f t="array" ref="S148">INDEX('SarcomaStage-ConceptMap-4'!$I$15:$N$114,Q148+1,R148)</f>
        <v>* group[=].element[=].display = ##34#other viscera##34#</v>
      </c>
    </row>
    <row r="149" spans="16:19" x14ac:dyDescent="0.75">
      <c r="P149" s="11">
        <v>135</v>
      </c>
      <c r="Q149" s="11">
        <f t="shared" si="24"/>
        <v>22</v>
      </c>
      <c r="R149" s="11">
        <f t="shared" si="25"/>
        <v>3</v>
      </c>
      <c r="S149" s="12" t="str" cm="1">
        <f t="array" ref="S149">INDEX('SarcomaStage-ConceptMap-4'!$I$15:$N$114,Q149+1,R149)</f>
        <v>* group[=].element[=].target.code = #Condition.bodySite</v>
      </c>
    </row>
    <row r="150" spans="16:19" x14ac:dyDescent="0.75">
      <c r="P150" s="11">
        <v>136</v>
      </c>
      <c r="Q150" s="11">
        <f t="shared" si="24"/>
        <v>22</v>
      </c>
      <c r="R150" s="11">
        <f t="shared" si="25"/>
        <v>4</v>
      </c>
      <c r="S150" s="12" t="str" cm="1">
        <f t="array" ref="S150">INDEX('SarcomaStage-ConceptMap-4'!$I$15:$N$114,Q150+1,R150)</f>
        <v>* group[=].element[=].target.display = ##34###34#</v>
      </c>
    </row>
    <row r="151" spans="16:19" x14ac:dyDescent="0.75">
      <c r="P151" s="11">
        <v>137</v>
      </c>
      <c r="Q151" s="11">
        <f t="shared" si="24"/>
        <v>22</v>
      </c>
      <c r="R151" s="11">
        <f t="shared" si="25"/>
        <v>5</v>
      </c>
      <c r="S151" s="12" t="str" cm="1">
        <f t="array" ref="S151">INDEX('SarcomaStage-ConceptMap-4'!$I$15:$N$114,Q151+1,R151)</f>
        <v>* group[=].element[=].target.equivalence = #equivalent</v>
      </c>
    </row>
    <row r="152" spans="16:19" ht="59" x14ac:dyDescent="0.75">
      <c r="P152" s="11">
        <v>138</v>
      </c>
      <c r="Q152" s="11">
        <f t="shared" si="24"/>
        <v>22</v>
      </c>
      <c r="R152" s="11">
        <f t="shared" si="25"/>
        <v>6</v>
      </c>
      <c r="S152" s="12" t="str" cm="1">
        <f t="array" ref="S152">INDEX('SarcomaStage-ConceptMap-4'!$I$15:$N$114,Q152+1,R152)</f>
        <v>* group[=].element[=].target.comment = ##34#ALTERNATIVE : If this exists with  code =$athena#36769180 Metastasis and bodySite =$athena#4159589 'Abdominal viscera'  
TO BE checked the original concept was OTHER VISCERA##34#</v>
      </c>
    </row>
    <row r="153" spans="16:19" x14ac:dyDescent="0.75">
      <c r="P153" s="11">
        <v>139</v>
      </c>
      <c r="Q153" s="11">
        <f t="shared" si="24"/>
        <v>23</v>
      </c>
      <c r="R153" s="11">
        <f t="shared" si="25"/>
        <v>1</v>
      </c>
      <c r="S153" s="12" cm="1">
        <f t="array" ref="S153">INDEX('SarcomaStage-ConceptMap-4'!$I$15:$N$114,Q153+1,R153)</f>
        <v>0</v>
      </c>
    </row>
    <row r="154" spans="16:19" x14ac:dyDescent="0.75">
      <c r="P154" s="11">
        <v>140</v>
      </c>
      <c r="Q154" s="11">
        <f t="shared" si="24"/>
        <v>23</v>
      </c>
      <c r="R154" s="11">
        <f t="shared" si="25"/>
        <v>2</v>
      </c>
      <c r="S154" s="12" cm="1">
        <f t="array" ref="S154">INDEX('SarcomaStage-ConceptMap-4'!$I$15:$N$114,Q154+1,R154)</f>
        <v>0</v>
      </c>
    </row>
    <row r="155" spans="16:19" x14ac:dyDescent="0.75">
      <c r="P155" s="11">
        <v>141</v>
      </c>
      <c r="Q155" s="11">
        <f t="shared" si="24"/>
        <v>23</v>
      </c>
      <c r="R155" s="11">
        <f t="shared" si="25"/>
        <v>3</v>
      </c>
      <c r="S155" s="12" cm="1">
        <f t="array" ref="S155">INDEX('SarcomaStage-ConceptMap-4'!$I$15:$N$114,Q155+1,R155)</f>
        <v>0</v>
      </c>
    </row>
    <row r="156" spans="16:19" x14ac:dyDescent="0.75">
      <c r="P156" s="11">
        <v>142</v>
      </c>
      <c r="Q156" s="11">
        <f t="shared" si="24"/>
        <v>23</v>
      </c>
      <c r="R156" s="11">
        <f t="shared" si="25"/>
        <v>4</v>
      </c>
      <c r="S156" s="12" cm="1">
        <f t="array" ref="S156">INDEX('SarcomaStage-ConceptMap-4'!$I$15:$N$114,Q156+1,R156)</f>
        <v>0</v>
      </c>
    </row>
    <row r="157" spans="16:19" x14ac:dyDescent="0.75">
      <c r="P157" s="11">
        <v>143</v>
      </c>
      <c r="Q157" s="11">
        <f t="shared" si="24"/>
        <v>23</v>
      </c>
      <c r="R157" s="11">
        <f t="shared" si="25"/>
        <v>5</v>
      </c>
      <c r="S157" s="12" cm="1">
        <f t="array" ref="S157">INDEX('SarcomaStage-ConceptMap-4'!$I$15:$N$114,Q157+1,R157)</f>
        <v>0</v>
      </c>
    </row>
    <row r="158" spans="16:19" x14ac:dyDescent="0.75">
      <c r="P158" s="11">
        <v>144</v>
      </c>
      <c r="Q158" s="11">
        <f t="shared" si="24"/>
        <v>23</v>
      </c>
      <c r="R158" s="11">
        <f t="shared" si="25"/>
        <v>6</v>
      </c>
      <c r="S158" s="12" cm="1">
        <f t="array" ref="S158">INDEX('SarcomaStage-ConceptMap-4'!$I$15:$N$114,Q158+1,R158)</f>
        <v>0</v>
      </c>
    </row>
    <row r="159" spans="16:19" x14ac:dyDescent="0.75">
      <c r="P159" s="11">
        <v>145</v>
      </c>
      <c r="Q159" s="11">
        <f t="shared" si="24"/>
        <v>24</v>
      </c>
      <c r="R159" s="11">
        <f t="shared" si="25"/>
        <v>1</v>
      </c>
      <c r="S159" s="12" cm="1">
        <f t="array" ref="S159">INDEX('SarcomaStage-ConceptMap-4'!$I$15:$N$114,Q159+1,R159)</f>
        <v>0</v>
      </c>
    </row>
    <row r="160" spans="16:19" x14ac:dyDescent="0.75">
      <c r="P160" s="11">
        <v>146</v>
      </c>
      <c r="Q160" s="11">
        <f t="shared" si="24"/>
        <v>24</v>
      </c>
      <c r="R160" s="11">
        <f t="shared" si="25"/>
        <v>2</v>
      </c>
      <c r="S160" s="12" cm="1">
        <f t="array" ref="S160">INDEX('SarcomaStage-ConceptMap-4'!$I$15:$N$114,Q160+1,R160)</f>
        <v>0</v>
      </c>
    </row>
    <row r="161" spans="16:19" x14ac:dyDescent="0.75">
      <c r="P161" s="11">
        <v>147</v>
      </c>
      <c r="Q161" s="11">
        <f t="shared" si="24"/>
        <v>24</v>
      </c>
      <c r="R161" s="11">
        <f t="shared" si="25"/>
        <v>3</v>
      </c>
      <c r="S161" s="12" cm="1">
        <f t="array" ref="S161">INDEX('SarcomaStage-ConceptMap-4'!$I$15:$N$114,Q161+1,R161)</f>
        <v>0</v>
      </c>
    </row>
    <row r="162" spans="16:19" x14ac:dyDescent="0.75">
      <c r="P162" s="11">
        <v>148</v>
      </c>
      <c r="Q162" s="11">
        <f t="shared" si="24"/>
        <v>24</v>
      </c>
      <c r="R162" s="11">
        <f t="shared" si="25"/>
        <v>4</v>
      </c>
      <c r="S162" s="12" cm="1">
        <f t="array" ref="S162">INDEX('SarcomaStage-ConceptMap-4'!$I$15:$N$114,Q162+1,R162)</f>
        <v>0</v>
      </c>
    </row>
    <row r="163" spans="16:19" x14ac:dyDescent="0.75">
      <c r="P163" s="11">
        <v>149</v>
      </c>
      <c r="Q163" s="11">
        <f t="shared" si="24"/>
        <v>24</v>
      </c>
      <c r="R163" s="11">
        <f t="shared" si="25"/>
        <v>5</v>
      </c>
      <c r="S163" s="12" cm="1">
        <f t="array" ref="S163">INDEX('SarcomaStage-ConceptMap-4'!$I$15:$N$114,Q163+1,R163)</f>
        <v>0</v>
      </c>
    </row>
    <row r="164" spans="16:19" x14ac:dyDescent="0.75">
      <c r="P164" s="11">
        <v>150</v>
      </c>
      <c r="Q164" s="11">
        <f t="shared" si="24"/>
        <v>24</v>
      </c>
      <c r="R164" s="11">
        <f t="shared" si="25"/>
        <v>6</v>
      </c>
      <c r="S164" s="12" cm="1">
        <f t="array" ref="S164">INDEX('SarcomaStage-ConceptMap-4'!$I$15:$N$114,Q164+1,R164)</f>
        <v>0</v>
      </c>
    </row>
    <row r="165" spans="16:19" x14ac:dyDescent="0.75">
      <c r="P165" s="11">
        <v>151</v>
      </c>
      <c r="Q165" s="11">
        <f t="shared" si="24"/>
        <v>25</v>
      </c>
      <c r="R165" s="11">
        <f t="shared" si="25"/>
        <v>1</v>
      </c>
      <c r="S165" s="12" cm="1">
        <f t="array" ref="S165">INDEX('SarcomaStage-ConceptMap-4'!$I$15:$N$114,Q165+1,R165)</f>
        <v>0</v>
      </c>
    </row>
    <row r="166" spans="16:19" x14ac:dyDescent="0.75">
      <c r="P166" s="11">
        <v>152</v>
      </c>
      <c r="Q166" s="11">
        <f t="shared" si="24"/>
        <v>25</v>
      </c>
      <c r="R166" s="11">
        <f t="shared" si="25"/>
        <v>2</v>
      </c>
      <c r="S166" s="12" cm="1">
        <f t="array" ref="S166">INDEX('SarcomaStage-ConceptMap-4'!$I$15:$N$114,Q166+1,R166)</f>
        <v>0</v>
      </c>
    </row>
    <row r="167" spans="16:19" x14ac:dyDescent="0.75">
      <c r="P167" s="11">
        <v>153</v>
      </c>
      <c r="Q167" s="11">
        <f t="shared" si="24"/>
        <v>25</v>
      </c>
      <c r="R167" s="11">
        <f t="shared" si="25"/>
        <v>3</v>
      </c>
      <c r="S167" s="12" cm="1">
        <f t="array" ref="S167">INDEX('SarcomaStage-ConceptMap-4'!$I$15:$N$114,Q167+1,R167)</f>
        <v>0</v>
      </c>
    </row>
    <row r="168" spans="16:19" x14ac:dyDescent="0.75">
      <c r="P168" s="11">
        <v>154</v>
      </c>
      <c r="Q168" s="11">
        <f t="shared" si="24"/>
        <v>25</v>
      </c>
      <c r="R168" s="11">
        <f t="shared" si="25"/>
        <v>4</v>
      </c>
      <c r="S168" s="12" cm="1">
        <f t="array" ref="S168">INDEX('SarcomaStage-ConceptMap-4'!$I$15:$N$114,Q168+1,R168)</f>
        <v>0</v>
      </c>
    </row>
    <row r="169" spans="16:19" x14ac:dyDescent="0.75">
      <c r="P169" s="11">
        <v>155</v>
      </c>
      <c r="Q169" s="11">
        <f t="shared" si="24"/>
        <v>25</v>
      </c>
      <c r="R169" s="11">
        <f t="shared" si="25"/>
        <v>5</v>
      </c>
      <c r="S169" s="12" cm="1">
        <f t="array" ref="S169">INDEX('SarcomaStage-ConceptMap-4'!$I$15:$N$114,Q169+1,R169)</f>
        <v>0</v>
      </c>
    </row>
    <row r="170" spans="16:19" x14ac:dyDescent="0.75">
      <c r="P170" s="11">
        <v>156</v>
      </c>
      <c r="Q170" s="11">
        <f t="shared" si="24"/>
        <v>25</v>
      </c>
      <c r="R170" s="11">
        <f t="shared" si="25"/>
        <v>6</v>
      </c>
      <c r="S170" s="12" cm="1">
        <f t="array" ref="S170">INDEX('SarcomaStage-ConceptMap-4'!$I$15:$N$114,Q170+1,R170)</f>
        <v>0</v>
      </c>
    </row>
    <row r="171" spans="16:19" x14ac:dyDescent="0.75">
      <c r="P171" s="11">
        <v>157</v>
      </c>
      <c r="Q171" s="11">
        <f t="shared" si="24"/>
        <v>26</v>
      </c>
      <c r="R171" s="11">
        <f t="shared" si="25"/>
        <v>1</v>
      </c>
      <c r="S171" s="12" cm="1">
        <f t="array" ref="S171">INDEX('SarcomaStage-ConceptMap-4'!$I$15:$N$114,Q171+1,R171)</f>
        <v>0</v>
      </c>
    </row>
  </sheetData>
  <mergeCells count="4">
    <mergeCell ref="E3:G3"/>
    <mergeCell ref="E4:G4"/>
    <mergeCell ref="E6:G6"/>
    <mergeCell ref="E7:G7"/>
  </mergeCells>
  <hyperlinks>
    <hyperlink ref="E6" r:id="rId1" display="http://hl7.eu/fhir/laboratory/StructureDefinition/Author" xr:uid="{3E8F5C57-BCC0-418C-90D4-877CAAB61BD6}"/>
    <hyperlink ref="E7" r:id="rId2" xr:uid="{01B842D0-6C2F-4E28-A682-25A536967DD6}"/>
    <hyperlink ref="C1" r:id="rId3" xr:uid="{3352A7C2-5B51-4D2D-AEA1-56F6CE275B8F}"/>
    <hyperlink ref="E4" r:id="rId4" display="http://hl7.eu/fhir/ig/idea4rc/StructureDefinition/mcode-cancer-stage-group" xr:uid="{6FE81F1A-2EC4-4061-904B-792B4A5FD6D3}"/>
    <hyperlink ref="E3" r:id="rId5" display="http://hl7.eu/fhir/ig/idea4rc/StructureDefinition/mcode-cancer-stage-group" xr:uid="{7CF0D214-D967-42F4-A998-EE5395651F3B}"/>
  </hyperlinks>
  <pageMargins left="0.7" right="0.7" top="0.75" bottom="0.75" header="0.3" footer="0.3"/>
  <legacyDrawing r:id="rId6"/>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F23E0-0D18-43CD-AD80-DB6C61ECBCA3}">
  <sheetPr codeName="Foglio116">
    <tabColor theme="0" tint="-0.34998626667073579"/>
  </sheetPr>
  <dimension ref="B1:G227"/>
  <sheetViews>
    <sheetView workbookViewId="0">
      <selection activeCell="G3" sqref="G3"/>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2492</v>
      </c>
    </row>
    <row r="3" spans="2:7" x14ac:dyDescent="0.75">
      <c r="B3" s="24" t="s">
        <v>20</v>
      </c>
    </row>
    <row r="4" spans="2:7" x14ac:dyDescent="0.75">
      <c r="B4" s="50" t="str">
        <f>"Instance: "&amp;'SarcomaStage-ConceptMap-1'!C4</f>
        <v>Instance: sarcomaStage2FHIR</v>
      </c>
    </row>
    <row r="5" spans="2:7" x14ac:dyDescent="0.75">
      <c r="B5" s="50" t="s">
        <v>1330</v>
      </c>
    </row>
    <row r="6" spans="2:7" x14ac:dyDescent="0.75">
      <c r="B6" s="50" t="s">
        <v>1321</v>
      </c>
    </row>
    <row r="7" spans="2:7" x14ac:dyDescent="0.75">
      <c r="B7" s="50" t="s">
        <v>1473</v>
      </c>
    </row>
    <row r="8" spans="2:7" x14ac:dyDescent="0.75">
      <c r="B8" s="50" t="str">
        <f>"* name = ##34#"&amp;'SarcomaStage-ConceptMap-1'!C3&amp;"##34#"</f>
        <v>* name = ##34#SarcomaStage2FHIR##34#</v>
      </c>
    </row>
    <row r="9" spans="2:7" x14ac:dyDescent="0.75">
      <c r="B9" s="50" t="str">
        <f>"* title = ##34#"&amp;'SarcomaStage-ConceptMap-1'!C5&amp;"##34#"</f>
        <v>* title = ##34#Stage Model to this guide Map##34#</v>
      </c>
    </row>
    <row r="10" spans="2:7" x14ac:dyDescent="0.75">
      <c r="B10" s="50" t="s">
        <v>1322</v>
      </c>
    </row>
    <row r="11" spans="2:7" x14ac:dyDescent="0.75">
      <c r="B11" s="50" t="s">
        <v>1323</v>
      </c>
    </row>
    <row r="12" spans="2:7" x14ac:dyDescent="0.75">
      <c r="B12" s="50" t="str">
        <f>"* description = ##34#"&amp;'SarcomaStage-ConceptMap-1'!C8&amp;"##34#"</f>
        <v>* description = ##34#Stage Model to this guide Map##34#</v>
      </c>
    </row>
    <row r="13" spans="2:7" x14ac:dyDescent="0.75">
      <c r="B13" s="50" t="str">
        <f>"* purpose = ##34#"&amp;'SarcomaStage-ConceptMap-1'!C9&amp;"##34#"</f>
        <v>* purpose = ##34#It shows how the Stage Model is mapped into this guide##34#</v>
      </c>
    </row>
    <row r="14" spans="2:7" x14ac:dyDescent="0.75">
      <c r="B14" s="54" t="str">
        <f>"* sourceUri = ##34#"&amp;'SarcomaStage-ConceptMap-1'!E3&amp;"##34#"</f>
        <v>* sourceUri = ##34#http://hl7.eu/fhir/ig/idea4rc/StructureDefinition/SarcomaStage##34#</v>
      </c>
    </row>
    <row r="15" spans="2:7" x14ac:dyDescent="0.75">
      <c r="B15" s="54" t="str">
        <f>"* targetUri = ##34#"&amp;'SarcomaStage-ConceptMap-1'!E4&amp;"##34#"</f>
        <v>* targetUri = ##34#http://hl7.eu/fhir/ig/idea4rc/StructureDefinition/Bundle-eu-i4rc##34#</v>
      </c>
    </row>
    <row r="16" spans="2:7" x14ac:dyDescent="0.75">
      <c r="B16" s="53" t="str">
        <f>"* group[+].source = ##34#"&amp;'SarcomaStage-ConceptMap-1'!E6&amp;"##34#"</f>
        <v>* group[+].source = ##34#http://hl7.eu/fhir/ig/idea4rc/StructureDefinition/SarcomaStage##34#</v>
      </c>
    </row>
    <row r="17" spans="2:7" x14ac:dyDescent="0.75">
      <c r="B17" s="53" t="str">
        <f>"* group[=].target = ##34#"&amp;'SarcomaStage-ConceptMap-1'!E7&amp;"##34#"</f>
        <v>* group[=].target = ##34#http://hl7.eu/fhir/ig/idea4rc/StructureDefinition/sarcoma-cancer-stage-group##34#</v>
      </c>
    </row>
    <row r="18" spans="2:7" x14ac:dyDescent="0.75">
      <c r="B18" s="75"/>
    </row>
    <row r="19" spans="2:7" x14ac:dyDescent="0.75">
      <c r="B19" s="12" t="str">
        <f>IF('SarcomaStage-ConceptMap-1'!S15=0,"//---END",'SarcomaStage-ConceptMap-1'!S15)</f>
        <v>* group[=].element[+].code = #SarcomaStage.episodeEvent</v>
      </c>
    </row>
    <row r="20" spans="2:7" x14ac:dyDescent="0.75">
      <c r="B20" s="12" t="str">
        <f>IF('SarcomaStage-ConceptMap-1'!S16=0,"//---END",'SarcomaStage-ConceptMap-1'!S16)</f>
        <v>* group[=].element[=].display = ##34#Episode Event Reference##34#</v>
      </c>
    </row>
    <row r="21" spans="2:7" x14ac:dyDescent="0.75">
      <c r="B21" s="12" t="str">
        <f>IF('SarcomaStage-ConceptMap-1'!S17=0,"//---END",'SarcomaStage-ConceptMap-1'!S17)</f>
        <v>* group[=].element[=].target.code = #Observation.focus</v>
      </c>
    </row>
    <row r="22" spans="2:7" x14ac:dyDescent="0.75">
      <c r="B22" s="12" t="str">
        <f>IF('SarcomaStage-ConceptMap-1'!S18=0,"//---END",'SarcomaStage-ConceptMap-1'!S18)</f>
        <v>* group[=].element[=].target.display = ##34###34#</v>
      </c>
    </row>
    <row r="23" spans="2:7" x14ac:dyDescent="0.75">
      <c r="B23" s="12" t="str">
        <f>IF('SarcomaStage-ConceptMap-1'!S19=0,"//---END",'SarcomaStage-ConceptMap-1'!S19)</f>
        <v>* group[=].element[=].target.equivalence = #relatedto</v>
      </c>
    </row>
    <row r="24" spans="2:7" x14ac:dyDescent="0.75">
      <c r="B24" s="12" t="str">
        <f>IF('SarcomaStage-ConceptMap-1'!S20=0,"//---END",'SarcomaStage-ConceptMap-1'!S20)</f>
        <v/>
      </c>
      <c r="G24" s="7"/>
    </row>
    <row r="25" spans="2:7" x14ac:dyDescent="0.75">
      <c r="B25" s="12" t="str">
        <f>IF('SarcomaStage-ConceptMap-1'!S21=0,"//---END",'SarcomaStage-ConceptMap-1'!S21)</f>
        <v>* group[=].element[+].code = #SarcomaStage.localised</v>
      </c>
    </row>
    <row r="26" spans="2:7" x14ac:dyDescent="0.75">
      <c r="B26" s="12" t="str">
        <f>IF('SarcomaStage-ConceptMap-1'!S22=0,"//---END",'SarcomaStage-ConceptMap-1'!S22)</f>
        <v>* group[=].element[=].display = ##34#Localised##34#</v>
      </c>
    </row>
    <row r="27" spans="2:7" x14ac:dyDescent="0.75">
      <c r="B27" s="12" t="str">
        <f>IF('SarcomaStage-ConceptMap-1'!S23=0,"//---END",'SarcomaStage-ConceptMap-1'!S23)</f>
        <v>* group[=].element[=].target.code = #Observation.hasMember:localized</v>
      </c>
    </row>
    <row r="28" spans="2:7" x14ac:dyDescent="0.75">
      <c r="B28" s="12" t="str">
        <f>IF('SarcomaStage-ConceptMap-1'!S24=0,"//---END",'SarcomaStage-ConceptMap-1'!S24)</f>
        <v>* group[=].element[=].target.display = ##34###34#</v>
      </c>
    </row>
    <row r="29" spans="2:7" x14ac:dyDescent="0.75">
      <c r="B29" s="12" t="str">
        <f>IF('SarcomaStage-ConceptMap-1'!S25=0,"//---END",'SarcomaStage-ConceptMap-1'!S25)</f>
        <v>* group[=].element[=].target.equivalence = #equivalent</v>
      </c>
    </row>
    <row r="30" spans="2:7" x14ac:dyDescent="0.75">
      <c r="B30" s="12" t="str">
        <f>IF('SarcomaStage-ConceptMap-1'!S26=0,"//---END",'SarcomaStage-ConceptMap-1'!S26)</f>
        <v/>
      </c>
    </row>
    <row r="31" spans="2:7" x14ac:dyDescent="0.75">
      <c r="B31" s="12" t="str">
        <f>IF('SarcomaStage-ConceptMap-1'!S27=0,"//---END",'SarcomaStage-ConceptMap-1'!S27)</f>
        <v>* group[=].element[+].code = #SarcomaStage.locoRegional</v>
      </c>
    </row>
    <row r="32" spans="2:7" x14ac:dyDescent="0.75">
      <c r="B32" s="12" t="str">
        <f>IF('SarcomaStage-ConceptMap-1'!S28=0,"//---END",'SarcomaStage-ConceptMap-1'!S28)</f>
        <v>* group[=].element[=].display = ##34#Loco-regional##34#</v>
      </c>
    </row>
    <row r="33" spans="2:2" x14ac:dyDescent="0.75">
      <c r="B33" s="12" t="str">
        <f>IF('SarcomaStage-ConceptMap-1'!S29=0,"//---END",'SarcomaStage-ConceptMap-1'!S29)</f>
        <v>* group[=].element[=].target.code = #Observation.hasMember:locoRegional</v>
      </c>
    </row>
    <row r="34" spans="2:2" x14ac:dyDescent="0.75">
      <c r="B34" s="12" t="str">
        <f>IF('SarcomaStage-ConceptMap-1'!S30=0,"//---END",'SarcomaStage-ConceptMap-1'!S30)</f>
        <v>* group[=].element[=].target.display = ##34###34#</v>
      </c>
    </row>
    <row r="35" spans="2:2" x14ac:dyDescent="0.75">
      <c r="B35" s="12" t="str">
        <f>IF('SarcomaStage-ConceptMap-1'!S31=0,"//---END",'SarcomaStage-ConceptMap-1'!S31)</f>
        <v>* group[=].element[=].target.equivalence = #equivalent</v>
      </c>
    </row>
    <row r="36" spans="2:2" x14ac:dyDescent="0.75">
      <c r="B36" s="12" t="str">
        <f>IF('SarcomaStage-ConceptMap-1'!S32=0,"//---END",'SarcomaStage-ConceptMap-1'!S32)</f>
        <v/>
      </c>
    </row>
    <row r="37" spans="2:2" x14ac:dyDescent="0.75">
      <c r="B37" s="12" t="str">
        <f>IF('SarcomaStage-ConceptMap-1'!S33=0,"//---END",'SarcomaStage-ConceptMap-1'!S33)</f>
        <v>//---END</v>
      </c>
    </row>
    <row r="38" spans="2:2" x14ac:dyDescent="0.75">
      <c r="B38" s="12" t="str">
        <f>IF('SarcomaStage-ConceptMap-1'!S34=0,"//---END",'SarcomaStage-ConceptMap-1'!S34)</f>
        <v>//---END</v>
      </c>
    </row>
    <row r="39" spans="2:2" x14ac:dyDescent="0.75">
      <c r="B39" s="12" t="str">
        <f>IF('SarcomaStage-ConceptMap-1'!S35=0,"//---END",'SarcomaStage-ConceptMap-1'!S35)</f>
        <v>//---END</v>
      </c>
    </row>
    <row r="40" spans="2:2" x14ac:dyDescent="0.75">
      <c r="B40" s="12" t="str">
        <f>IF('SarcomaStage-ConceptMap-1'!S36=0,"//---END",'SarcomaStage-ConceptMap-1'!S36)</f>
        <v>//---END</v>
      </c>
    </row>
    <row r="41" spans="2:2" x14ac:dyDescent="0.75">
      <c r="B41" s="12" t="str">
        <f>IF('SarcomaStage-ConceptMap-1'!S37=0,"//---END",'SarcomaStage-ConceptMap-1'!S37)</f>
        <v>//---END</v>
      </c>
    </row>
    <row r="42" spans="2:2" x14ac:dyDescent="0.75">
      <c r="B42" s="12"/>
    </row>
    <row r="43" spans="2:2" x14ac:dyDescent="0.75">
      <c r="B43" s="12"/>
    </row>
    <row r="45" spans="2:2" x14ac:dyDescent="0.75">
      <c r="B45" s="83"/>
    </row>
    <row r="46" spans="2:2" x14ac:dyDescent="0.75">
      <c r="B46" s="53" t="str">
        <f>"* group[+].source = ##34#"&amp;'SarcomaStage-ConceptMap-2'!E6&amp;"##34#"</f>
        <v>* group[+].source = ##34#http://hl7.eu/fhir/ig/idea4rc/StructureDefinition/SarcomaStage##34#</v>
      </c>
    </row>
    <row r="47" spans="2:2" x14ac:dyDescent="0.75">
      <c r="B47" s="84" t="str">
        <f>"* group[=].target = ##34#"&amp;'SarcomaStage-ConceptMap-2'!E7&amp;"##34#"</f>
        <v>* group[=].target = ##34#http://hl7.eu/fhir/ig/idea4rc/StructureDefinition/sarcoma-extent-category##34#</v>
      </c>
    </row>
    <row r="48" spans="2:2" x14ac:dyDescent="0.75">
      <c r="B48" s="85"/>
    </row>
    <row r="49" spans="2:2" x14ac:dyDescent="0.75">
      <c r="B49" s="11" t="str">
        <f>IF('SarcomaStage-ConceptMap-2'!S15=0,"//---END",'SarcomaStage-ConceptMap-2'!S15)</f>
        <v>* group[=].element[+].code = #SarcomaStage.localised</v>
      </c>
    </row>
    <row r="50" spans="2:2" x14ac:dyDescent="0.75">
      <c r="B50" s="11" t="str">
        <f>IF('SarcomaStage-ConceptMap-2'!S16=0,"//---END",'SarcomaStage-ConceptMap-2'!S16)</f>
        <v>* group[=].element[=].display = ##34#Localised##34#</v>
      </c>
    </row>
    <row r="51" spans="2:2" x14ac:dyDescent="0.75">
      <c r="B51" s="11" t="str">
        <f>IF('SarcomaStage-ConceptMap-2'!S17=0,"//---END",'SarcomaStage-ConceptMap-2'!S17)</f>
        <v>* group[=].element[=].target.code = #Observation.valueCodeableConcept</v>
      </c>
    </row>
    <row r="52" spans="2:2" x14ac:dyDescent="0.75">
      <c r="B52" s="11" t="str">
        <f>IF('SarcomaStage-ConceptMap-2'!S18=0,"//---END",'SarcomaStage-ConceptMap-2'!S18)</f>
        <v>* group[=].element[=].target.display = ##34###34#</v>
      </c>
    </row>
    <row r="53" spans="2:2" x14ac:dyDescent="0.75">
      <c r="B53" s="11" t="str">
        <f>IF('SarcomaStage-ConceptMap-2'!S19=0,"//---END",'SarcomaStage-ConceptMap-2'!S19)</f>
        <v>* group[=].element[=].target.equivalence = #equivalent</v>
      </c>
    </row>
    <row r="54" spans="2:2" x14ac:dyDescent="0.75">
      <c r="B54" s="11" t="str">
        <f>IF('SarcomaStage-ConceptMap-2'!S20=0,"//---END",'SarcomaStage-ConceptMap-2'!S20)</f>
        <v>* group[=].element[=].target.comment = ##34#Localized if = $athena#32942 Confined Disease if not  #32944 Metastatic Disease##34#</v>
      </c>
    </row>
    <row r="55" spans="2:2" x14ac:dyDescent="0.75">
      <c r="B55" s="11" t="str">
        <f>IF('SarcomaStage-ConceptMap-2'!S21=0,"//---END",'SarcomaStage-ConceptMap-2'!S21)</f>
        <v>* group[=].element[+].code = #SarcomaStage.localised</v>
      </c>
    </row>
    <row r="56" spans="2:2" x14ac:dyDescent="0.75">
      <c r="B56" s="11" t="str">
        <f>IF('SarcomaStage-ConceptMap-2'!S22=0,"//---END",'SarcomaStage-ConceptMap-2'!S22)</f>
        <v>* group[=].element[=].display = ##34#Localised##34#</v>
      </c>
    </row>
    <row r="57" spans="2:2" x14ac:dyDescent="0.75">
      <c r="B57" s="11" t="str">
        <f>IF('SarcomaStage-ConceptMap-2'!S23=0,"//---END",'SarcomaStage-ConceptMap-2'!S23)</f>
        <v>* group[=].element[=].target.code = #Observation.component.value[x]</v>
      </c>
    </row>
    <row r="58" spans="2:2" x14ac:dyDescent="0.75">
      <c r="B58" s="11" t="str">
        <f>IF('SarcomaStage-ConceptMap-2'!S24=0,"//---END",'SarcomaStage-ConceptMap-2'!S24)</f>
        <v>* group[=].element[=].target.display = ##34###34#</v>
      </c>
    </row>
    <row r="59" spans="2:2" x14ac:dyDescent="0.75">
      <c r="B59" s="11" t="str">
        <f>IF('SarcomaStage-ConceptMap-2'!S25=0,"//---END",'SarcomaStage-ConceptMap-2'!S25)</f>
        <v>* group[=].element[=].target.equivalence = #equivalent</v>
      </c>
    </row>
    <row r="60" spans="2:2" x14ac:dyDescent="0.75">
      <c r="B60" s="11" t="str">
        <f>IF('SarcomaStage-ConceptMap-2'!S26=0,"//---END",'SarcomaStage-ConceptMap-2'!S26)</f>
        <v>* group[=].element[=].target.comment = ##34#number of lesions if localized##34#</v>
      </c>
    </row>
    <row r="61" spans="2:2" x14ac:dyDescent="0.75">
      <c r="B61" s="11" t="str">
        <f>IF('SarcomaStage-ConceptMap-2'!S27=0,"//---END",'SarcomaStage-ConceptMap-2'!S27)</f>
        <v>//---END</v>
      </c>
    </row>
    <row r="62" spans="2:2" x14ac:dyDescent="0.75">
      <c r="B62" s="11" t="str">
        <f>IF('SarcomaStage-ConceptMap-2'!S28=0,"//---END",'SarcomaStage-ConceptMap-2'!S28)</f>
        <v>//---END</v>
      </c>
    </row>
    <row r="63" spans="2:2" x14ac:dyDescent="0.75">
      <c r="B63" s="11" t="str">
        <f>IF('SarcomaStage-ConceptMap-2'!S29=0,"//---END",'SarcomaStage-ConceptMap-2'!S29)</f>
        <v>//---END</v>
      </c>
    </row>
    <row r="64" spans="2:2" x14ac:dyDescent="0.75">
      <c r="B64" s="11" t="str">
        <f>IF('SarcomaStage-ConceptMap-2'!S30=0,"//---END",'SarcomaStage-ConceptMap-2'!S30)</f>
        <v>//---END</v>
      </c>
    </row>
    <row r="65" spans="2:7" x14ac:dyDescent="0.75">
      <c r="B65" s="83"/>
      <c r="C65" s="7"/>
      <c r="D65" s="7"/>
      <c r="E65" s="7"/>
      <c r="F65" s="7"/>
      <c r="G65" s="7"/>
    </row>
    <row r="66" spans="2:7" x14ac:dyDescent="0.75">
      <c r="B66" s="53" t="str">
        <f>"* group[+].source = ##34#"&amp;'SarcomaStage-ConceptMap-3'!E6&amp;"##34#"</f>
        <v>* group[+].source = ##34#http://hl7.eu/fhir/ig/idea4rc/StructureDefinition/SarcomaStage##34#</v>
      </c>
      <c r="C66" s="7"/>
      <c r="D66" s="7"/>
      <c r="E66" s="7"/>
      <c r="F66" s="7"/>
      <c r="G66" s="7"/>
    </row>
    <row r="67" spans="2:7" x14ac:dyDescent="0.75">
      <c r="B67" s="84" t="str">
        <f>"* group[=].target = ##34#"&amp;'SarcomaStage-ConceptMap-3'!E7&amp;"##34#"</f>
        <v>* group[=].target = ##34#http://hl7.eu/fhir/ig/idea4rc/StructureDefinition/sarcoma-locoRegional-category##34#</v>
      </c>
      <c r="C67" s="7"/>
      <c r="D67" s="7"/>
      <c r="E67" s="7"/>
      <c r="F67" s="7"/>
      <c r="G67" s="7"/>
    </row>
    <row r="68" spans="2:7" x14ac:dyDescent="0.75">
      <c r="B68" s="85"/>
      <c r="C68" s="7"/>
      <c r="D68" s="7"/>
      <c r="E68" s="7"/>
      <c r="F68" s="7"/>
      <c r="G68" s="7"/>
    </row>
    <row r="69" spans="2:7" x14ac:dyDescent="0.75">
      <c r="B69" s="73" t="str">
        <f>IF('SarcomaStage-ConceptMap-3'!S15=0,"//---END",'SarcomaStage-ConceptMap-3'!S15)</f>
        <v>* group[=].element[+].code = #SarcomaStage.locoRegional</v>
      </c>
      <c r="C69" s="7"/>
      <c r="D69" s="7"/>
      <c r="E69" s="7"/>
      <c r="F69" s="7"/>
      <c r="G69" s="7"/>
    </row>
    <row r="70" spans="2:7" x14ac:dyDescent="0.75">
      <c r="B70" s="73" t="str">
        <f>IF('SarcomaStage-ConceptMap-3'!S16=0,"//---END",'SarcomaStage-ConceptMap-3'!S16)</f>
        <v>* group[=].element[=].display = ##34#Loco-regional##34#</v>
      </c>
      <c r="C70" s="7"/>
      <c r="D70" s="7"/>
      <c r="E70" s="7"/>
      <c r="F70" s="7"/>
      <c r="G70" s="7"/>
    </row>
    <row r="71" spans="2:7" x14ac:dyDescent="0.75">
      <c r="B71" s="73" t="str">
        <f>IF('SarcomaStage-ConceptMap-3'!S17=0,"//---END",'SarcomaStage-ConceptMap-3'!S17)</f>
        <v>* group[=].element[=].target.code = #Observation.valueCodeableConcept</v>
      </c>
      <c r="C71" s="7"/>
      <c r="D71" s="7"/>
      <c r="E71" s="7"/>
      <c r="F71" s="7"/>
      <c r="G71" s="7"/>
    </row>
    <row r="72" spans="2:7" x14ac:dyDescent="0.75">
      <c r="B72" s="73" t="str">
        <f>IF('SarcomaStage-ConceptMap-3'!S18=0,"//---END",'SarcomaStage-ConceptMap-3'!S18)</f>
        <v>* group[=].element[=].target.display = ##34###34#</v>
      </c>
      <c r="C72" s="7"/>
      <c r="D72" s="7"/>
      <c r="E72" s="7"/>
      <c r="F72" s="7"/>
      <c r="G72" s="7"/>
    </row>
    <row r="73" spans="2:7" x14ac:dyDescent="0.75">
      <c r="B73" s="73" t="str">
        <f>IF('SarcomaStage-ConceptMap-3'!S19=0,"//---END",'SarcomaStage-ConceptMap-3'!S19)</f>
        <v>* group[=].element[=].target.equivalence = #equivalent</v>
      </c>
      <c r="C73" s="7"/>
      <c r="D73" s="7"/>
      <c r="E73" s="7"/>
      <c r="F73" s="7"/>
      <c r="G73" s="7"/>
    </row>
    <row r="74" spans="2:7" x14ac:dyDescent="0.75">
      <c r="B74" s="73" t="str">
        <f>IF('SarcomaStage-ConceptMap-3'!S20=0,"//---END",'SarcomaStage-ConceptMap-3'!S20)</f>
        <v/>
      </c>
      <c r="C74" s="7"/>
      <c r="D74" s="7"/>
      <c r="E74" s="7"/>
      <c r="F74" s="7"/>
      <c r="G74" s="7"/>
    </row>
    <row r="75" spans="2:7" x14ac:dyDescent="0.75">
      <c r="B75" s="73" t="str">
        <f>IF('SarcomaStage-ConceptMap-3'!S21=0,"//---END",'SarcomaStage-ConceptMap-3'!S21)</f>
        <v>//---END</v>
      </c>
      <c r="C75" s="7"/>
      <c r="D75" s="7"/>
      <c r="E75" s="7"/>
      <c r="F75" s="7"/>
      <c r="G75" s="7"/>
    </row>
    <row r="76" spans="2:7" x14ac:dyDescent="0.75">
      <c r="B76" s="73" t="str">
        <f>IF('SarcomaStage-ConceptMap-3'!S22=0,"//---END",'SarcomaStage-ConceptMap-3'!S22)</f>
        <v>//---END</v>
      </c>
      <c r="C76" s="7"/>
      <c r="D76" s="7"/>
      <c r="E76" s="7"/>
      <c r="F76" s="7"/>
      <c r="G76" s="7"/>
    </row>
    <row r="77" spans="2:7" x14ac:dyDescent="0.75">
      <c r="B77" s="73" t="str">
        <f>IF('SarcomaStage-ConceptMap-3'!S23=0,"//---END",'SarcomaStage-ConceptMap-3'!S23)</f>
        <v>//---END</v>
      </c>
      <c r="C77" s="7"/>
      <c r="D77" s="7"/>
      <c r="E77" s="7"/>
      <c r="F77" s="7"/>
      <c r="G77" s="7"/>
    </row>
    <row r="78" spans="2:7" x14ac:dyDescent="0.75">
      <c r="B78" s="73" t="str">
        <f>IF('SarcomaStage-ConceptMap-3'!S24=0,"//---END",'SarcomaStage-ConceptMap-3'!S24)</f>
        <v>//---END</v>
      </c>
      <c r="C78" s="7"/>
      <c r="D78" s="7"/>
      <c r="E78" s="7"/>
      <c r="F78" s="7"/>
      <c r="G78" s="7"/>
    </row>
    <row r="79" spans="2:7" x14ac:dyDescent="0.75">
      <c r="B79" s="73" t="str">
        <f>IF('SarcomaStage-ConceptMap-3'!S25=0,"//---END",'SarcomaStage-ConceptMap-3'!S25)</f>
        <v>//---END</v>
      </c>
      <c r="C79" s="7"/>
      <c r="D79" s="7"/>
      <c r="E79" s="7"/>
      <c r="F79" s="7"/>
      <c r="G79" s="7"/>
    </row>
    <row r="80" spans="2:7" x14ac:dyDescent="0.75">
      <c r="B80" s="7"/>
      <c r="C80" s="7"/>
      <c r="D80" s="7"/>
      <c r="E80" s="7"/>
      <c r="F80" s="7"/>
      <c r="G80" s="7"/>
    </row>
    <row r="81" spans="2:2" x14ac:dyDescent="0.75">
      <c r="B81" s="83"/>
    </row>
    <row r="82" spans="2:2" x14ac:dyDescent="0.75">
      <c r="B82" s="53" t="str">
        <f>"* group[+].source = ##34#"&amp;'SarcomaStage-ConceptMap-4'!E6&amp;"##34#"</f>
        <v>* group[+].source = ##34#http://hl7.eu/fhir/ig/idea4rc/StructureDefinition/SarcomaStage##34#</v>
      </c>
    </row>
    <row r="83" spans="2:2" x14ac:dyDescent="0.75">
      <c r="B83" s="84" t="str">
        <f>"* group[=].target = ##34#"&amp;'SarcomaStage-ConceptMap-4'!E7&amp;"##34#"</f>
        <v>* group[=].target = ##34#http://hl7.eu/fhir/ig/idea4rc/StructureDefinition/Condition-secondaryCancer-eu-i4rc##34#</v>
      </c>
    </row>
    <row r="84" spans="2:2" x14ac:dyDescent="0.75">
      <c r="B84" s="85"/>
    </row>
    <row r="85" spans="2:2" x14ac:dyDescent="0.75">
      <c r="B85" t="str">
        <f>IF('SarcomaStage-ConceptMap-4'!S15=0,"//---END",'SarcomaStage-ConceptMap-4'!S15)</f>
        <v>* group[=].element[+].code = #SarcomaStage.episodeEvent</v>
      </c>
    </row>
    <row r="86" spans="2:2" x14ac:dyDescent="0.75">
      <c r="B86" t="str">
        <f>IF('SarcomaStage-ConceptMap-4'!S16=0,"//---END",'SarcomaStage-ConceptMap-4'!S16)</f>
        <v>* group[=].element[=].display = ##34#Episode Event Reference##34#</v>
      </c>
    </row>
    <row r="87" spans="2:2" x14ac:dyDescent="0.75">
      <c r="B87" t="str">
        <f>IF('SarcomaStage-ConceptMap-4'!S17=0,"//---END",'SarcomaStage-ConceptMap-4'!S17)</f>
        <v>* group[=].element[=].target.code = #Condition.extension:relatedPrimaryCancerCondition</v>
      </c>
    </row>
    <row r="88" spans="2:2" x14ac:dyDescent="0.75">
      <c r="B88" t="str">
        <f>IF('SarcomaStage-ConceptMap-4'!S18=0,"//---END",'SarcomaStage-ConceptMap-4'!S18)</f>
        <v>* group[=].element[=].target.display = ##34###34#</v>
      </c>
    </row>
    <row r="89" spans="2:2" x14ac:dyDescent="0.75">
      <c r="B89" t="str">
        <f>IF('SarcomaStage-ConceptMap-4'!S19=0,"//---END",'SarcomaStage-ConceptMap-4'!S19)</f>
        <v>* group[=].element[=].target.equivalence = #equivalent</v>
      </c>
    </row>
    <row r="90" spans="2:2" x14ac:dyDescent="0.75">
      <c r="B90" t="str">
        <f>IF('SarcomaStage-ConceptMap-4'!S20=0,"//---END",'SarcomaStage-ConceptMap-4'!S20)</f>
        <v/>
      </c>
    </row>
    <row r="91" spans="2:2" x14ac:dyDescent="0.75">
      <c r="B91" t="str">
        <f>IF('SarcomaStage-ConceptMap-4'!S21=0,"//---END",'SarcomaStage-ConceptMap-4'!S21)</f>
        <v>* group[=].element[+].code = #SarcomaStage.regionalNodalMetastases</v>
      </c>
    </row>
    <row r="92" spans="2:2" x14ac:dyDescent="0.75">
      <c r="B92" t="str">
        <f>IF('SarcomaStage-ConceptMap-4'!S22=0,"//---END",'SarcomaStage-ConceptMap-4'!S22)</f>
        <v>* group[=].element[=].display = ##34#Regional nodal metastases##34#</v>
      </c>
    </row>
    <row r="93" spans="2:2" x14ac:dyDescent="0.75">
      <c r="B93" t="str">
        <f>IF('SarcomaStage-ConceptMap-4'!S23=0,"//---END",'SarcomaStage-ConceptMap-4'!S23)</f>
        <v>* group[=].element[=].target.code = #Condition.</v>
      </c>
    </row>
    <row r="94" spans="2:2" x14ac:dyDescent="0.75">
      <c r="B94" t="str">
        <f>IF('SarcomaStage-ConceptMap-4'!S24=0,"//---END",'SarcomaStage-ConceptMap-4'!S24)</f>
        <v>* group[=].element[=].target.display = ##34###34#</v>
      </c>
    </row>
    <row r="95" spans="2:2" x14ac:dyDescent="0.75">
      <c r="B95" t="str">
        <f>IF('SarcomaStage-ConceptMap-4'!S25=0,"//---END",'SarcomaStage-ConceptMap-4'!S25)</f>
        <v>* group[=].element[=].target.equivalence = #equivalent</v>
      </c>
    </row>
    <row r="96" spans="2:2" x14ac:dyDescent="0.75">
      <c r="B96" t="str">
        <f>IF('SarcomaStage-ConceptMap-4'!S26=0,"//---END",'SarcomaStage-ConceptMap-4'!S26)</f>
        <v>* group[=].element[=].target.comment = ##34#If this exists with  code = $athena#36769269  'Regional spread to lymph node'##34#</v>
      </c>
    </row>
    <row r="97" spans="2:2" x14ac:dyDescent="0.75">
      <c r="B97" t="str">
        <f>IF('SarcomaStage-ConceptMap-4'!S27=0,"//---END",'SarcomaStage-ConceptMap-4'!S27)</f>
        <v>* group[=].element[+].code = #SarcomaStage.sites.softTissue</v>
      </c>
    </row>
    <row r="98" spans="2:2" x14ac:dyDescent="0.75">
      <c r="B98" t="str">
        <f>IF('SarcomaStage-ConceptMap-4'!S28=0,"//---END",'SarcomaStage-ConceptMap-4'!S28)</f>
        <v>* group[=].element[=].display = ##34#Soft tissue##34#</v>
      </c>
    </row>
    <row r="99" spans="2:2" x14ac:dyDescent="0.75">
      <c r="B99" t="str">
        <f>IF('SarcomaStage-ConceptMap-4'!S29=0,"//---END",'SarcomaStage-ConceptMap-4'!S29)</f>
        <v>* group[=].element[=].target.code = #Condition.</v>
      </c>
    </row>
    <row r="100" spans="2:2" x14ac:dyDescent="0.75">
      <c r="B100" t="str">
        <f>IF('SarcomaStage-ConceptMap-4'!S30=0,"//---END",'SarcomaStage-ConceptMap-4'!S30)</f>
        <v>* group[=].element[=].target.display = ##34###34#</v>
      </c>
    </row>
    <row r="101" spans="2:2" x14ac:dyDescent="0.75">
      <c r="B101" t="str">
        <f>IF('SarcomaStage-ConceptMap-4'!S31=0,"//---END",'SarcomaStage-ConceptMap-4'!S31)</f>
        <v>* group[=].element[=].target.equivalence = #relatedto</v>
      </c>
    </row>
    <row r="102" spans="2:2" x14ac:dyDescent="0.75">
      <c r="B102" t="str">
        <f>IF('SarcomaStage-ConceptMap-4'!S32=0,"//---END",'SarcomaStage-ConceptMap-4'!S32)</f>
        <v>* group[=].element[=].target.comment = ##34#If this exists with  code = $athena#35225724 Metastasis to soft tissues##34#</v>
      </c>
    </row>
    <row r="103" spans="2:2" x14ac:dyDescent="0.75">
      <c r="B103" t="str">
        <f>IF('SarcomaStage-ConceptMap-4'!S33=0,"//---END",'SarcomaStage-ConceptMap-4'!S33)</f>
        <v>* group[=].element[+].code = #SarcomaStage.sites.distantLymphNode</v>
      </c>
    </row>
    <row r="104" spans="2:2" x14ac:dyDescent="0.75">
      <c r="B104" t="str">
        <f>IF('SarcomaStage-ConceptMap-4'!S34=0,"//---END",'SarcomaStage-ConceptMap-4'!S34)</f>
        <v>* group[=].element[=].display = ##34#distant lymph node##34#</v>
      </c>
    </row>
    <row r="105" spans="2:2" x14ac:dyDescent="0.75">
      <c r="B105" t="str">
        <f>IF('SarcomaStage-ConceptMap-4'!S35=0,"//---END",'SarcomaStage-ConceptMap-4'!S35)</f>
        <v>* group[=].element[=].target.code = #Condition.</v>
      </c>
    </row>
    <row r="106" spans="2:2" x14ac:dyDescent="0.75">
      <c r="B106" t="str">
        <f>IF('SarcomaStage-ConceptMap-4'!S36=0,"//---END",'SarcomaStage-ConceptMap-4'!S36)</f>
        <v>* group[=].element[=].target.display = ##34###34#</v>
      </c>
    </row>
    <row r="107" spans="2:2" x14ac:dyDescent="0.75">
      <c r="B107" t="str">
        <f>IF('SarcomaStage-ConceptMap-4'!S37=0,"//---END",'SarcomaStage-ConceptMap-4'!S37)</f>
        <v>* group[=].element[=].target.equivalence = #relatedto</v>
      </c>
    </row>
    <row r="108" spans="2:2" x14ac:dyDescent="0.75">
      <c r="B108" t="str">
        <f>IF('SarcomaStage-ConceptMap-4'!S38=0,"//---END",'SarcomaStage-ConceptMap-4'!S38)</f>
        <v>* group[=].element[=].target.comment = ##34#If this exists with  code =$athena#36769243 Distant spread to lymph node##34#</v>
      </c>
    </row>
    <row r="109" spans="2:2" x14ac:dyDescent="0.75">
      <c r="B109" t="str">
        <f>IF('SarcomaStage-ConceptMap-4'!S39=0,"//---END",'SarcomaStage-ConceptMap-4'!S39)</f>
        <v>* group[=].element[+].code = #SarcomaStage.sites.lung</v>
      </c>
    </row>
    <row r="110" spans="2:2" x14ac:dyDescent="0.75">
      <c r="B110" t="str">
        <f>IF('SarcomaStage-ConceptMap-4'!S40=0,"//---END",'SarcomaStage-ConceptMap-4'!S40)</f>
        <v>* group[=].element[=].display = ##34#lung##34#</v>
      </c>
    </row>
    <row r="111" spans="2:2" x14ac:dyDescent="0.75">
      <c r="B111" t="str">
        <f>IF('SarcomaStage-ConceptMap-4'!S41=0,"//---END",'SarcomaStage-ConceptMap-4'!S41)</f>
        <v>* group[=].element[=].target.code = #Condition.</v>
      </c>
    </row>
    <row r="112" spans="2:2" x14ac:dyDescent="0.75">
      <c r="B112" t="str">
        <f>IF('SarcomaStage-ConceptMap-4'!S42=0,"//---END",'SarcomaStage-ConceptMap-4'!S42)</f>
        <v>* group[=].element[=].target.display = ##34###34#</v>
      </c>
    </row>
    <row r="113" spans="2:2" x14ac:dyDescent="0.75">
      <c r="B113" t="str">
        <f>IF('SarcomaStage-ConceptMap-4'!S43=0,"//---END",'SarcomaStage-ConceptMap-4'!S43)</f>
        <v>* group[=].element[=].target.equivalence = #relatedto</v>
      </c>
    </row>
    <row r="114" spans="2:2" x14ac:dyDescent="0.75">
      <c r="B114" t="str">
        <f>IF('SarcomaStage-ConceptMap-4'!S44=0,"//---END",'SarcomaStage-ConceptMap-4'!S44)</f>
        <v>* group[=].element[=].target.comment = ##34#If this exists with  code =$athena#36770283  Metastasis to lung##34#</v>
      </c>
    </row>
    <row r="115" spans="2:2" x14ac:dyDescent="0.75">
      <c r="B115" t="str">
        <f>IF('SarcomaStage-ConceptMap-4'!S45=0,"//---END",'SarcomaStage-ConceptMap-4'!S45)</f>
        <v>* group[=].element[+].code = #SarcomaStage.sites.bone</v>
      </c>
    </row>
    <row r="116" spans="2:2" x14ac:dyDescent="0.75">
      <c r="B116" t="str">
        <f>IF('SarcomaStage-ConceptMap-4'!S46=0,"//---END",'SarcomaStage-ConceptMap-4'!S46)</f>
        <v>* group[=].element[=].display = ##34#bone##34#</v>
      </c>
    </row>
    <row r="117" spans="2:2" x14ac:dyDescent="0.75">
      <c r="B117" t="str">
        <f>IF('SarcomaStage-ConceptMap-4'!S47=0,"//---END",'SarcomaStage-ConceptMap-4'!S47)</f>
        <v>* group[=].element[=].target.code = #Condition.</v>
      </c>
    </row>
    <row r="118" spans="2:2" x14ac:dyDescent="0.75">
      <c r="B118" t="str">
        <f>IF('SarcomaStage-ConceptMap-4'!S48=0,"//---END",'SarcomaStage-ConceptMap-4'!S48)</f>
        <v>* group[=].element[=].target.display = ##34###34#</v>
      </c>
    </row>
    <row r="119" spans="2:2" x14ac:dyDescent="0.75">
      <c r="B119" t="str">
        <f>IF('SarcomaStage-ConceptMap-4'!S49=0,"//---END",'SarcomaStage-ConceptMap-4'!S49)</f>
        <v>* group[=].element[=].target.equivalence = #relatedto</v>
      </c>
    </row>
    <row r="120" spans="2:2" x14ac:dyDescent="0.75">
      <c r="B120" t="str">
        <f>IF('SarcomaStage-ConceptMap-4'!S50=0,"//---END",'SarcomaStage-ConceptMap-4'!S50)</f>
        <v>* group[=].element[=].target.comment = ##34#If this exists with  code =$athena#36769301 Metastasis to bone##34#</v>
      </c>
    </row>
    <row r="121" spans="2:2" x14ac:dyDescent="0.75">
      <c r="B121" t="str">
        <f>IF('SarcomaStage-ConceptMap-4'!S51=0,"//---END",'SarcomaStage-ConceptMap-4'!S51)</f>
        <v>* group[=].element[+].code = #SarcomaStage.sites.liver</v>
      </c>
    </row>
    <row r="122" spans="2:2" x14ac:dyDescent="0.75">
      <c r="B122" t="str">
        <f>IF('SarcomaStage-ConceptMap-4'!S52=0,"//---END",'SarcomaStage-ConceptMap-4'!S52)</f>
        <v>* group[=].element[=].display = ##34#liver##34#</v>
      </c>
    </row>
    <row r="123" spans="2:2" x14ac:dyDescent="0.75">
      <c r="B123" t="str">
        <f>IF('SarcomaStage-ConceptMap-4'!S53=0,"//---END",'SarcomaStage-ConceptMap-4'!S53)</f>
        <v>* group[=].element[=].target.code = #Condition.</v>
      </c>
    </row>
    <row r="124" spans="2:2" x14ac:dyDescent="0.75">
      <c r="B124" t="str">
        <f>IF('SarcomaStage-ConceptMap-4'!S54=0,"//---END",'SarcomaStage-ConceptMap-4'!S54)</f>
        <v>* group[=].element[=].target.display = ##34###34#</v>
      </c>
    </row>
    <row r="125" spans="2:2" x14ac:dyDescent="0.75">
      <c r="B125" t="str">
        <f>IF('SarcomaStage-ConceptMap-4'!S55=0,"//---END",'SarcomaStage-ConceptMap-4'!S55)</f>
        <v>* group[=].element[=].target.equivalence = #relatedto</v>
      </c>
    </row>
    <row r="126" spans="2:2" x14ac:dyDescent="0.75">
      <c r="B126" t="str">
        <f>IF('SarcomaStage-ConceptMap-4'!S56=0,"//---END",'SarcomaStage-ConceptMap-4'!S56)</f>
        <v>* group[=].element[=].target.comment = ##34#If this exists with  code =$athena#36770544 Metastasis to liver##34#</v>
      </c>
    </row>
    <row r="127" spans="2:2" x14ac:dyDescent="0.75">
      <c r="B127" t="str">
        <f>IF('SarcomaStage-ConceptMap-4'!S57=0,"//---END",'SarcomaStage-ConceptMap-4'!S57)</f>
        <v>* group[=].element[+].code = #SarcomaStage.sites.pleura</v>
      </c>
    </row>
    <row r="128" spans="2:2" x14ac:dyDescent="0.75">
      <c r="B128" t="str">
        <f>IF('SarcomaStage-ConceptMap-4'!S58=0,"//---END",'SarcomaStage-ConceptMap-4'!S58)</f>
        <v>* group[=].element[=].display = ##34#pleura##34#</v>
      </c>
    </row>
    <row r="129" spans="2:2" x14ac:dyDescent="0.75">
      <c r="B129" t="str">
        <f>IF('SarcomaStage-ConceptMap-4'!S59=0,"//---END",'SarcomaStage-ConceptMap-4'!S59)</f>
        <v>* group[=].element[=].target.code = #Condition.</v>
      </c>
    </row>
    <row r="130" spans="2:2" x14ac:dyDescent="0.75">
      <c r="B130" t="str">
        <f>IF('SarcomaStage-ConceptMap-4'!S60=0,"//---END",'SarcomaStage-ConceptMap-4'!S60)</f>
        <v>* group[=].element[=].target.display = ##34###34#</v>
      </c>
    </row>
    <row r="131" spans="2:2" x14ac:dyDescent="0.75">
      <c r="B131" t="str">
        <f>IF('SarcomaStage-ConceptMap-4'!S61=0,"//---END",'SarcomaStage-ConceptMap-4'!S61)</f>
        <v>* group[=].element[=].target.equivalence = #relatedto</v>
      </c>
    </row>
    <row r="132" spans="2:2" x14ac:dyDescent="0.75">
      <c r="B132" t="str">
        <f>IF('SarcomaStage-ConceptMap-4'!S62=0,"//---END",'SarcomaStage-ConceptMap-4'!S62)</f>
        <v>* group[=].element[=].target.comment = ##34#If this exists with  code =$athena#35226258 Metastasis to pleura##34#</v>
      </c>
    </row>
    <row r="133" spans="2:2" x14ac:dyDescent="0.75">
      <c r="B133" t="str">
        <f>IF('SarcomaStage-ConceptMap-4'!S63=0,"//---END",'SarcomaStage-ConceptMap-4'!S63)</f>
        <v>* group[=].element[+].code = #SarcomaStage.sites.peritoneum</v>
      </c>
    </row>
    <row r="134" spans="2:2" x14ac:dyDescent="0.75">
      <c r="B134" t="str">
        <f>IF('SarcomaStage-ConceptMap-4'!S64=0,"//---END",'SarcomaStage-ConceptMap-4'!S64)</f>
        <v>* group[=].element[=].display = ##34#peritoneum##34#</v>
      </c>
    </row>
    <row r="135" spans="2:2" x14ac:dyDescent="0.75">
      <c r="B135" t="str">
        <f>IF('SarcomaStage-ConceptMap-4'!S65=0,"//---END",'SarcomaStage-ConceptMap-4'!S65)</f>
        <v>* group[=].element[=].target.code = #Condition.</v>
      </c>
    </row>
    <row r="136" spans="2:2" x14ac:dyDescent="0.75">
      <c r="B136" t="str">
        <f>IF('SarcomaStage-ConceptMap-4'!S66=0,"//---END",'SarcomaStage-ConceptMap-4'!S66)</f>
        <v>* group[=].element[=].target.display = ##34###34#</v>
      </c>
    </row>
    <row r="137" spans="2:2" x14ac:dyDescent="0.75">
      <c r="B137" t="str">
        <f>IF('SarcomaStage-ConceptMap-4'!S67=0,"//---END",'SarcomaStage-ConceptMap-4'!S67)</f>
        <v>* group[=].element[=].target.equivalence = #relatedto</v>
      </c>
    </row>
    <row r="138" spans="2:2" x14ac:dyDescent="0.75">
      <c r="B138" t="str">
        <f>IF('SarcomaStage-ConceptMap-4'!S68=0,"//---END",'SarcomaStage-ConceptMap-4'!S68)</f>
        <v>* group[=].element[=].target.comment = ##34#If this exists with  code =$athena#35226253 Metastasis to peritoneum##34#</v>
      </c>
    </row>
    <row r="139" spans="2:2" x14ac:dyDescent="0.75">
      <c r="B139" t="str">
        <f>IF('SarcomaStage-ConceptMap-4'!S69=0,"//---END",'SarcomaStage-ConceptMap-4'!S69)</f>
        <v>* group[=].element[+].code = #SarcomaStage.sites.brain</v>
      </c>
    </row>
    <row r="140" spans="2:2" x14ac:dyDescent="0.75">
      <c r="B140" t="str">
        <f>IF('SarcomaStage-ConceptMap-4'!S70=0,"//---END",'SarcomaStage-ConceptMap-4'!S70)</f>
        <v>* group[=].element[=].display = ##34#brain##34#</v>
      </c>
    </row>
    <row r="141" spans="2:2" x14ac:dyDescent="0.75">
      <c r="B141" t="str">
        <f>IF('SarcomaStage-ConceptMap-4'!S71=0,"//---END",'SarcomaStage-ConceptMap-4'!S71)</f>
        <v>* group[=].element[=].target.code = #Condition.</v>
      </c>
    </row>
    <row r="142" spans="2:2" x14ac:dyDescent="0.75">
      <c r="B142" t="str">
        <f>IF('SarcomaStage-ConceptMap-4'!S72=0,"//---END",'SarcomaStage-ConceptMap-4'!S72)</f>
        <v>* group[=].element[=].target.display = ##34###34#</v>
      </c>
    </row>
    <row r="143" spans="2:2" x14ac:dyDescent="0.75">
      <c r="B143" t="str">
        <f>IF('SarcomaStage-ConceptMap-4'!S73=0,"//---END",'SarcomaStage-ConceptMap-4'!S73)</f>
        <v>* group[=].element[=].target.equivalence = #relatedto</v>
      </c>
    </row>
    <row r="144" spans="2:2" x14ac:dyDescent="0.75">
      <c r="B144" t="str">
        <f>IF('SarcomaStage-ConceptMap-4'!S74=0,"//---END",'SarcomaStage-ConceptMap-4'!S74)</f>
        <v>* group[=].element[=].target.comment = ##34#If this exists with  code =$athena#36768862 Metastasis to brain##34#</v>
      </c>
    </row>
    <row r="145" spans="2:2" x14ac:dyDescent="0.75">
      <c r="B145" t="str">
        <f>IF('SarcomaStage-ConceptMap-4'!S75=0,"//---END",'SarcomaStage-ConceptMap-4'!S75)</f>
        <v>* group[=].element[+].code = #SarcomaStage.sites.otherViscera</v>
      </c>
    </row>
    <row r="146" spans="2:2" x14ac:dyDescent="0.75">
      <c r="B146" t="str">
        <f>IF('SarcomaStage-ConceptMap-4'!S76=0,"//---END",'SarcomaStage-ConceptMap-4'!S76)</f>
        <v>* group[=].element[=].display = ##34#other viscera##34#</v>
      </c>
    </row>
    <row r="147" spans="2:2" x14ac:dyDescent="0.75">
      <c r="B147" t="str">
        <f>IF('SarcomaStage-ConceptMap-4'!S77=0,"//---END",'SarcomaStage-ConceptMap-4'!S77)</f>
        <v>* group[=].element[=].target.code = #Condition.</v>
      </c>
    </row>
    <row r="148" spans="2:2" x14ac:dyDescent="0.75">
      <c r="B148" t="str">
        <f>IF('SarcomaStage-ConceptMap-4'!S78=0,"//---END",'SarcomaStage-ConceptMap-4'!S78)</f>
        <v>* group[=].element[=].target.display = ##34###34#</v>
      </c>
    </row>
    <row r="149" spans="2:2" x14ac:dyDescent="0.75">
      <c r="B149" t="str">
        <f>IF('SarcomaStage-ConceptMap-4'!S79=0,"//---END",'SarcomaStage-ConceptMap-4'!S79)</f>
        <v>* group[=].element[=].target.equivalence = #relatedto</v>
      </c>
    </row>
    <row r="150" spans="2:2" x14ac:dyDescent="0.75">
      <c r="B150" t="str">
        <f>IF('SarcomaStage-ConceptMap-4'!S80=0,"//---END",'SarcomaStage-ConceptMap-4'!S80)</f>
        <v>* group[=].element[=].target.comment = ##34#If this exists with  code =$athena#36769180 Metastasis##34#</v>
      </c>
    </row>
    <row r="151" spans="2:2" x14ac:dyDescent="0.75">
      <c r="B151" t="str">
        <f>IF('SarcomaStage-ConceptMap-4'!S81=0,"//---END",'SarcomaStage-ConceptMap-4'!S81)</f>
        <v>* group[=].element[+].code = #SarcomaStage.sites.unknown</v>
      </c>
    </row>
    <row r="152" spans="2:2" x14ac:dyDescent="0.75">
      <c r="B152" t="str">
        <f>IF('SarcomaStage-ConceptMap-4'!S82=0,"//---END",'SarcomaStage-ConceptMap-4'!S82)</f>
        <v>* group[=].element[=].display = ##34#unknown##34#</v>
      </c>
    </row>
    <row r="153" spans="2:2" x14ac:dyDescent="0.75">
      <c r="B153" t="str">
        <f>IF('SarcomaStage-ConceptMap-4'!S83=0,"//---END",'SarcomaStage-ConceptMap-4'!S83)</f>
        <v>* group[=].element[=].target.code = #Condition.</v>
      </c>
    </row>
    <row r="154" spans="2:2" x14ac:dyDescent="0.75">
      <c r="B154" t="str">
        <f>IF('SarcomaStage-ConceptMap-4'!S84=0,"//---END",'SarcomaStage-ConceptMap-4'!S84)</f>
        <v>* group[=].element[=].target.display = ##34###34#</v>
      </c>
    </row>
    <row r="155" spans="2:2" x14ac:dyDescent="0.75">
      <c r="B155" t="str">
        <f>IF('SarcomaStage-ConceptMap-4'!S85=0,"//---END",'SarcomaStage-ConceptMap-4'!S85)</f>
        <v>* group[=].element[=].target.equivalence = #relatedto</v>
      </c>
    </row>
    <row r="156" spans="2:2" x14ac:dyDescent="0.75">
      <c r="B156" t="str">
        <f>IF('SarcomaStage-ConceptMap-4'!S86=0,"//---END",'SarcomaStage-ConceptMap-4'!S86)</f>
        <v>* group[=].element[=].target.comment = ##34#If this exists with  code =$athena#36769180 Metastasis and bodySite =$athena#4129922 'unknown'##34#</v>
      </c>
    </row>
    <row r="157" spans="2:2" x14ac:dyDescent="0.75">
      <c r="B157" t="str">
        <f>IF('SarcomaStage-ConceptMap-4'!S87=0,"//---END",'SarcomaStage-ConceptMap-4'!S87)</f>
        <v>* group[=].element[+].code = #SarcomaStage.regionalNodalMetastases</v>
      </c>
    </row>
    <row r="158" spans="2:2" x14ac:dyDescent="0.75">
      <c r="B158" t="str">
        <f>IF('SarcomaStage-ConceptMap-4'!S88=0,"//---END",'SarcomaStage-ConceptMap-4'!S88)</f>
        <v>* group[=].element[=].display = ##34#Regional nodal metastases##34#</v>
      </c>
    </row>
    <row r="159" spans="2:2" x14ac:dyDescent="0.75">
      <c r="B159" t="str">
        <f>IF('SarcomaStage-ConceptMap-4'!S89=0,"//---END",'SarcomaStage-ConceptMap-4'!S89)</f>
        <v>* group[=].element[=].target.code = #Condition.bodySite</v>
      </c>
    </row>
    <row r="160" spans="2:2" x14ac:dyDescent="0.75">
      <c r="B160" t="str">
        <f>IF('SarcomaStage-ConceptMap-4'!S90=0,"//---END",'SarcomaStage-ConceptMap-4'!S90)</f>
        <v>* group[=].element[=].target.display = ##34###34#</v>
      </c>
    </row>
    <row r="161" spans="2:2" x14ac:dyDescent="0.75">
      <c r="B161" t="str">
        <f>IF('SarcomaStage-ConceptMap-4'!S91=0,"//---END",'SarcomaStage-ConceptMap-4'!S91)</f>
        <v>* group[=].element[=].target.equivalence = #equivalent</v>
      </c>
    </row>
    <row r="162" spans="2:2" x14ac:dyDescent="0.75">
      <c r="B162" t="str">
        <f>IF('SarcomaStage-ConceptMap-4'!S92=0,"//---END",'SarcomaStage-ConceptMap-4'!S92)</f>
        <v>* group[=].element[=].target.comment = ##34#ALTERNATIVE : If this exists with  code =$athena#36769180 Metastasis and bodySite =$athena#4241958 'Lymph node' and bodysite.extension:qualifier = $sct#410674003'Regional'##34#</v>
      </c>
    </row>
    <row r="163" spans="2:2" x14ac:dyDescent="0.75">
      <c r="B163" t="str">
        <f>IF('SarcomaStage-ConceptMap-4'!S93=0,"//---END",'SarcomaStage-ConceptMap-4'!S93)</f>
        <v>* group[=].element[+].code = #SarcomaStage.sites</v>
      </c>
    </row>
    <row r="164" spans="2:2" x14ac:dyDescent="0.75">
      <c r="B164" t="str">
        <f>IF('SarcomaStage-ConceptMap-4'!S94=0,"//---END",'SarcomaStage-ConceptMap-4'!S94)</f>
        <v>* group[=].element[=].display = ##34#sites##34#</v>
      </c>
    </row>
    <row r="165" spans="2:2" x14ac:dyDescent="0.75">
      <c r="B165" t="str">
        <f>IF('SarcomaStage-ConceptMap-4'!S95=0,"//---END",'SarcomaStage-ConceptMap-4'!S95)</f>
        <v>* group[=].element[=].target.code = #Condition.bodySite</v>
      </c>
    </row>
    <row r="166" spans="2:2" x14ac:dyDescent="0.75">
      <c r="B166" t="str">
        <f>IF('SarcomaStage-ConceptMap-4'!S96=0,"//---END",'SarcomaStage-ConceptMap-4'!S96)</f>
        <v>* group[=].element[=].target.display = ##34###34#</v>
      </c>
    </row>
    <row r="167" spans="2:2" x14ac:dyDescent="0.75">
      <c r="B167" t="str">
        <f>IF('SarcomaStage-ConceptMap-4'!S97=0,"//---END",'SarcomaStage-ConceptMap-4'!S97)</f>
        <v>* group[=].element[=].target.equivalence = #equivalent</v>
      </c>
    </row>
    <row r="168" spans="2:2" x14ac:dyDescent="0.75">
      <c r="B168" t="str">
        <f>IF('SarcomaStage-ConceptMap-4'!S98=0,"//---END",'SarcomaStage-ConceptMap-4'!S98)</f>
        <v/>
      </c>
    </row>
    <row r="169" spans="2:2" x14ac:dyDescent="0.75">
      <c r="B169" t="str">
        <f>IF('SarcomaStage-ConceptMap-4'!S99=0,"//---END",'SarcomaStage-ConceptMap-4'!S99)</f>
        <v>* group[=].element[+].code = #SarcomaStage.sites.softTissue</v>
      </c>
    </row>
    <row r="170" spans="2:2" x14ac:dyDescent="0.75">
      <c r="B170" t="str">
        <f>IF('SarcomaStage-ConceptMap-4'!S100=0,"//---END",'SarcomaStage-ConceptMap-4'!S100)</f>
        <v>* group[=].element[=].display = ##34#Soft tissue##34#</v>
      </c>
    </row>
    <row r="171" spans="2:2" x14ac:dyDescent="0.75">
      <c r="B171" t="str">
        <f>IF('SarcomaStage-ConceptMap-4'!S101=0,"//---END",'SarcomaStage-ConceptMap-4'!S101)</f>
        <v>* group[=].element[=].target.code = #Condition.bodySite</v>
      </c>
    </row>
    <row r="172" spans="2:2" x14ac:dyDescent="0.75">
      <c r="B172" t="str">
        <f>IF('SarcomaStage-ConceptMap-4'!S102=0,"//---END",'SarcomaStage-ConceptMap-4'!S102)</f>
        <v>* group[=].element[=].target.display = ##34###34#</v>
      </c>
    </row>
    <row r="173" spans="2:2" x14ac:dyDescent="0.75">
      <c r="B173" t="str">
        <f>IF('SarcomaStage-ConceptMap-4'!S103=0,"//---END",'SarcomaStage-ConceptMap-4'!S103)</f>
        <v>* group[=].element[=].target.equivalence = #equivalent</v>
      </c>
    </row>
    <row r="174" spans="2:2" x14ac:dyDescent="0.75">
      <c r="B174" t="str">
        <f>IF('SarcomaStage-ConceptMap-4'!S104=0,"//---END",'SarcomaStage-ConceptMap-4'!S104)</f>
        <v>* group[=].element[=].target.comment = ##34#ALTERNATIVE : If this exists with  code =$athena#36769180 Metastasis and bodySite =$athena#4338971 'soft tissue'##34#</v>
      </c>
    </row>
    <row r="175" spans="2:2" x14ac:dyDescent="0.75">
      <c r="B175" t="str">
        <f>IF('SarcomaStage-ConceptMap-4'!S105=0,"//---END",'SarcomaStage-ConceptMap-4'!S105)</f>
        <v>* group[=].element[+].code = #SarcomaStage.sites.distantLymphNode</v>
      </c>
    </row>
    <row r="176" spans="2:2" x14ac:dyDescent="0.75">
      <c r="B176" t="str">
        <f>IF('SarcomaStage-ConceptMap-4'!S106=0,"//---END",'SarcomaStage-ConceptMap-4'!S106)</f>
        <v>* group[=].element[=].display = ##34#distant lymph node##34#</v>
      </c>
    </row>
    <row r="177" spans="2:2" x14ac:dyDescent="0.75">
      <c r="B177" t="str">
        <f>IF('SarcomaStage-ConceptMap-4'!S107=0,"//---END",'SarcomaStage-ConceptMap-4'!S107)</f>
        <v>* group[=].element[=].target.code = #Condition.bodySite</v>
      </c>
    </row>
    <row r="178" spans="2:2" x14ac:dyDescent="0.75">
      <c r="B178" t="str">
        <f>IF('SarcomaStage-ConceptMap-4'!S108=0,"//---END",'SarcomaStage-ConceptMap-4'!S108)</f>
        <v>* group[=].element[=].target.display = ##34###34#</v>
      </c>
    </row>
    <row r="179" spans="2:2" x14ac:dyDescent="0.75">
      <c r="B179" t="str">
        <f>IF('SarcomaStage-ConceptMap-4'!S109=0,"//---END",'SarcomaStage-ConceptMap-4'!S109)</f>
        <v>* group[=].element[=].target.equivalence = #equivalent</v>
      </c>
    </row>
    <row r="180" spans="2:2" x14ac:dyDescent="0.75">
      <c r="B180" t="str">
        <f>IF('SarcomaStage-ConceptMap-4'!S110=0,"//---END",'SarcomaStage-ConceptMap-4'!S110)</f>
        <v>* group[=].element[=].target.comment = ##34#ALTERNATIVE : If this exists with  code =$athena#36769180 Metastasis and bodySite =$athena#4241958 'Lymph node' and bodysite.extension:qualifier = $sct#5686001 'Remote'##34#</v>
      </c>
    </row>
    <row r="181" spans="2:2" x14ac:dyDescent="0.75">
      <c r="B181" t="str">
        <f>IF('SarcomaStage-ConceptMap-4'!S111=0,"//---END",'SarcomaStage-ConceptMap-4'!S111)</f>
        <v>* group[=].element[+].code = #SarcomaStage.sites.lung</v>
      </c>
    </row>
    <row r="182" spans="2:2" x14ac:dyDescent="0.75">
      <c r="B182" t="str">
        <f>IF('SarcomaStage-ConceptMap-4'!S112=0,"//---END",'SarcomaStage-ConceptMap-4'!S112)</f>
        <v>* group[=].element[=].display = ##34#lung##34#</v>
      </c>
    </row>
    <row r="183" spans="2:2" x14ac:dyDescent="0.75">
      <c r="B183" t="str">
        <f>IF('SarcomaStage-ConceptMap-4'!S113=0,"//---END",'SarcomaStage-ConceptMap-4'!S113)</f>
        <v>* group[=].element[=].target.code = #Condition.bodySite</v>
      </c>
    </row>
    <row r="184" spans="2:2" x14ac:dyDescent="0.75">
      <c r="B184" t="str">
        <f>IF('SarcomaStage-ConceptMap-4'!S114=0,"//---END",'SarcomaStage-ConceptMap-4'!S114)</f>
        <v>* group[=].element[=].target.display = ##34###34#</v>
      </c>
    </row>
    <row r="185" spans="2:2" x14ac:dyDescent="0.75">
      <c r="B185" t="str">
        <f>IF('SarcomaStage-ConceptMap-4'!S115=0,"//---END",'SarcomaStage-ConceptMap-4'!S115)</f>
        <v>* group[=].element[=].target.equivalence = #equivalent</v>
      </c>
    </row>
    <row r="186" spans="2:2" x14ac:dyDescent="0.75">
      <c r="B186" t="str">
        <f>IF('SarcomaStage-ConceptMap-4'!S116=0,"//---END",'SarcomaStage-ConceptMap-4'!S116)</f>
        <v>* group[=].element[=].target.comment = ##34#ALTERNATIVE : If this exists with  code =$athena#36769180 Metastasis and bodySite =$athena#4213162 'lung'##34#</v>
      </c>
    </row>
    <row r="187" spans="2:2" x14ac:dyDescent="0.75">
      <c r="B187" t="str">
        <f>IF('SarcomaStage-ConceptMap-4'!S117=0,"//---END",'SarcomaStage-ConceptMap-4'!S117)</f>
        <v>* group[=].element[+].code = #SarcomaStage.sites.bone</v>
      </c>
    </row>
    <row r="188" spans="2:2" x14ac:dyDescent="0.75">
      <c r="B188" t="str">
        <f>IF('SarcomaStage-ConceptMap-4'!S118=0,"//---END",'SarcomaStage-ConceptMap-4'!S118)</f>
        <v>* group[=].element[=].display = ##34#bone##34#</v>
      </c>
    </row>
    <row r="189" spans="2:2" x14ac:dyDescent="0.75">
      <c r="B189" t="str">
        <f>IF('SarcomaStage-ConceptMap-4'!S119=0,"//---END",'SarcomaStage-ConceptMap-4'!S119)</f>
        <v>* group[=].element[=].target.code = #Condition.bodySite</v>
      </c>
    </row>
    <row r="190" spans="2:2" x14ac:dyDescent="0.75">
      <c r="B190" t="str">
        <f>IF('SarcomaStage-ConceptMap-4'!S120=0,"//---END",'SarcomaStage-ConceptMap-4'!S120)</f>
        <v>* group[=].element[=].target.display = ##34###34#</v>
      </c>
    </row>
    <row r="191" spans="2:2" x14ac:dyDescent="0.75">
      <c r="B191" t="str">
        <f>IF('SarcomaStage-ConceptMap-4'!S121=0,"//---END",'SarcomaStage-ConceptMap-4'!S121)</f>
        <v>* group[=].element[=].target.equivalence = #equivalent</v>
      </c>
    </row>
    <row r="192" spans="2:2" x14ac:dyDescent="0.75">
      <c r="B192" t="str">
        <f>IF('SarcomaStage-ConceptMap-4'!S122=0,"//---END",'SarcomaStage-ConceptMap-4'!S122)</f>
        <v>* group[=].element[=].target.comment = ##34#ALTERNATIVE : If this exists with  code =$athena#36769180 Metastasis and bodySite =$athena#4000496 'bone'##34#</v>
      </c>
    </row>
    <row r="193" spans="2:2" x14ac:dyDescent="0.75">
      <c r="B193" t="str">
        <f>IF('SarcomaStage-ConceptMap-4'!S123=0,"//---END",'SarcomaStage-ConceptMap-4'!S123)</f>
        <v>* group[=].element[+].code = #SarcomaStage.sites.liver</v>
      </c>
    </row>
    <row r="194" spans="2:2" x14ac:dyDescent="0.75">
      <c r="B194" t="str">
        <f>IF('SarcomaStage-ConceptMap-4'!S124=0,"//---END",'SarcomaStage-ConceptMap-4'!S124)</f>
        <v>* group[=].element[=].display = ##34#liver##34#</v>
      </c>
    </row>
    <row r="195" spans="2:2" x14ac:dyDescent="0.75">
      <c r="B195" t="str">
        <f>IF('SarcomaStage-ConceptMap-4'!S125=0,"//---END",'SarcomaStage-ConceptMap-4'!S125)</f>
        <v>* group[=].element[=].target.code = #Condition.bodySite</v>
      </c>
    </row>
    <row r="196" spans="2:2" x14ac:dyDescent="0.75">
      <c r="B196" t="str">
        <f>IF('SarcomaStage-ConceptMap-4'!S126=0,"//---END",'SarcomaStage-ConceptMap-4'!S126)</f>
        <v>* group[=].element[=].target.display = ##34###34#</v>
      </c>
    </row>
    <row r="197" spans="2:2" x14ac:dyDescent="0.75">
      <c r="B197" t="str">
        <f>IF('SarcomaStage-ConceptMap-4'!S127=0,"//---END",'SarcomaStage-ConceptMap-4'!S127)</f>
        <v>* group[=].element[=].target.equivalence = #equivalent</v>
      </c>
    </row>
    <row r="198" spans="2:2" x14ac:dyDescent="0.75">
      <c r="B198" t="str">
        <f>IF('SarcomaStage-ConceptMap-4'!S128=0,"//---END",'SarcomaStage-ConceptMap-4'!S128)</f>
        <v>* group[=].element[=].target.comment = ##34#ALTERNATIVE : If this exists with  code =$athena#36769180 Metastasis and bodySite =$athena#4009105 'liver'##34#</v>
      </c>
    </row>
    <row r="199" spans="2:2" x14ac:dyDescent="0.75">
      <c r="B199" t="str">
        <f>IF('SarcomaStage-ConceptMap-4'!S129=0,"//---END",'SarcomaStage-ConceptMap-4'!S129)</f>
        <v>* group[=].element[+].code = #SarcomaStage.sites.pleura</v>
      </c>
    </row>
    <row r="200" spans="2:2" x14ac:dyDescent="0.75">
      <c r="B200" t="str">
        <f>IF('SarcomaStage-ConceptMap-4'!S130=0,"//---END",'SarcomaStage-ConceptMap-4'!S130)</f>
        <v>* group[=].element[=].display = ##34#pleura##34#</v>
      </c>
    </row>
    <row r="201" spans="2:2" x14ac:dyDescent="0.75">
      <c r="B201" t="str">
        <f>IF('SarcomaStage-ConceptMap-4'!S131=0,"//---END",'SarcomaStage-ConceptMap-4'!S131)</f>
        <v>* group[=].element[=].target.code = #Condition.bodySite</v>
      </c>
    </row>
    <row r="202" spans="2:2" x14ac:dyDescent="0.75">
      <c r="B202" t="str">
        <f>IF('SarcomaStage-ConceptMap-4'!S132=0,"//---END",'SarcomaStage-ConceptMap-4'!S132)</f>
        <v>* group[=].element[=].target.display = ##34###34#</v>
      </c>
    </row>
    <row r="203" spans="2:2" x14ac:dyDescent="0.75">
      <c r="B203" t="str">
        <f>IF('SarcomaStage-ConceptMap-4'!S133=0,"//---END",'SarcomaStage-ConceptMap-4'!S133)</f>
        <v>* group[=].element[=].target.equivalence = #equivalent</v>
      </c>
    </row>
    <row r="204" spans="2:2" x14ac:dyDescent="0.75">
      <c r="B204" t="str">
        <f>IF('SarcomaStage-ConceptMap-4'!S134=0,"//---END",'SarcomaStage-ConceptMap-4'!S134)</f>
        <v>* group[=].element[=].target.comment = ##34#ALTERNATIVE : If this exists with  code =$athena#36769180 Metastasis and bodySite =$athena#4150673 'pleura'##34#</v>
      </c>
    </row>
    <row r="205" spans="2:2" x14ac:dyDescent="0.75">
      <c r="B205" t="str">
        <f>IF('SarcomaStage-ConceptMap-4'!S135=0,"//---END",'SarcomaStage-ConceptMap-4'!S135)</f>
        <v>* group[=].element[+].code = #SarcomaStage.sites.peritoneum</v>
      </c>
    </row>
    <row r="206" spans="2:2" x14ac:dyDescent="0.75">
      <c r="B206" t="str">
        <f>IF('SarcomaStage-ConceptMap-4'!S136=0,"//---END",'SarcomaStage-ConceptMap-4'!S136)</f>
        <v>* group[=].element[=].display = ##34#peritoneum##34#</v>
      </c>
    </row>
    <row r="207" spans="2:2" x14ac:dyDescent="0.75">
      <c r="B207" t="str">
        <f>IF('SarcomaStage-ConceptMap-4'!S137=0,"//---END",'SarcomaStage-ConceptMap-4'!S137)</f>
        <v>* group[=].element[=].target.code = #Condition.bodySite</v>
      </c>
    </row>
    <row r="208" spans="2:2" x14ac:dyDescent="0.75">
      <c r="B208" t="str">
        <f>IF('SarcomaStage-ConceptMap-4'!S138=0,"//---END",'SarcomaStage-ConceptMap-4'!S138)</f>
        <v>* group[=].element[=].target.display = ##34###34#</v>
      </c>
    </row>
    <row r="209" spans="2:2" x14ac:dyDescent="0.75">
      <c r="B209" t="str">
        <f>IF('SarcomaStage-ConceptMap-4'!S139=0,"//---END",'SarcomaStage-ConceptMap-4'!S139)</f>
        <v>* group[=].element[=].target.equivalence = #equivalent</v>
      </c>
    </row>
    <row r="210" spans="2:2" x14ac:dyDescent="0.75">
      <c r="B210" t="str">
        <f>IF('SarcomaStage-ConceptMap-4'!S140=0,"//---END",'SarcomaStage-ConceptMap-4'!S140)</f>
        <v>* group[=].element[=].target.comment = ##34#ALTERNATIVE : If this exists with  code =$athena#36769180 Metastasis and bodySite =$athena#4035784 'peritoneum'##34#</v>
      </c>
    </row>
    <row r="211" spans="2:2" x14ac:dyDescent="0.75">
      <c r="B211" t="str">
        <f>IF('SarcomaStage-ConceptMap-4'!S141=0,"//---END",'SarcomaStage-ConceptMap-4'!S141)</f>
        <v>* group[=].element[+].code = #SarcomaStage.sites.brain</v>
      </c>
    </row>
    <row r="212" spans="2:2" x14ac:dyDescent="0.75">
      <c r="B212" t="str">
        <f>IF('SarcomaStage-ConceptMap-4'!S142=0,"//---END",'SarcomaStage-ConceptMap-4'!S142)</f>
        <v>* group[=].element[=].display = ##34#brain##34#</v>
      </c>
    </row>
    <row r="213" spans="2:2" x14ac:dyDescent="0.75">
      <c r="B213" t="str">
        <f>IF('SarcomaStage-ConceptMap-4'!S143=0,"//---END",'SarcomaStage-ConceptMap-4'!S143)</f>
        <v>* group[=].element[=].target.code = #Condition.bodySite</v>
      </c>
    </row>
    <row r="214" spans="2:2" x14ac:dyDescent="0.75">
      <c r="B214" t="str">
        <f>IF('SarcomaStage-ConceptMap-4'!S144=0,"//---END",'SarcomaStage-ConceptMap-4'!S144)</f>
        <v>* group[=].element[=].target.display = ##34###34#</v>
      </c>
    </row>
    <row r="215" spans="2:2" x14ac:dyDescent="0.75">
      <c r="B215" t="str">
        <f>IF('SarcomaStage-ConceptMap-4'!S145=0,"//---END",'SarcomaStage-ConceptMap-4'!S145)</f>
        <v>* group[=].element[=].target.equivalence = #equivalent</v>
      </c>
    </row>
    <row r="216" spans="2:2" x14ac:dyDescent="0.75">
      <c r="B216" t="str">
        <f>IF('SarcomaStage-ConceptMap-4'!S146=0,"//---END",'SarcomaStage-ConceptMap-4'!S146)</f>
        <v>* group[=].element[=].target.comment = ##34#ALTERNATIVE : If this exists with  code =$athena#36769180 Metastasis and bodySite =$athena#4133034 'brain'##34#</v>
      </c>
    </row>
    <row r="217" spans="2:2" x14ac:dyDescent="0.75">
      <c r="B217" t="str">
        <f>IF('SarcomaStage-ConceptMap-4'!S147=0,"//---END",'SarcomaStage-ConceptMap-4'!S147)</f>
        <v>* group[=].element[+].code = #SarcomaStage.sites.otherViscera</v>
      </c>
    </row>
    <row r="218" spans="2:2" x14ac:dyDescent="0.75">
      <c r="B218" t="str">
        <f>IF('SarcomaStage-ConceptMap-4'!S148=0,"//---END",'SarcomaStage-ConceptMap-4'!S148)</f>
        <v>* group[=].element[=].display = ##34#other viscera##34#</v>
      </c>
    </row>
    <row r="219" spans="2:2" x14ac:dyDescent="0.75">
      <c r="B219" t="str">
        <f>IF('SarcomaStage-ConceptMap-4'!S149=0,"//---END",'SarcomaStage-ConceptMap-4'!S149)</f>
        <v>* group[=].element[=].target.code = #Condition.bodySite</v>
      </c>
    </row>
    <row r="220" spans="2:2" x14ac:dyDescent="0.75">
      <c r="B220" t="str">
        <f>IF('SarcomaStage-ConceptMap-4'!S150=0,"//---END",'SarcomaStage-ConceptMap-4'!S150)</f>
        <v>* group[=].element[=].target.display = ##34###34#</v>
      </c>
    </row>
    <row r="221" spans="2:2" x14ac:dyDescent="0.75">
      <c r="B221" t="str">
        <f>IF('SarcomaStage-ConceptMap-4'!S151=0,"//---END",'SarcomaStage-ConceptMap-4'!S151)</f>
        <v>* group[=].element[=].target.equivalence = #equivalent</v>
      </c>
    </row>
    <row r="222" spans="2:2" x14ac:dyDescent="0.75">
      <c r="B222" t="str">
        <f>IF('SarcomaStage-ConceptMap-4'!S152=0,"//---END",'SarcomaStage-ConceptMap-4'!S152)</f>
        <v>* group[=].element[=].target.comment = ##34#ALTERNATIVE : If this exists with  code =$athena#36769180 Metastasis and bodySite =$athena#4159589 'Abdominal viscera'  
TO BE checked the original concept was OTHER VISCERA##34#</v>
      </c>
    </row>
    <row r="223" spans="2:2" x14ac:dyDescent="0.75">
      <c r="B223" t="str">
        <f>IF('SarcomaStage-ConceptMap-4'!S153=0,"//---END",'SarcomaStage-ConceptMap-4'!S153)</f>
        <v>//---END</v>
      </c>
    </row>
    <row r="224" spans="2:2" x14ac:dyDescent="0.75">
      <c r="B224" t="str">
        <f>IF('SarcomaStage-ConceptMap-4'!S154=0,"//---END",'SarcomaStage-ConceptMap-4'!S154)</f>
        <v>//---END</v>
      </c>
    </row>
    <row r="225" spans="2:2" x14ac:dyDescent="0.75">
      <c r="B225" t="str">
        <f>IF('SarcomaStage-ConceptMap-4'!S155=0,"//---END",'SarcomaStage-ConceptMap-4'!S155)</f>
        <v>//---END</v>
      </c>
    </row>
    <row r="226" spans="2:2" x14ac:dyDescent="0.75">
      <c r="B226" t="str">
        <f>IF('SarcomaStage-ConceptMap-4'!S156=0,"//---END",'SarcomaStage-ConceptMap-4'!S156)</f>
        <v>//---END</v>
      </c>
    </row>
    <row r="227" spans="2:2" x14ac:dyDescent="0.75">
      <c r="B227" t="str">
        <f>IF('SarcomaStage-ConceptMap-4'!S157=0,"//---END",'SarcomaStage-ConceptMap-4'!S157)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28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zoomScale="70" zoomScaleNormal="70" workbookViewId="0">
      <selection activeCell="L8" sqref="L8:R19"/>
    </sheetView>
  </sheetViews>
  <sheetFormatPr defaultRowHeight="14.75" x14ac:dyDescent="0.75"/>
  <cols>
    <col min="1" max="1" width="16.54296875" customWidth="1"/>
    <col min="2" max="2" width="40.1796875" customWidth="1"/>
    <col min="3" max="3" width="44.6328125" style="2" customWidth="1"/>
    <col min="4" max="4" width="65" customWidth="1"/>
    <col min="5" max="5" width="10.81640625" customWidth="1"/>
    <col min="6" max="6" width="9" customWidth="1"/>
    <col min="7" max="7" width="36.6328125" style="2"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2.179687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C2"/>
      <c r="L2" s="24" t="s">
        <v>19</v>
      </c>
      <c r="N2" s="24" t="s">
        <v>1381</v>
      </c>
      <c r="P2" s="24" t="s">
        <v>2045</v>
      </c>
      <c r="R2" s="24" t="s">
        <v>2046</v>
      </c>
    </row>
    <row r="3" spans="1:18" ht="17.75" customHeight="1" thickBot="1" x14ac:dyDescent="0.9">
      <c r="L3" s="24" t="str">
        <f>L1</f>
        <v>//===================================================</v>
      </c>
      <c r="N3" s="24" t="str">
        <f>N1</f>
        <v>// -------------------------------------------------------------------------------</v>
      </c>
      <c r="P3" s="24" t="str">
        <f>P1</f>
        <v>// -------------------------------------------------------------------------------</v>
      </c>
      <c r="R3" s="24" t="str">
        <f>R1</f>
        <v>// -------------------------------------------------------------------------------</v>
      </c>
    </row>
    <row r="4" spans="1:18" ht="15.5" thickBot="1" x14ac:dyDescent="0.9">
      <c r="A4" s="5" t="s">
        <v>11</v>
      </c>
      <c r="B4" s="30" t="s">
        <v>2131</v>
      </c>
      <c r="L4" s="16" t="str">
        <f>CONCATENATE("Logical: ",B4)</f>
        <v>Logical: PathologicalReportInfoI4rc</v>
      </c>
    </row>
    <row r="5" spans="1:18" ht="15.5" thickBot="1" x14ac:dyDescent="0.9">
      <c r="A5" s="14" t="s">
        <v>16</v>
      </c>
      <c r="B5" s="30" t="s">
        <v>2132</v>
      </c>
      <c r="L5" s="16" t="str">
        <f>CONCATENATE("Id: ",B5)</f>
        <v>Id: PathologicalReportInfo</v>
      </c>
    </row>
    <row r="6" spans="1:18" ht="15.5" thickBot="1" x14ac:dyDescent="0.9">
      <c r="A6" s="14" t="s">
        <v>10</v>
      </c>
      <c r="B6" s="30" t="s">
        <v>2133</v>
      </c>
      <c r="L6" s="17" t="str">
        <f>CONCATENATE("Title: ##34#",B6,"##34#")</f>
        <v>Title: ##34#Pathological Report Info##34#</v>
      </c>
    </row>
    <row r="7" spans="1:18" x14ac:dyDescent="0.75">
      <c r="A7" s="26" t="s">
        <v>2</v>
      </c>
      <c r="B7" s="95" t="s">
        <v>2133</v>
      </c>
      <c r="C7" s="9" t="s">
        <v>3</v>
      </c>
      <c r="D7" s="1" t="s">
        <v>4</v>
      </c>
      <c r="E7" s="3" t="s">
        <v>5</v>
      </c>
      <c r="F7" s="3" t="s">
        <v>6</v>
      </c>
      <c r="G7" s="116" t="s">
        <v>7</v>
      </c>
      <c r="H7" s="64" t="s">
        <v>1380</v>
      </c>
      <c r="I7" s="118" t="s">
        <v>2043</v>
      </c>
      <c r="J7" s="118" t="s">
        <v>2044</v>
      </c>
      <c r="L7" s="17" t="str">
        <f>CONCATENATE("Description: "," ##334#",B7,"##334#",)</f>
        <v>Description:  ##334#Pathological Report Info##334#</v>
      </c>
    </row>
    <row r="8" spans="1:18" ht="59" x14ac:dyDescent="0.75">
      <c r="A8" s="59">
        <v>0</v>
      </c>
      <c r="B8" s="11" t="s">
        <v>1545</v>
      </c>
      <c r="C8" s="11" t="s">
        <v>1539</v>
      </c>
      <c r="D8" s="11" t="s">
        <v>1540</v>
      </c>
      <c r="E8" s="11">
        <v>1</v>
      </c>
      <c r="F8" s="11">
        <v>1</v>
      </c>
      <c r="G8" s="78" t="s">
        <v>1592</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19" si="1">IF(I8,IF(L8="*  ..  ##34###34# ##334###334#",L8,CONCATENATE("* ",B8," insert ObligationActorAndCode($actor-headneck, #SHALL:handle)")),IF(L8="*  ..  ##34###34# ##334###334#",L8,""))</f>
        <v/>
      </c>
      <c r="R8" s="12" t="str">
        <f t="shared" ref="R8:R19" si="2">IF(J8,IF(L8="*  ..  ##34###34# ##334###334#",L8,CONCATENATE("* ",B8," insert ObligationActorAndCode($actor-sarcoma-i4rc, #SHALL:handle)")),IF(L8="*  ..  ##34###34# ##334###334#",L8,""))</f>
        <v>* episodeEvent insert ObligationActorAndCode($actor-sarcoma-i4rc, #SHALL:handle)</v>
      </c>
    </row>
    <row r="9" spans="1:18" s="2" customFormat="1" ht="73.75" x14ac:dyDescent="0.75">
      <c r="A9" s="59">
        <v>1</v>
      </c>
      <c r="B9" s="11" t="s">
        <v>2201</v>
      </c>
      <c r="C9" s="11" t="s">
        <v>2209</v>
      </c>
      <c r="D9" s="11" t="s">
        <v>2210</v>
      </c>
      <c r="E9" s="11">
        <v>0</v>
      </c>
      <c r="F9" s="11">
        <v>1</v>
      </c>
      <c r="G9" s="12" t="s">
        <v>1461</v>
      </c>
      <c r="H9" s="12" t="s">
        <v>2211</v>
      </c>
      <c r="I9" s="12" t="b">
        <v>0</v>
      </c>
      <c r="J9" s="12" t="b">
        <v>1</v>
      </c>
      <c r="K9" s="25"/>
      <c r="L9" s="12" t="str">
        <f t="shared" ref="L9:L19" si="3">CONCATENATE("* ",B9, " ",E9,"..",F9," ",G9," ##34#",C9,"##34# ##334#",D9,"##334#")</f>
        <v>* degreeOfCytologicAtypia 0..1 CodeableConcept ##34#Degree of cytologic Atypia##34# ##334#Defines the degree of cytologic atypia##334#</v>
      </c>
      <c r="M9"/>
      <c r="N9" s="12" t="str">
        <f t="shared" ref="N9:N19" si="4">IF(H9="",IF(L9="*  ..  ##34###34# ##334###334#",L9,""),IF(L9="*  ..  ##34###34# ##334###334#",L9,CONCATENATE("* ",B9," ^comment = ##334#",H9,"##334#")))</f>
        <v>* degreeOfCytologicAtypia ^comment = ##334#mild, moderate, severe
Mild cytologic atypia - 4201008
Moderate cytologic atypia - 4086011
Severe cytologic atypia - 4203317##334#</v>
      </c>
      <c r="P9" s="12" t="str">
        <f t="shared" si="1"/>
        <v/>
      </c>
      <c r="Q9"/>
      <c r="R9" s="12" t="str">
        <f t="shared" si="2"/>
        <v>* degreeOfCytologicAtypia insert ObligationActorAndCode($actor-sarcoma-i4rc, #SHALL:handle)</v>
      </c>
    </row>
    <row r="10" spans="1:18" s="2" customFormat="1" ht="29.5" x14ac:dyDescent="0.75">
      <c r="A10" s="59">
        <v>0</v>
      </c>
      <c r="B10" s="11" t="s">
        <v>2202</v>
      </c>
      <c r="C10" s="11" t="s">
        <v>2212</v>
      </c>
      <c r="D10" s="11" t="s">
        <v>2212</v>
      </c>
      <c r="E10" s="11">
        <v>0</v>
      </c>
      <c r="F10" s="11">
        <v>1</v>
      </c>
      <c r="G10" s="4" t="s">
        <v>1</v>
      </c>
      <c r="H10" s="12"/>
      <c r="I10" s="12" t="b">
        <v>0</v>
      </c>
      <c r="J10" s="12" t="b">
        <v>1</v>
      </c>
      <c r="K10" s="25"/>
      <c r="L10" s="12" t="str">
        <f t="shared" si="3"/>
        <v>* patternOfGrowth 0..1 BackboneElement ##34#Pattern of Growth##34# ##334#Pattern of Growth##334#</v>
      </c>
      <c r="M10"/>
      <c r="N10" s="12" t="str">
        <f t="shared" si="4"/>
        <v/>
      </c>
      <c r="P10" s="12" t="str">
        <f t="shared" si="1"/>
        <v/>
      </c>
      <c r="Q10"/>
      <c r="R10" s="12" t="str">
        <f t="shared" si="2"/>
        <v>* patternOfGrowth insert ObligationActorAndCode($actor-sarcoma-i4rc, #SHALL:handle)</v>
      </c>
    </row>
    <row r="11" spans="1:18" s="2" customFormat="1" ht="29.5" x14ac:dyDescent="0.75">
      <c r="A11" s="59">
        <v>2</v>
      </c>
      <c r="B11" s="11" t="s">
        <v>2203</v>
      </c>
      <c r="C11" s="11" t="s">
        <v>2213</v>
      </c>
      <c r="D11" s="11" t="s">
        <v>2213</v>
      </c>
      <c r="E11" s="11">
        <v>0</v>
      </c>
      <c r="F11" s="11">
        <v>1</v>
      </c>
      <c r="G11" s="12" t="s">
        <v>1959</v>
      </c>
      <c r="H11" s="12"/>
      <c r="I11" s="12" t="b">
        <v>0</v>
      </c>
      <c r="J11" s="12" t="b">
        <v>1</v>
      </c>
      <c r="K11" s="25"/>
      <c r="L11" s="12" t="str">
        <f t="shared" si="3"/>
        <v>* mitoticActivity 0..1 Quantity ##34#Mitotic Activity##34# ##334#Mitotic Activity##334#</v>
      </c>
      <c r="M11"/>
      <c r="N11" s="12" t="str">
        <f t="shared" si="4"/>
        <v/>
      </c>
      <c r="P11" s="12" t="str">
        <f t="shared" si="1"/>
        <v/>
      </c>
      <c r="Q11"/>
      <c r="R11" s="12" t="str">
        <f t="shared" si="2"/>
        <v>* mitoticActivity insert ObligationActorAndCode($actor-sarcoma-i4rc, #SHALL:handle)</v>
      </c>
    </row>
    <row r="12" spans="1:18" s="2" customFormat="1" ht="44.25" x14ac:dyDescent="0.75">
      <c r="A12" s="59">
        <v>3</v>
      </c>
      <c r="B12" s="11" t="s">
        <v>2204</v>
      </c>
      <c r="C12" s="11" t="s">
        <v>2214</v>
      </c>
      <c r="D12" s="11" t="s">
        <v>2214</v>
      </c>
      <c r="E12" s="11">
        <v>0</v>
      </c>
      <c r="F12" s="11">
        <v>1</v>
      </c>
      <c r="G12" s="4" t="s">
        <v>1</v>
      </c>
      <c r="H12" s="12"/>
      <c r="I12" s="12" t="b">
        <v>0</v>
      </c>
      <c r="J12" s="12" t="b">
        <v>1</v>
      </c>
      <c r="K12" s="25"/>
      <c r="L12" s="12" t="str">
        <f t="shared" si="3"/>
        <v>* infiltrationOfSurroundingMyometrium 0..1 BackboneElement ##34#Infiltration of surrounding myometrium##34# ##334#Infiltration of surrounding myometrium##334#</v>
      </c>
      <c r="M12"/>
      <c r="N12" s="12" t="str">
        <f t="shared" si="4"/>
        <v/>
      </c>
      <c r="P12" s="12" t="str">
        <f t="shared" si="1"/>
        <v/>
      </c>
      <c r="Q12"/>
      <c r="R12" s="12" t="str">
        <f t="shared" si="2"/>
        <v>* infiltrationOfSurroundingMyometrium insert ObligationActorAndCode($actor-sarcoma-i4rc, #SHALL:handle)</v>
      </c>
    </row>
    <row r="13" spans="1:18" s="2" customFormat="1" ht="147.5" x14ac:dyDescent="0.75">
      <c r="A13" s="59">
        <v>4</v>
      </c>
      <c r="B13" s="11" t="s">
        <v>2205</v>
      </c>
      <c r="C13" s="11" t="s">
        <v>2215</v>
      </c>
      <c r="D13" s="11" t="s">
        <v>2215</v>
      </c>
      <c r="E13" s="11">
        <v>0</v>
      </c>
      <c r="F13" s="11">
        <v>1</v>
      </c>
      <c r="G13" s="12" t="s">
        <v>1461</v>
      </c>
      <c r="H13" s="12" t="s">
        <v>2216</v>
      </c>
      <c r="I13" s="12" t="b">
        <v>0</v>
      </c>
      <c r="J13" s="12" t="b">
        <v>1</v>
      </c>
      <c r="K13" s="25"/>
      <c r="L13" s="12" t="str">
        <f t="shared" si="3"/>
        <v>* typeOfNecrosis 0..1 CodeableConcept ##34#Type of necrosis##34# ##334#Type of necrosis##334#</v>
      </c>
      <c r="M13"/>
      <c r="N13" s="12" t="str">
        <f t="shared" si="4"/>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1"/>
        <v/>
      </c>
      <c r="Q13"/>
      <c r="R13" s="12" t="str">
        <f t="shared" si="2"/>
        <v>* typeOfNecrosis insert ObligationActorAndCode($actor-sarcoma-i4rc, #SHALL:handle)</v>
      </c>
    </row>
    <row r="14" spans="1:18" s="2" customFormat="1" ht="29.5" x14ac:dyDescent="0.75">
      <c r="A14" s="59">
        <v>5</v>
      </c>
      <c r="B14" s="11" t="s">
        <v>2206</v>
      </c>
      <c r="C14" s="11" t="s">
        <v>2217</v>
      </c>
      <c r="D14" s="11" t="s">
        <v>2217</v>
      </c>
      <c r="E14" s="11">
        <v>0</v>
      </c>
      <c r="F14" s="11">
        <v>1</v>
      </c>
      <c r="G14" s="4" t="s">
        <v>1</v>
      </c>
      <c r="H14" s="12"/>
      <c r="I14" s="12" t="b">
        <v>0</v>
      </c>
      <c r="J14" s="12" t="b">
        <v>1</v>
      </c>
      <c r="K14" s="25"/>
      <c r="L14" s="12" t="str">
        <f t="shared" si="3"/>
        <v>* expressionOfErPr 0..1 BackboneElement ##34#Expression of ER/PR##34# ##334#Expression of ER/PR##334#</v>
      </c>
      <c r="M14"/>
      <c r="N14" s="12" t="str">
        <f t="shared" si="4"/>
        <v/>
      </c>
      <c r="P14" s="12" t="str">
        <f t="shared" si="1"/>
        <v/>
      </c>
      <c r="Q14"/>
      <c r="R14" s="12" t="str">
        <f t="shared" si="2"/>
        <v>* expressionOfErPr insert ObligationActorAndCode($actor-sarcoma-i4rc, #SHALL:handle)</v>
      </c>
    </row>
    <row r="15" spans="1:18" s="2" customFormat="1" ht="29.5" x14ac:dyDescent="0.75">
      <c r="A15" s="59">
        <v>6</v>
      </c>
      <c r="B15" s="11" t="s">
        <v>2207</v>
      </c>
      <c r="C15" s="11" t="s">
        <v>2218</v>
      </c>
      <c r="D15" s="11" t="s">
        <v>2218</v>
      </c>
      <c r="E15" s="11">
        <v>0</v>
      </c>
      <c r="F15" s="11">
        <v>1</v>
      </c>
      <c r="G15" s="12" t="s">
        <v>40</v>
      </c>
      <c r="H15" s="12" t="s">
        <v>2219</v>
      </c>
      <c r="I15" s="12" t="b">
        <v>0</v>
      </c>
      <c r="J15" s="12" t="b">
        <v>1</v>
      </c>
      <c r="K15" s="25"/>
      <c r="L15" s="12" t="str">
        <f t="shared" si="3"/>
        <v>* vascularIntrusionOrInvasion 0..1 boolean ##34#vascular intrusion or invasion##34# ##334#vascular intrusion or invasion##334#</v>
      </c>
      <c r="M15"/>
      <c r="N15" s="12" t="str">
        <f t="shared" si="4"/>
        <v>* vascularIntrusionOrInvasion ^comment = ##334#True;False
Vascular invasion by tumor present - 4163142##334#</v>
      </c>
      <c r="P15" s="12" t="str">
        <f t="shared" si="1"/>
        <v/>
      </c>
      <c r="Q15"/>
      <c r="R15" s="12" t="str">
        <f t="shared" si="2"/>
        <v>* vascularIntrusionOrInvasion insert ObligationActorAndCode($actor-sarcoma-i4rc, #SHALL:handle)</v>
      </c>
    </row>
    <row r="16" spans="1:18" s="2" customFormat="1" ht="29.5" x14ac:dyDescent="0.75">
      <c r="A16" s="59">
        <v>7</v>
      </c>
      <c r="B16" s="11" t="s">
        <v>2208</v>
      </c>
      <c r="C16" s="11" t="s">
        <v>2220</v>
      </c>
      <c r="D16" s="11" t="s">
        <v>2220</v>
      </c>
      <c r="E16" s="11">
        <v>0</v>
      </c>
      <c r="F16" s="11">
        <v>1</v>
      </c>
      <c r="G16" s="4" t="s">
        <v>1</v>
      </c>
      <c r="H16" s="12"/>
      <c r="I16" s="12" t="b">
        <v>0</v>
      </c>
      <c r="J16" s="12" t="b">
        <v>1</v>
      </c>
      <c r="K16" s="25"/>
      <c r="L16" s="12" t="str">
        <f t="shared" si="3"/>
        <v>* p16AndP53Expression 0..1 BackboneElement ##34#p16 and p53 expression##34# ##334#p16 and p53 expression##334#</v>
      </c>
      <c r="M16"/>
      <c r="N16" s="12" t="str">
        <f t="shared" si="4"/>
        <v/>
      </c>
      <c r="P16" s="12" t="str">
        <f t="shared" si="1"/>
        <v/>
      </c>
      <c r="Q16"/>
      <c r="R16" s="12" t="str">
        <f t="shared" si="2"/>
        <v>* p16AndP53Expression insert ObligationActorAndCode($actor-sarcoma-i4rc, #SHALL:handle)</v>
      </c>
    </row>
    <row r="17" spans="1:18" s="2" customFormat="1" x14ac:dyDescent="0.75">
      <c r="A17" s="59">
        <v>8</v>
      </c>
      <c r="B17" s="11"/>
      <c r="C17" s="11"/>
      <c r="D17" s="11"/>
      <c r="E17" s="11"/>
      <c r="F17" s="11"/>
      <c r="G17" s="12"/>
      <c r="H17" s="12"/>
      <c r="I17" s="12"/>
      <c r="J17" s="12"/>
      <c r="K17" s="25"/>
      <c r="L17" s="12" t="str">
        <f t="shared" si="3"/>
        <v>*  ..  ##34###34# ##334###334#</v>
      </c>
      <c r="M17"/>
      <c r="N17" s="12" t="str">
        <f t="shared" si="4"/>
        <v>*  ..  ##34###34# ##334###334#</v>
      </c>
      <c r="P17" s="12" t="str">
        <f t="shared" si="1"/>
        <v>*  ..  ##34###34# ##334###334#</v>
      </c>
      <c r="Q17"/>
      <c r="R17" s="12" t="str">
        <f t="shared" si="2"/>
        <v>*  ..  ##34###34# ##334###334#</v>
      </c>
    </row>
    <row r="18" spans="1:18" x14ac:dyDescent="0.75">
      <c r="A18" s="59">
        <v>9</v>
      </c>
      <c r="B18" s="11"/>
      <c r="C18" s="11"/>
      <c r="D18" s="11"/>
      <c r="E18" s="11"/>
      <c r="F18" s="11"/>
      <c r="G18" s="12"/>
      <c r="H18" s="12"/>
      <c r="I18" s="12"/>
      <c r="J18" s="12"/>
      <c r="K18" s="25"/>
      <c r="L18" s="12" t="str">
        <f t="shared" si="3"/>
        <v>*  ..  ##34###34# ##334###334#</v>
      </c>
      <c r="N18" s="12" t="str">
        <f t="shared" si="4"/>
        <v>*  ..  ##34###34# ##334###334#</v>
      </c>
      <c r="P18" s="12" t="str">
        <f t="shared" si="1"/>
        <v>*  ..  ##34###34# ##334###334#</v>
      </c>
      <c r="R18" s="12" t="str">
        <f t="shared" si="2"/>
        <v>*  ..  ##34###34# ##334###334#</v>
      </c>
    </row>
    <row r="19" spans="1:18" x14ac:dyDescent="0.75">
      <c r="A19" s="59">
        <v>10</v>
      </c>
      <c r="B19" s="11"/>
      <c r="C19" s="11"/>
      <c r="D19" s="11"/>
      <c r="E19" s="11"/>
      <c r="F19" s="11"/>
      <c r="G19" s="12"/>
      <c r="H19" s="12"/>
      <c r="I19" s="12"/>
      <c r="J19" s="12"/>
      <c r="L19" s="12" t="str">
        <f t="shared" si="3"/>
        <v>*  ..  ##34###34# ##334###334#</v>
      </c>
      <c r="N19" s="12" t="str">
        <f t="shared" si="4"/>
        <v>*  ..  ##34###34# ##334###334#</v>
      </c>
      <c r="P19" s="12" t="str">
        <f t="shared" si="1"/>
        <v>*  ..  ##34###34# ##334###334#</v>
      </c>
      <c r="R19" s="12" t="str">
        <f t="shared" si="2"/>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1796875" style="100" customWidth="1"/>
    <col min="7" max="7" width="29.54296875" customWidth="1"/>
    <col min="8" max="8" width="54.90625" customWidth="1"/>
  </cols>
  <sheetData>
    <row r="1" spans="3:7" ht="15.5" thickBot="1" x14ac:dyDescent="0.9">
      <c r="C1" s="98" t="str">
        <f>PathologicalReportInfo!L1</f>
        <v>//===================================================</v>
      </c>
    </row>
    <row r="2" spans="3:7" ht="16.75" thickBot="1" x14ac:dyDescent="0.9">
      <c r="C2" s="24" t="str">
        <f>PathologicalReportInfo!L2</f>
        <v>//  Logical Model</v>
      </c>
      <c r="G2" s="29" t="s">
        <v>2221</v>
      </c>
    </row>
    <row r="3" spans="3:7" x14ac:dyDescent="0.75">
      <c r="C3" s="24" t="str">
        <f>PathologicalReportInfo!L3</f>
        <v>//===================================================</v>
      </c>
    </row>
    <row r="4" spans="3:7" x14ac:dyDescent="0.75">
      <c r="C4" s="99" t="str">
        <f>PathologicalReportInfo!L4</f>
        <v>Logical: PathologicalReportInfoI4rc</v>
      </c>
    </row>
    <row r="5" spans="3:7" x14ac:dyDescent="0.75">
      <c r="C5" s="99" t="str">
        <f>PathologicalReportInfo!L5</f>
        <v>Id: PathologicalReportInfo</v>
      </c>
    </row>
    <row r="6" spans="3:7" x14ac:dyDescent="0.75">
      <c r="C6" s="99" t="str">
        <f>PathologicalReportInfo!L6</f>
        <v>Title: ##34#Pathological Report Info##34#</v>
      </c>
    </row>
    <row r="7" spans="3:7" x14ac:dyDescent="0.75">
      <c r="C7" s="99" t="str">
        <f>PathologicalReportInfo!L7</f>
        <v>Description:  ##334#Pathological Report Info##334#</v>
      </c>
    </row>
    <row r="8" spans="3:7" ht="29.5" x14ac:dyDescent="0.75">
      <c r="C8" s="100"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0" t="str">
        <f>IF(PathologicalReportInfo!L9="*  ..  ##34###34# ##334###334#","//--- END",PathologicalReportInfo!L9)</f>
        <v>* degreeOfCytologicAtypia 0..1 CodeableConcept ##34#Degree of cytologic Atypia##34# ##334#Defines the degree of cytologic atypia##334#</v>
      </c>
    </row>
    <row r="10" spans="3:7" x14ac:dyDescent="0.75">
      <c r="C10" s="100" t="str">
        <f>IF(PathologicalReportInfo!L10="*  ..  ##34###34# ##334###334#","//--- END",PathologicalReportInfo!L10)</f>
        <v>* patternOfGrowth 0..1 BackboneElement ##34#Pattern of Growth##34# ##334#Pattern of Growth##334#</v>
      </c>
    </row>
    <row r="11" spans="3:7" x14ac:dyDescent="0.75">
      <c r="C11" s="100" t="str">
        <f>IF(PathologicalReportInfo!L11="*  ..  ##34###34# ##334###334#","//--- END",PathologicalReportInfo!L11)</f>
        <v>* mitoticActivity 0..1 Quantity ##34#Mitotic Activity##34# ##334#Mitotic Activity##334#</v>
      </c>
    </row>
    <row r="12" spans="3:7" ht="29.5" x14ac:dyDescent="0.75">
      <c r="C12" s="100" t="str">
        <f>IF(PathologicalReportInfo!L12="*  ..  ##34###34# ##334###334#","//--- END",PathologicalReportInfo!L12)</f>
        <v>* infiltrationOfSurroundingMyometrium 0..1 BackboneElement ##34#Infiltration of surrounding myometrium##34# ##334#Infiltration of surrounding myometrium##334#</v>
      </c>
    </row>
    <row r="13" spans="3:7" x14ac:dyDescent="0.75">
      <c r="C13" s="100" t="str">
        <f>IF(PathologicalReportInfo!L13="*  ..  ##34###34# ##334###334#","//--- END",PathologicalReportInfo!L13)</f>
        <v>* typeOfNecrosis 0..1 CodeableConcept ##34#Type of necrosis##34# ##334#Type of necrosis##334#</v>
      </c>
    </row>
    <row r="14" spans="3:7" x14ac:dyDescent="0.75">
      <c r="C14" s="100" t="str">
        <f>IF(PathologicalReportInfo!L14="*  ..  ##34###34# ##334###334#","//--- END",PathologicalReportInfo!L14)</f>
        <v>* expressionOfErPr 0..1 BackboneElement ##34#Expression of ER/PR##34# ##334#Expression of ER/PR##334#</v>
      </c>
    </row>
    <row r="15" spans="3:7" ht="29.5" x14ac:dyDescent="0.75">
      <c r="C15" s="100" t="str">
        <f>IF(PathologicalReportInfo!L15="*  ..  ##34###34# ##334###334#","//--- END",PathologicalReportInfo!L15)</f>
        <v>* vascularIntrusionOrInvasion 0..1 boolean ##34#vascular intrusion or invasion##34# ##334#vascular intrusion or invasion##334#</v>
      </c>
    </row>
    <row r="16" spans="3:7" x14ac:dyDescent="0.75">
      <c r="C16" s="100" t="str">
        <f>IF(PathologicalReportInfo!L16="*  ..  ##34###34# ##334###334#","//--- END",PathologicalReportInfo!L16)</f>
        <v>* p16AndP53Expression 0..1 BackboneElement ##34#p16 and p53 expression##34# ##334#p16 and p53 expression##334#</v>
      </c>
    </row>
    <row r="17" spans="3:3" x14ac:dyDescent="0.75">
      <c r="C17" s="100" t="str">
        <f>IF(PathologicalReportInfo!L17="*  ..  ##34###34# ##334###334#","//--- END",PathologicalReportInfo!L17)</f>
        <v>//--- END</v>
      </c>
    </row>
    <row r="18" spans="3:3" x14ac:dyDescent="0.75">
      <c r="C18" s="100" t="str">
        <f>IF(PathologicalReportInfo!L18="*  ..  ##34###34# ##334###334#","//--- END",PathologicalReportInfo!L18)</f>
        <v>//--- END</v>
      </c>
    </row>
    <row r="19" spans="3:3" x14ac:dyDescent="0.75">
      <c r="C19" s="100" t="str">
        <f>IF(PathologicalReportInfo!L19="*  ..  ##34###34# ##334###334#","//--- END",PathologicalReportInfo!L19)</f>
        <v>//--- END</v>
      </c>
    </row>
    <row r="23" spans="3:3" x14ac:dyDescent="0.75">
      <c r="C23" s="98" t="s">
        <v>1383</v>
      </c>
    </row>
    <row r="24" spans="3:3" x14ac:dyDescent="0.75">
      <c r="C24" s="24" t="s">
        <v>1417</v>
      </c>
    </row>
    <row r="25" spans="3:3" x14ac:dyDescent="0.75">
      <c r="C25" s="24" t="s">
        <v>1383</v>
      </c>
    </row>
    <row r="26" spans="3:3" x14ac:dyDescent="0.75">
      <c r="C26" s="100" t="str">
        <f>IF(PathologicalReportInfo!N8="*  ..  ##34###34# ##334###334#","//--- END",PathologicalReportInfo!N8)</f>
        <v/>
      </c>
    </row>
    <row r="27" spans="3:3" ht="59" x14ac:dyDescent="0.75">
      <c r="C27" s="100"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0" t="str">
        <f>IF(PathologicalReportInfo!N10="*  ..  ##34###34# ##334###334#","//--- END",PathologicalReportInfo!N10)</f>
        <v/>
      </c>
    </row>
    <row r="29" spans="3:3" x14ac:dyDescent="0.75">
      <c r="C29" s="100" t="str">
        <f>IF(PathologicalReportInfo!N11="*  ..  ##34###34# ##334###334#","//--- END",PathologicalReportInfo!N11)</f>
        <v/>
      </c>
    </row>
    <row r="30" spans="3:3" x14ac:dyDescent="0.75">
      <c r="C30" s="100" t="str">
        <f>IF(PathologicalReportInfo!N12="*  ..  ##34###34# ##334###334#","//--- END",PathologicalReportInfo!N12)</f>
        <v/>
      </c>
    </row>
    <row r="31" spans="3:3" ht="132.75" x14ac:dyDescent="0.75">
      <c r="C31" s="100"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0" t="str">
        <f>IF(PathologicalReportInfo!N14="*  ..  ##34###34# ##334###334#","//--- END",PathologicalReportInfo!N14)</f>
        <v/>
      </c>
    </row>
    <row r="33" spans="3:3" ht="29.5" x14ac:dyDescent="0.75">
      <c r="C33" s="100" t="str">
        <f>IF(PathologicalReportInfo!N15="*  ..  ##34###34# ##334###334#","//--- END",PathologicalReportInfo!N15)</f>
        <v>* vascularIntrusionOrInvasion ^comment = ##334#True;False
Vascular invasion by tumor present - 4163142##334#</v>
      </c>
    </row>
    <row r="34" spans="3:3" x14ac:dyDescent="0.75">
      <c r="C34" s="100" t="str">
        <f>IF(PathologicalReportInfo!N16="*  ..  ##34###34# ##334###334#","//--- END",PathologicalReportInfo!N16)</f>
        <v/>
      </c>
    </row>
    <row r="35" spans="3:3" x14ac:dyDescent="0.75">
      <c r="C35" s="100" t="str">
        <f>IF(PathologicalReportInfo!N17="*  ..  ##34###34# ##334###334#","//--- END",PathologicalReportInfo!N17)</f>
        <v>//--- END</v>
      </c>
    </row>
    <row r="36" spans="3:3" x14ac:dyDescent="0.75">
      <c r="C36" s="100" t="str">
        <f>IF(PathologicalReportInfo!N18="*  ..  ##34###34# ##334###334#","//--- END",PathologicalReportInfo!N18)</f>
        <v>//--- END</v>
      </c>
    </row>
    <row r="37" spans="3:3" x14ac:dyDescent="0.75">
      <c r="C37" s="100" t="str">
        <f>IF(PathologicalReportInfo!N19="*  ..  ##34###34# ##334###334#","//--- END",PathologicalReportInfo!N19)</f>
        <v>//--- END</v>
      </c>
    </row>
    <row r="40" spans="3:3" x14ac:dyDescent="0.75">
      <c r="C40" s="98" t="str">
        <f>PathologicalReportInfo!P1</f>
        <v>// -------------------------------------------------------------------------------</v>
      </c>
    </row>
    <row r="41" spans="3:3" x14ac:dyDescent="0.75">
      <c r="C41" s="24" t="str">
        <f>PathologicalReportInfo!P2</f>
        <v>// Obligations H&amp;N</v>
      </c>
    </row>
    <row r="42" spans="3:3" x14ac:dyDescent="0.75">
      <c r="C42" s="24" t="str">
        <f>PathologicalReportInfo!P3</f>
        <v>// -------------------------------------------------------------------------------</v>
      </c>
    </row>
    <row r="43" spans="3:3" x14ac:dyDescent="0.75">
      <c r="C43" s="100" t="str">
        <f>IF(PathologicalReportInfo!P8="*  ..  ##34###34# ##334###334#","//--- END",PathologicalReportInfo!P8)</f>
        <v/>
      </c>
    </row>
    <row r="44" spans="3:3" x14ac:dyDescent="0.75">
      <c r="C44" s="100" t="str">
        <f>IF(PathologicalReportInfo!P9="*  ..  ##34###34# ##334###334#","//--- END",PathologicalReportInfo!P9)</f>
        <v/>
      </c>
    </row>
    <row r="45" spans="3:3" x14ac:dyDescent="0.75">
      <c r="C45" s="100" t="str">
        <f>IF(PathologicalReportInfo!P10="*  ..  ##34###34# ##334###334#","//--- END",PathologicalReportInfo!P10)</f>
        <v/>
      </c>
    </row>
    <row r="46" spans="3:3" x14ac:dyDescent="0.75">
      <c r="C46" s="100" t="str">
        <f>IF(PathologicalReportInfo!P11="*  ..  ##34###34# ##334###334#","//--- END",PathologicalReportInfo!P11)</f>
        <v/>
      </c>
    </row>
    <row r="47" spans="3:3" x14ac:dyDescent="0.75">
      <c r="C47" s="100" t="str">
        <f>IF(PathologicalReportInfo!P12="*  ..  ##34###34# ##334###334#","//--- END",PathologicalReportInfo!P12)</f>
        <v/>
      </c>
    </row>
    <row r="48" spans="3:3" x14ac:dyDescent="0.75">
      <c r="C48" s="100" t="str">
        <f>IF(PathologicalReportInfo!P13="*  ..  ##34###34# ##334###334#","//--- END",PathologicalReportInfo!P13)</f>
        <v/>
      </c>
    </row>
    <row r="49" spans="3:3" x14ac:dyDescent="0.75">
      <c r="C49" s="100" t="str">
        <f>IF(PathologicalReportInfo!P14="*  ..  ##34###34# ##334###334#","//--- END",PathologicalReportInfo!P14)</f>
        <v/>
      </c>
    </row>
    <row r="50" spans="3:3" x14ac:dyDescent="0.75">
      <c r="C50" s="100" t="str">
        <f>IF(PathologicalReportInfo!P15="*  ..  ##34###34# ##334###334#","//--- END",PathologicalReportInfo!P15)</f>
        <v/>
      </c>
    </row>
    <row r="51" spans="3:3" x14ac:dyDescent="0.75">
      <c r="C51" s="100" t="str">
        <f>IF(PathologicalReportInfo!P16="*  ..  ##34###34# ##334###334#","//--- END",PathologicalReportInfo!P16)</f>
        <v/>
      </c>
    </row>
    <row r="52" spans="3:3" x14ac:dyDescent="0.75">
      <c r="C52" s="100" t="str">
        <f>IF(PathologicalReportInfo!P17="*  ..  ##34###34# ##334###334#","//--- END",PathologicalReportInfo!P17)</f>
        <v>//--- END</v>
      </c>
    </row>
    <row r="53" spans="3:3" x14ac:dyDescent="0.75">
      <c r="C53" s="100" t="str">
        <f>IF(PathologicalReportInfo!P18="*  ..  ##34###34# ##334###334#","//--- END",PathologicalReportInfo!P18)</f>
        <v>//--- END</v>
      </c>
    </row>
    <row r="54" spans="3:3" x14ac:dyDescent="0.75">
      <c r="C54" s="100" t="str">
        <f>IF(PathologicalReportInfo!P19="*  ..  ##34###34# ##334###334#","//--- END",PathologicalReportInfo!P19)</f>
        <v>//--- END</v>
      </c>
    </row>
    <row r="58" spans="3:3" x14ac:dyDescent="0.75">
      <c r="C58" s="98"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0" t="str">
        <f>IF(PathologicalReportInfo!R8="*  ..  ##34###34# ##334###334#","//--- END",PathologicalReportInfo!R8)</f>
        <v>* episodeEvent insert ObligationActorAndCode($actor-sarcoma-i4rc, #SHALL:handle)</v>
      </c>
    </row>
    <row r="62" spans="3:3" x14ac:dyDescent="0.75">
      <c r="C62" s="100" t="str">
        <f>IF(PathologicalReportInfo!R9="*  ..  ##34###34# ##334###334#","//--- END",PathologicalReportInfo!R9)</f>
        <v>* degreeOfCytologicAtypia insert ObligationActorAndCode($actor-sarcoma-i4rc, #SHALL:handle)</v>
      </c>
    </row>
    <row r="63" spans="3:3" x14ac:dyDescent="0.75">
      <c r="C63" s="100" t="str">
        <f>IF(PathologicalReportInfo!R10="*  ..  ##34###34# ##334###334#","//--- END",PathologicalReportInfo!R10)</f>
        <v>* patternOfGrowth insert ObligationActorAndCode($actor-sarcoma-i4rc, #SHALL:handle)</v>
      </c>
    </row>
    <row r="64" spans="3:3" x14ac:dyDescent="0.75">
      <c r="C64" s="100" t="str">
        <f>IF(PathologicalReportInfo!R11="*  ..  ##34###34# ##334###334#","//--- END",PathologicalReportInfo!R11)</f>
        <v>* mitoticActivity insert ObligationActorAndCode($actor-sarcoma-i4rc, #SHALL:handle)</v>
      </c>
    </row>
    <row r="65" spans="3:3" x14ac:dyDescent="0.75">
      <c r="C65" s="100" t="str">
        <f>IF(PathologicalReportInfo!R12="*  ..  ##34###34# ##334###334#","//--- END",PathologicalReportInfo!R12)</f>
        <v>* infiltrationOfSurroundingMyometrium insert ObligationActorAndCode($actor-sarcoma-i4rc, #SHALL:handle)</v>
      </c>
    </row>
    <row r="66" spans="3:3" x14ac:dyDescent="0.75">
      <c r="C66" s="100" t="str">
        <f>IF(PathologicalReportInfo!R13="*  ..  ##34###34# ##334###334#","//--- END",PathologicalReportInfo!R13)</f>
        <v>* typeOfNecrosis insert ObligationActorAndCode($actor-sarcoma-i4rc, #SHALL:handle)</v>
      </c>
    </row>
    <row r="67" spans="3:3" x14ac:dyDescent="0.75">
      <c r="C67" s="100" t="str">
        <f>IF(PathologicalReportInfo!R14="*  ..  ##34###34# ##334###334#","//--- END",PathologicalReportInfo!R14)</f>
        <v>* expressionOfErPr insert ObligationActorAndCode($actor-sarcoma-i4rc, #SHALL:handle)</v>
      </c>
    </row>
    <row r="68" spans="3:3" x14ac:dyDescent="0.75">
      <c r="C68" s="100" t="str">
        <f>IF(PathologicalReportInfo!R15="*  ..  ##34###34# ##334###334#","//--- END",PathologicalReportInfo!R15)</f>
        <v>* vascularIntrusionOrInvasion insert ObligationActorAndCode($actor-sarcoma-i4rc, #SHALL:handle)</v>
      </c>
    </row>
    <row r="69" spans="3:3" x14ac:dyDescent="0.75">
      <c r="C69" s="100" t="str">
        <f>IF(PathologicalReportInfo!R16="*  ..  ##34###34# ##334###334#","//--- END",PathologicalReportInfo!R16)</f>
        <v>* p16AndP53Expression insert ObligationActorAndCode($actor-sarcoma-i4rc, #SHALL:handle)</v>
      </c>
    </row>
    <row r="70" spans="3:3" x14ac:dyDescent="0.75">
      <c r="C70" s="100" t="str">
        <f>IF(PathologicalReportInfo!R17="*  ..  ##34###34# ##334###334#","//--- END",PathologicalReportInfo!R17)</f>
        <v>//--- END</v>
      </c>
    </row>
    <row r="71" spans="3:3" x14ac:dyDescent="0.75">
      <c r="C71" s="100" t="str">
        <f>IF(PathologicalReportInfo!R18="*  ..  ##34###34# ##334###334#","//--- END",PathologicalReportInfo!R18)</f>
        <v>//--- END</v>
      </c>
    </row>
    <row r="72" spans="3:3" x14ac:dyDescent="0.75">
      <c r="C72" s="100"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1896</v>
      </c>
      <c r="D3" s="47" t="s">
        <v>1466</v>
      </c>
      <c r="E3" s="71" t="str">
        <f>$C$1&amp;B14</f>
        <v>http://hl7.eu/fhir/ig/idea4rc/StructureDefinition/PathologicalReportInfo</v>
      </c>
    </row>
    <row r="4" spans="1:19" x14ac:dyDescent="0.75">
      <c r="B4" s="47" t="s">
        <v>16</v>
      </c>
      <c r="C4" s="28" t="s">
        <v>1896</v>
      </c>
      <c r="D4" s="47" t="s">
        <v>1467</v>
      </c>
      <c r="E4" s="158" t="s">
        <v>1899</v>
      </c>
      <c r="F4" s="159"/>
      <c r="G4" s="159"/>
    </row>
    <row r="5" spans="1:19" x14ac:dyDescent="0.75">
      <c r="B5" s="47" t="s">
        <v>10</v>
      </c>
      <c r="C5" s="7" t="s">
        <v>1897</v>
      </c>
      <c r="D5" s="47"/>
      <c r="E5" s="7"/>
    </row>
    <row r="6" spans="1:19" x14ac:dyDescent="0.75">
      <c r="B6" s="47" t="s">
        <v>18</v>
      </c>
      <c r="C6" s="41"/>
      <c r="D6" s="47" t="s">
        <v>1468</v>
      </c>
      <c r="E6" s="158" t="str">
        <f>E3</f>
        <v>http://hl7.eu/fhir/ig/idea4rc/StructureDefinition/PathologicalReportInfo</v>
      </c>
      <c r="F6" s="159"/>
      <c r="G6" s="159"/>
    </row>
    <row r="7" spans="1:19" x14ac:dyDescent="0.75">
      <c r="B7" s="47" t="s">
        <v>15</v>
      </c>
      <c r="C7" s="72"/>
      <c r="D7" s="47" t="s">
        <v>1469</v>
      </c>
      <c r="E7" s="158" t="str">
        <f>E4</f>
        <v>http://hl7.eu/fhir/ig/idea4rc/StructureDefinition/episodeOfCare-eu-i4rc</v>
      </c>
      <c r="F7" s="159"/>
      <c r="G7" s="159"/>
    </row>
    <row r="8" spans="1:19" ht="45" thickBot="1" x14ac:dyDescent="0.9">
      <c r="B8" s="47" t="s">
        <v>1470</v>
      </c>
      <c r="C8" t="s">
        <v>1897</v>
      </c>
      <c r="D8" s="47"/>
      <c r="E8" s="7"/>
      <c r="I8" s="12" t="s">
        <v>1285</v>
      </c>
      <c r="J8" s="12" t="s">
        <v>1286</v>
      </c>
      <c r="K8" s="12" t="s">
        <v>1287</v>
      </c>
      <c r="L8" s="12" t="s">
        <v>1288</v>
      </c>
      <c r="M8" s="11" t="s">
        <v>1289</v>
      </c>
      <c r="P8" s="34" t="s">
        <v>1324</v>
      </c>
      <c r="Q8" s="34">
        <v>6</v>
      </c>
    </row>
    <row r="9" spans="1:19" ht="30.25" thickBot="1" x14ac:dyDescent="0.9">
      <c r="B9" s="47" t="s">
        <v>1471</v>
      </c>
      <c r="C9" s="12" t="s">
        <v>1898</v>
      </c>
      <c r="D9" s="92"/>
      <c r="E9" s="160"/>
      <c r="F9" s="161"/>
      <c r="G9" s="162"/>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PathologicalReportInfo!B5</f>
        <v>PathologicalReportInfo</v>
      </c>
      <c r="C14" s="11"/>
      <c r="D14" s="4" t="s">
        <v>1900</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1480</v>
      </c>
      <c r="E15" s="12"/>
      <c r="F15" s="49" t="s">
        <v>1313</v>
      </c>
      <c r="G15" s="77"/>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1901</v>
      </c>
      <c r="E16" s="12"/>
      <c r="F16" s="49" t="s">
        <v>1312</v>
      </c>
      <c r="G16" s="77"/>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1902</v>
      </c>
      <c r="E17" s="12"/>
      <c r="F17" s="49" t="s">
        <v>1312</v>
      </c>
      <c r="G17" s="77"/>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1903</v>
      </c>
      <c r="E18" s="12"/>
      <c r="F18" s="49" t="s">
        <v>1313</v>
      </c>
      <c r="G18" s="77"/>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7"/>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7"/>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7"/>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7"/>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7"/>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7"/>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7"/>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7"/>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7"/>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7"/>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7"/>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7"/>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7"/>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7"/>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7"/>
      <c r="P45" s="11">
        <v>31</v>
      </c>
      <c r="Q45" s="11">
        <f t="shared" si="5"/>
        <v>5</v>
      </c>
      <c r="R45" s="11">
        <f t="shared" si="6"/>
        <v>1</v>
      </c>
      <c r="S45" s="12" cm="1">
        <f t="array" ref="S45">INDEX('PathologicalReportInfo-CM'!$I$15:$N$124,Q45+1,R45)</f>
        <v>0</v>
      </c>
    </row>
    <row r="46" spans="1:19" x14ac:dyDescent="0.75">
      <c r="B46" s="11"/>
      <c r="C46" s="11"/>
      <c r="D46" s="12"/>
      <c r="E46" s="12"/>
      <c r="F46" s="49"/>
      <c r="G46" s="77"/>
      <c r="P46" s="11">
        <v>32</v>
      </c>
      <c r="Q46" s="11">
        <f t="shared" si="5"/>
        <v>5</v>
      </c>
      <c r="R46" s="11">
        <f t="shared" si="6"/>
        <v>2</v>
      </c>
      <c r="S46" s="12" cm="1">
        <f t="array" ref="S46">INDEX('PathologicalReportInfo-CM'!$I$15:$N$124,Q46+1,R46)</f>
        <v>0</v>
      </c>
    </row>
    <row r="47" spans="1:19" x14ac:dyDescent="0.75">
      <c r="B47" s="11"/>
      <c r="C47" s="11"/>
      <c r="D47" s="12"/>
      <c r="E47" s="12"/>
      <c r="F47" s="49"/>
      <c r="G47" s="77"/>
      <c r="P47" s="11">
        <v>33</v>
      </c>
      <c r="Q47" s="11">
        <f t="shared" si="5"/>
        <v>5</v>
      </c>
      <c r="R47" s="11">
        <f t="shared" si="6"/>
        <v>3</v>
      </c>
      <c r="S47" s="12" cm="1">
        <f t="array" ref="S47">INDEX('PathologicalReportInfo-CM'!$I$15:$N$124,Q47+1,R47)</f>
        <v>0</v>
      </c>
    </row>
    <row r="48" spans="1:19" x14ac:dyDescent="0.75">
      <c r="B48" s="11"/>
      <c r="C48" s="11"/>
      <c r="D48" s="12"/>
      <c r="E48" s="12"/>
      <c r="F48" s="49"/>
      <c r="G48" s="77"/>
      <c r="P48" s="11">
        <v>34</v>
      </c>
      <c r="Q48" s="11">
        <f t="shared" si="5"/>
        <v>5</v>
      </c>
      <c r="R48" s="11">
        <f t="shared" si="6"/>
        <v>4</v>
      </c>
      <c r="S48" s="12" cm="1">
        <f t="array" ref="S48">INDEX('PathologicalReportInfo-CM'!$I$15:$N$124,Q48+1,R48)</f>
        <v>0</v>
      </c>
    </row>
    <row r="49" spans="2:19" x14ac:dyDescent="0.75">
      <c r="B49" s="11"/>
      <c r="C49" s="11"/>
      <c r="D49" s="12"/>
      <c r="E49" s="12"/>
      <c r="F49" s="49"/>
      <c r="G49" s="77"/>
      <c r="P49" s="11">
        <v>35</v>
      </c>
      <c r="Q49" s="11">
        <f t="shared" si="5"/>
        <v>5</v>
      </c>
      <c r="R49" s="11">
        <f t="shared" si="6"/>
        <v>5</v>
      </c>
      <c r="S49" s="12" cm="1">
        <f t="array" ref="S49">INDEX('PathologicalReportInfo-CM'!$I$15:$N$124,Q49+1,R49)</f>
        <v>0</v>
      </c>
    </row>
    <row r="50" spans="2:19" x14ac:dyDescent="0.75">
      <c r="B50" s="11"/>
      <c r="C50" s="11"/>
      <c r="D50" s="12"/>
      <c r="E50" s="12"/>
      <c r="F50" s="49"/>
      <c r="G50" s="77"/>
      <c r="P50" s="11">
        <v>36</v>
      </c>
      <c r="Q50" s="11">
        <f t="shared" si="5"/>
        <v>5</v>
      </c>
      <c r="R50" s="11">
        <f t="shared" si="6"/>
        <v>6</v>
      </c>
      <c r="S50" s="12" cm="1">
        <f t="array" ref="S50">INDEX('PathologicalReportInfo-CM'!$I$15:$N$124,Q50+1,R50)</f>
        <v>0</v>
      </c>
    </row>
    <row r="51" spans="2:19" x14ac:dyDescent="0.75">
      <c r="B51" s="11"/>
      <c r="C51" s="11"/>
      <c r="D51" s="12"/>
      <c r="E51" s="12"/>
      <c r="F51" s="49"/>
      <c r="G51" s="77"/>
      <c r="P51" s="11">
        <v>37</v>
      </c>
      <c r="Q51" s="11">
        <f t="shared" si="5"/>
        <v>6</v>
      </c>
      <c r="R51" s="11">
        <f t="shared" si="6"/>
        <v>1</v>
      </c>
      <c r="S51" s="12" cm="1">
        <f t="array" ref="S51">INDEX('PathologicalReportInfo-CM'!$I$15:$N$124,Q51+1,R51)</f>
        <v>0</v>
      </c>
    </row>
    <row r="52" spans="2:19" x14ac:dyDescent="0.75">
      <c r="B52" s="11"/>
      <c r="C52" s="11"/>
      <c r="D52" s="12"/>
      <c r="E52" s="12"/>
      <c r="F52" s="49"/>
      <c r="G52" s="77"/>
      <c r="P52" s="11">
        <v>38</v>
      </c>
      <c r="Q52" s="11">
        <f t="shared" si="5"/>
        <v>6</v>
      </c>
      <c r="R52" s="11">
        <f t="shared" si="6"/>
        <v>2</v>
      </c>
      <c r="S52" s="12" cm="1">
        <f t="array" ref="S52">INDEX('PathologicalReportInfo-CM'!$I$15:$N$124,Q52+1,R52)</f>
        <v>0</v>
      </c>
    </row>
    <row r="53" spans="2:19" x14ac:dyDescent="0.75">
      <c r="B53" s="11"/>
      <c r="C53" s="11"/>
      <c r="D53" s="12"/>
      <c r="E53" s="12"/>
      <c r="F53" s="49"/>
      <c r="G53" s="77"/>
      <c r="P53" s="11">
        <v>39</v>
      </c>
      <c r="Q53" s="11">
        <f t="shared" si="5"/>
        <v>6</v>
      </c>
      <c r="R53" s="11">
        <f t="shared" si="6"/>
        <v>3</v>
      </c>
      <c r="S53" s="12" cm="1">
        <f t="array" ref="S53">INDEX('PathologicalReportInfo-CM'!$I$15:$N$124,Q53+1,R53)</f>
        <v>0</v>
      </c>
    </row>
    <row r="54" spans="2:19" x14ac:dyDescent="0.75">
      <c r="B54" s="11"/>
      <c r="C54" s="11"/>
      <c r="D54" s="12"/>
      <c r="E54" s="12"/>
      <c r="F54" s="49"/>
      <c r="G54" s="77"/>
      <c r="P54" s="11">
        <v>40</v>
      </c>
      <c r="Q54" s="11">
        <f t="shared" si="5"/>
        <v>6</v>
      </c>
      <c r="R54" s="11">
        <f t="shared" si="6"/>
        <v>4</v>
      </c>
      <c r="S54" s="12" cm="1">
        <f t="array" ref="S54">INDEX('PathologicalReportInfo-CM'!$I$15:$N$124,Q54+1,R54)</f>
        <v>0</v>
      </c>
    </row>
    <row r="55" spans="2:19" x14ac:dyDescent="0.75">
      <c r="B55" s="11"/>
      <c r="C55" s="11"/>
      <c r="D55" s="12"/>
      <c r="E55" s="12"/>
      <c r="F55" s="49"/>
      <c r="G55" s="77"/>
      <c r="P55" s="11">
        <v>41</v>
      </c>
      <c r="Q55" s="11">
        <f t="shared" si="5"/>
        <v>6</v>
      </c>
      <c r="R55" s="11">
        <f t="shared" si="6"/>
        <v>5</v>
      </c>
      <c r="S55" s="12" cm="1">
        <f t="array" ref="S55">INDEX('PathologicalReportInfo-CM'!$I$15:$N$124,Q55+1,R55)</f>
        <v>0</v>
      </c>
    </row>
    <row r="56" spans="2:19" x14ac:dyDescent="0.75">
      <c r="B56" s="11"/>
      <c r="C56" s="11"/>
      <c r="D56" s="12"/>
      <c r="E56" s="12"/>
      <c r="F56" s="49"/>
      <c r="G56" s="77"/>
      <c r="P56" s="11">
        <v>42</v>
      </c>
      <c r="Q56" s="11">
        <f t="shared" si="5"/>
        <v>6</v>
      </c>
      <c r="R56" s="11">
        <f t="shared" si="6"/>
        <v>6</v>
      </c>
      <c r="S56" s="12" cm="1">
        <f t="array" ref="S56">INDEX('PathologicalReportInfo-CM'!$I$15:$N$124,Q56+1,R56)</f>
        <v>0</v>
      </c>
    </row>
    <row r="57" spans="2:19" x14ac:dyDescent="0.75">
      <c r="B57" s="11"/>
      <c r="C57" s="11"/>
      <c r="D57" s="12"/>
      <c r="E57" s="12"/>
      <c r="F57" s="49"/>
      <c r="G57" s="77"/>
      <c r="P57" s="11">
        <v>43</v>
      </c>
      <c r="Q57" s="11">
        <f t="shared" si="5"/>
        <v>7</v>
      </c>
      <c r="R57" s="11">
        <f t="shared" si="6"/>
        <v>1</v>
      </c>
      <c r="S57" s="12" cm="1">
        <f t="array" ref="S57">INDEX('PathologicalReportInfo-CM'!$I$15:$N$124,Q57+1,R57)</f>
        <v>0</v>
      </c>
    </row>
    <row r="58" spans="2:19" x14ac:dyDescent="0.75">
      <c r="B58" s="11"/>
      <c r="C58" s="11"/>
      <c r="D58" s="12"/>
      <c r="E58" s="12"/>
      <c r="F58" s="49"/>
      <c r="G58" s="77"/>
      <c r="P58" s="11">
        <v>44</v>
      </c>
      <c r="Q58" s="11">
        <f t="shared" si="5"/>
        <v>7</v>
      </c>
      <c r="R58" s="11">
        <f t="shared" si="6"/>
        <v>2</v>
      </c>
      <c r="S58" s="12" cm="1">
        <f t="array" ref="S58">INDEX('PathologicalReportInfo-CM'!$I$15:$N$124,Q58+1,R58)</f>
        <v>0</v>
      </c>
    </row>
    <row r="59" spans="2:19" x14ac:dyDescent="0.75">
      <c r="B59" s="11"/>
      <c r="C59" s="11"/>
      <c r="D59" s="12"/>
      <c r="E59" s="12"/>
      <c r="F59" s="49"/>
      <c r="G59" s="77"/>
      <c r="P59" s="11">
        <v>45</v>
      </c>
      <c r="Q59" s="11">
        <f t="shared" si="5"/>
        <v>7</v>
      </c>
      <c r="R59" s="11">
        <f t="shared" si="6"/>
        <v>3</v>
      </c>
      <c r="S59" s="12" cm="1">
        <f t="array" ref="S59">INDEX('PathologicalReportInfo-CM'!$I$15:$N$124,Q59+1,R59)</f>
        <v>0</v>
      </c>
    </row>
    <row r="60" spans="2:19" x14ac:dyDescent="0.75">
      <c r="B60" s="11"/>
      <c r="C60" s="11"/>
      <c r="D60" s="12"/>
      <c r="E60" s="12"/>
      <c r="F60" s="49"/>
      <c r="G60" s="77"/>
      <c r="P60" s="11">
        <v>46</v>
      </c>
      <c r="Q60" s="11">
        <f t="shared" si="5"/>
        <v>7</v>
      </c>
      <c r="R60" s="11">
        <f t="shared" si="6"/>
        <v>4</v>
      </c>
      <c r="S60" s="12" cm="1">
        <f t="array" ref="S60">INDEX('PathologicalReportInfo-CM'!$I$15:$N$124,Q60+1,R60)</f>
        <v>0</v>
      </c>
    </row>
    <row r="61" spans="2:19" x14ac:dyDescent="0.75">
      <c r="B61" s="11"/>
      <c r="C61" s="11"/>
      <c r="D61" s="12"/>
      <c r="E61" s="12"/>
      <c r="F61" s="49"/>
      <c r="G61" s="77"/>
      <c r="P61" s="11">
        <v>47</v>
      </c>
      <c r="Q61" s="11">
        <f t="shared" si="5"/>
        <v>7</v>
      </c>
      <c r="R61" s="11">
        <f t="shared" si="6"/>
        <v>5</v>
      </c>
      <c r="S61" s="12" cm="1">
        <f t="array" ref="S61">INDEX('PathologicalReportInfo-CM'!$I$15:$N$124,Q61+1,R61)</f>
        <v>0</v>
      </c>
    </row>
    <row r="62" spans="2:19" x14ac:dyDescent="0.75">
      <c r="B62" s="11"/>
      <c r="C62" s="11"/>
      <c r="D62" s="12"/>
      <c r="E62" s="12"/>
      <c r="F62" s="49"/>
      <c r="G62" s="77"/>
      <c r="P62" s="11">
        <v>48</v>
      </c>
      <c r="Q62" s="11">
        <f t="shared" si="5"/>
        <v>7</v>
      </c>
      <c r="R62" s="11">
        <f t="shared" si="6"/>
        <v>6</v>
      </c>
      <c r="S62" s="12" cm="1">
        <f t="array" ref="S62">INDEX('PathologicalReportInfo-CM'!$I$15:$N$124,Q62+1,R62)</f>
        <v>0</v>
      </c>
    </row>
    <row r="63" spans="2:19" x14ac:dyDescent="0.75">
      <c r="B63" s="11"/>
      <c r="C63" s="11"/>
      <c r="D63" s="12"/>
      <c r="E63" s="12"/>
      <c r="F63" s="49"/>
      <c r="G63" s="77"/>
      <c r="P63" s="11">
        <v>49</v>
      </c>
      <c r="Q63" s="11">
        <f t="shared" si="5"/>
        <v>8</v>
      </c>
      <c r="R63" s="11">
        <f t="shared" si="6"/>
        <v>1</v>
      </c>
      <c r="S63" s="12" cm="1">
        <f t="array" ref="S63">INDEX('PathologicalReportInfo-CM'!$I$15:$N$124,Q63+1,R63)</f>
        <v>0</v>
      </c>
    </row>
    <row r="64" spans="2:19" x14ac:dyDescent="0.75">
      <c r="B64" s="11"/>
      <c r="C64" s="11"/>
      <c r="D64" s="12"/>
      <c r="E64" s="12"/>
      <c r="F64" s="49"/>
      <c r="G64" s="77"/>
      <c r="P64" s="11">
        <v>50</v>
      </c>
      <c r="Q64" s="11">
        <f t="shared" si="5"/>
        <v>8</v>
      </c>
      <c r="R64" s="11">
        <f t="shared" si="6"/>
        <v>2</v>
      </c>
      <c r="S64" s="12" cm="1">
        <f t="array" ref="S64">INDEX('PathologicalReportInfo-CM'!$I$15:$N$124,Q64+1,R64)</f>
        <v>0</v>
      </c>
    </row>
    <row r="65" spans="2:19" x14ac:dyDescent="0.75">
      <c r="B65" s="11"/>
      <c r="C65" s="11"/>
      <c r="D65" s="12"/>
      <c r="E65" s="12"/>
      <c r="F65" s="49"/>
      <c r="G65" s="77"/>
      <c r="P65" s="11">
        <v>51</v>
      </c>
      <c r="Q65" s="11">
        <f t="shared" si="5"/>
        <v>8</v>
      </c>
      <c r="R65" s="11">
        <f t="shared" si="6"/>
        <v>3</v>
      </c>
      <c r="S65" s="12" cm="1">
        <f t="array" ref="S65">INDEX('PathologicalReportInfo-CM'!$I$15:$N$124,Q65+1,R65)</f>
        <v>0</v>
      </c>
    </row>
    <row r="66" spans="2:19" x14ac:dyDescent="0.75">
      <c r="B66" s="11"/>
      <c r="C66" s="11"/>
      <c r="D66" s="12"/>
      <c r="E66" s="12"/>
      <c r="F66" s="49"/>
      <c r="G66" s="77"/>
      <c r="P66" s="11">
        <v>52</v>
      </c>
      <c r="Q66" s="11">
        <f t="shared" si="5"/>
        <v>8</v>
      </c>
      <c r="R66" s="11">
        <f t="shared" si="6"/>
        <v>4</v>
      </c>
      <c r="S66" s="12" cm="1">
        <f t="array" ref="S66">INDEX('PathologicalReportInfo-CM'!$I$15:$N$124,Q66+1,R66)</f>
        <v>0</v>
      </c>
    </row>
    <row r="67" spans="2:19" x14ac:dyDescent="0.75">
      <c r="B67" s="11"/>
      <c r="C67" s="11"/>
      <c r="D67" s="12"/>
      <c r="E67" s="12"/>
      <c r="F67" s="49"/>
      <c r="G67" s="77"/>
      <c r="P67" s="11">
        <v>53</v>
      </c>
      <c r="Q67" s="11">
        <f t="shared" si="5"/>
        <v>8</v>
      </c>
      <c r="R67" s="11">
        <f t="shared" si="6"/>
        <v>5</v>
      </c>
      <c r="S67" s="12" cm="1">
        <f t="array" ref="S67">INDEX('PathologicalReportInfo-CM'!$I$15:$N$124,Q67+1,R67)</f>
        <v>0</v>
      </c>
    </row>
    <row r="68" spans="2:19" x14ac:dyDescent="0.75">
      <c r="B68" s="11"/>
      <c r="C68" s="11"/>
      <c r="D68" s="12"/>
      <c r="E68" s="12"/>
      <c r="F68" s="49"/>
      <c r="G68" s="77"/>
      <c r="P68" s="11">
        <v>54</v>
      </c>
      <c r="Q68" s="11">
        <f t="shared" si="5"/>
        <v>8</v>
      </c>
      <c r="R68" s="11">
        <f t="shared" si="6"/>
        <v>6</v>
      </c>
      <c r="S68" s="12" cm="1">
        <f t="array" ref="S68">INDEX('PathologicalReportInfo-CM'!$I$15:$N$124,Q68+1,R68)</f>
        <v>0</v>
      </c>
    </row>
    <row r="69" spans="2:19" x14ac:dyDescent="0.75">
      <c r="B69" s="11"/>
      <c r="C69" s="11"/>
      <c r="D69" s="12"/>
      <c r="E69" s="12"/>
      <c r="F69" s="49"/>
      <c r="G69" s="77"/>
      <c r="P69" s="11">
        <v>55</v>
      </c>
      <c r="Q69" s="11">
        <f t="shared" si="5"/>
        <v>9</v>
      </c>
      <c r="R69" s="11">
        <f t="shared" si="6"/>
        <v>1</v>
      </c>
      <c r="S69" s="12" cm="1">
        <f t="array" ref="S69">INDEX('PathologicalReportInfo-CM'!$I$15:$N$124,Q69+1,R69)</f>
        <v>0</v>
      </c>
    </row>
    <row r="70" spans="2:19" x14ac:dyDescent="0.75">
      <c r="B70" s="11"/>
      <c r="C70" s="11"/>
      <c r="D70" s="12"/>
      <c r="E70" s="12"/>
      <c r="F70" s="49"/>
      <c r="G70" s="77"/>
      <c r="P70" s="11">
        <v>56</v>
      </c>
      <c r="Q70" s="11">
        <f t="shared" si="5"/>
        <v>9</v>
      </c>
      <c r="R70" s="11">
        <f t="shared" si="6"/>
        <v>2</v>
      </c>
      <c r="S70" s="12" cm="1">
        <f t="array" ref="S70">INDEX('PathologicalReportInfo-CM'!$I$15:$N$124,Q70+1,R70)</f>
        <v>0</v>
      </c>
    </row>
    <row r="71" spans="2:19" x14ac:dyDescent="0.75">
      <c r="B71" s="11"/>
      <c r="C71" s="11"/>
      <c r="D71" s="12"/>
      <c r="E71" s="12"/>
      <c r="F71" s="49"/>
      <c r="G71" s="77"/>
      <c r="P71" s="11">
        <v>57</v>
      </c>
      <c r="Q71" s="11">
        <f t="shared" si="5"/>
        <v>9</v>
      </c>
      <c r="R71" s="11">
        <f t="shared" si="6"/>
        <v>3</v>
      </c>
      <c r="S71" s="12" cm="1">
        <f t="array" ref="S71">INDEX('PathologicalReportInfo-CM'!$I$15:$N$124,Q71+1,R71)</f>
        <v>0</v>
      </c>
    </row>
    <row r="72" spans="2:19" x14ac:dyDescent="0.75">
      <c r="B72" s="11"/>
      <c r="C72" s="11"/>
      <c r="D72" s="12"/>
      <c r="E72" s="12"/>
      <c r="F72" s="49"/>
      <c r="G72" s="77"/>
      <c r="P72" s="11">
        <v>58</v>
      </c>
      <c r="Q72" s="11">
        <f t="shared" si="5"/>
        <v>9</v>
      </c>
      <c r="R72" s="11">
        <f t="shared" si="6"/>
        <v>4</v>
      </c>
      <c r="S72" s="12" cm="1">
        <f t="array" ref="S72">INDEX('PathologicalReportInfo-CM'!$I$15:$N$124,Q72+1,R72)</f>
        <v>0</v>
      </c>
    </row>
    <row r="73" spans="2:19" x14ac:dyDescent="0.75">
      <c r="B73" s="11"/>
      <c r="C73" s="11"/>
      <c r="D73" s="12"/>
      <c r="E73" s="12"/>
      <c r="F73" s="49"/>
      <c r="G73" s="77"/>
      <c r="P73" s="11">
        <v>59</v>
      </c>
      <c r="Q73" s="11">
        <f t="shared" si="5"/>
        <v>9</v>
      </c>
      <c r="R73" s="11">
        <f t="shared" si="6"/>
        <v>5</v>
      </c>
      <c r="S73" s="12" cm="1">
        <f t="array" ref="S73">INDEX('PathologicalReportInfo-CM'!$I$15:$N$124,Q73+1,R73)</f>
        <v>0</v>
      </c>
    </row>
    <row r="74" spans="2:19" x14ac:dyDescent="0.75">
      <c r="B74" s="11"/>
      <c r="C74" s="11"/>
      <c r="D74" s="12"/>
      <c r="E74" s="12"/>
      <c r="F74" s="49"/>
      <c r="G74" s="77"/>
      <c r="P74" s="11">
        <v>60</v>
      </c>
      <c r="Q74" s="11">
        <f t="shared" si="5"/>
        <v>9</v>
      </c>
      <c r="R74" s="11">
        <f t="shared" si="6"/>
        <v>6</v>
      </c>
      <c r="S74" s="12" cm="1">
        <f t="array" ref="S74">INDEX('PathologicalReportInfo-CM'!$I$15:$N$124,Q74+1,R74)</f>
        <v>0</v>
      </c>
    </row>
    <row r="75" spans="2:19" x14ac:dyDescent="0.75">
      <c r="B75" s="11"/>
      <c r="C75" s="11"/>
      <c r="D75" s="12"/>
      <c r="E75" s="12"/>
      <c r="F75" s="49"/>
      <c r="G75" s="77"/>
      <c r="P75" s="11">
        <v>61</v>
      </c>
      <c r="Q75" s="11">
        <f t="shared" si="5"/>
        <v>10</v>
      </c>
      <c r="R75" s="11">
        <f t="shared" si="6"/>
        <v>1</v>
      </c>
      <c r="S75" s="12" cm="1">
        <f t="array" ref="S75">INDEX('PathologicalReportInfo-CM'!$I$15:$N$124,Q75+1,R75)</f>
        <v>0</v>
      </c>
    </row>
    <row r="76" spans="2:19" x14ac:dyDescent="0.75">
      <c r="B76" s="11"/>
      <c r="C76" s="11"/>
      <c r="D76" s="12"/>
      <c r="E76" s="12"/>
      <c r="F76" s="49"/>
      <c r="G76" s="77"/>
      <c r="P76" s="11">
        <v>62</v>
      </c>
      <c r="Q76" s="11">
        <f t="shared" si="5"/>
        <v>10</v>
      </c>
      <c r="R76" s="11">
        <f t="shared" si="6"/>
        <v>2</v>
      </c>
      <c r="S76" s="12" cm="1">
        <f t="array" ref="S76">INDEX('PathologicalReportInfo-CM'!$I$15:$N$124,Q76+1,R76)</f>
        <v>0</v>
      </c>
    </row>
    <row r="77" spans="2:19" x14ac:dyDescent="0.75">
      <c r="B77" s="11"/>
      <c r="C77" s="11"/>
      <c r="D77" s="12"/>
      <c r="E77" s="12"/>
      <c r="F77" s="49"/>
      <c r="G77" s="77"/>
      <c r="P77" s="11">
        <v>63</v>
      </c>
      <c r="Q77" s="11">
        <f t="shared" si="5"/>
        <v>10</v>
      </c>
      <c r="R77" s="11">
        <f t="shared" si="6"/>
        <v>3</v>
      </c>
      <c r="S77" s="12" cm="1">
        <f t="array" ref="S77">INDEX('PathologicalReportInfo-CM'!$I$15:$N$124,Q77+1,R77)</f>
        <v>0</v>
      </c>
    </row>
    <row r="78" spans="2:19" x14ac:dyDescent="0.75">
      <c r="B78" s="11"/>
      <c r="C78" s="11"/>
      <c r="D78" s="12"/>
      <c r="E78" s="12"/>
      <c r="F78" s="49"/>
      <c r="G78" s="77"/>
      <c r="P78" s="11">
        <v>64</v>
      </c>
      <c r="Q78" s="11">
        <f t="shared" si="5"/>
        <v>10</v>
      </c>
      <c r="R78" s="11">
        <f t="shared" si="6"/>
        <v>4</v>
      </c>
      <c r="S78" s="12" cm="1">
        <f t="array" ref="S78">INDEX('PathologicalReportInfo-CM'!$I$15:$N$124,Q78+1,R78)</f>
        <v>0</v>
      </c>
    </row>
    <row r="79" spans="2:19" x14ac:dyDescent="0.75">
      <c r="B79" s="11"/>
      <c r="C79" s="11"/>
      <c r="D79" s="12"/>
      <c r="E79" s="12"/>
      <c r="F79" s="49"/>
      <c r="G79" s="77"/>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7"/>
      <c r="P80" s="11">
        <v>66</v>
      </c>
      <c r="Q80" s="11">
        <f t="shared" si="8"/>
        <v>10</v>
      </c>
      <c r="R80" s="11">
        <f t="shared" si="9"/>
        <v>6</v>
      </c>
      <c r="S80" s="12" cm="1">
        <f t="array" ref="S80">INDEX('PathologicalReportInfo-CM'!$I$15:$N$124,Q80+1,R80)</f>
        <v>0</v>
      </c>
    </row>
    <row r="81" spans="2:19" x14ac:dyDescent="0.75">
      <c r="B81" s="11"/>
      <c r="C81" s="11"/>
      <c r="D81" s="12"/>
      <c r="E81" s="12"/>
      <c r="F81" s="49"/>
      <c r="G81" s="77"/>
      <c r="P81" s="11">
        <v>67</v>
      </c>
      <c r="Q81" s="11">
        <f t="shared" si="8"/>
        <v>11</v>
      </c>
      <c r="R81" s="11">
        <f t="shared" si="9"/>
        <v>1</v>
      </c>
      <c r="S81" s="12" cm="1">
        <f t="array" ref="S81">INDEX('PathologicalReportInfo-CM'!$I$15:$N$124,Q81+1,R81)</f>
        <v>0</v>
      </c>
    </row>
    <row r="82" spans="2:19" x14ac:dyDescent="0.75">
      <c r="B82" s="11"/>
      <c r="C82" s="11"/>
      <c r="D82" s="12"/>
      <c r="E82" s="12"/>
      <c r="F82" s="49"/>
      <c r="G82" s="77"/>
      <c r="P82" s="11">
        <v>68</v>
      </c>
      <c r="Q82" s="11">
        <f t="shared" si="8"/>
        <v>11</v>
      </c>
      <c r="R82" s="11">
        <f t="shared" si="9"/>
        <v>2</v>
      </c>
      <c r="S82" s="12" cm="1">
        <f t="array" ref="S82">INDEX('PathologicalReportInfo-CM'!$I$15:$N$124,Q82+1,R82)</f>
        <v>0</v>
      </c>
    </row>
    <row r="83" spans="2:19" x14ac:dyDescent="0.75">
      <c r="B83" s="11"/>
      <c r="C83" s="11"/>
      <c r="D83" s="12"/>
      <c r="E83" s="12"/>
      <c r="F83" s="49"/>
      <c r="G83" s="77"/>
      <c r="P83" s="11">
        <v>69</v>
      </c>
      <c r="Q83" s="11">
        <f t="shared" si="8"/>
        <v>11</v>
      </c>
      <c r="R83" s="11">
        <f t="shared" si="9"/>
        <v>3</v>
      </c>
      <c r="S83" s="12" cm="1">
        <f t="array" ref="S83">INDEX('PathologicalReportInfo-CM'!$I$15:$N$124,Q83+1,R83)</f>
        <v>0</v>
      </c>
    </row>
    <row r="84" spans="2:19" x14ac:dyDescent="0.75">
      <c r="B84" s="11"/>
      <c r="C84" s="11"/>
      <c r="D84" s="12"/>
      <c r="E84" s="12"/>
      <c r="F84" s="49"/>
      <c r="G84" s="77"/>
      <c r="P84" s="11">
        <v>70</v>
      </c>
      <c r="Q84" s="11">
        <f t="shared" si="8"/>
        <v>11</v>
      </c>
      <c r="R84" s="11">
        <f t="shared" si="9"/>
        <v>4</v>
      </c>
      <c r="S84" s="12" cm="1">
        <f t="array" ref="S84">INDEX('PathologicalReportInfo-CM'!$I$15:$N$124,Q84+1,R84)</f>
        <v>0</v>
      </c>
    </row>
    <row r="85" spans="2:19" x14ac:dyDescent="0.75">
      <c r="B85" s="11"/>
      <c r="C85" s="11"/>
      <c r="D85" s="12"/>
      <c r="E85" s="12"/>
      <c r="F85" s="49"/>
      <c r="G85" s="77"/>
      <c r="P85" s="11">
        <v>71</v>
      </c>
      <c r="Q85" s="11">
        <f t="shared" si="8"/>
        <v>11</v>
      </c>
      <c r="R85" s="11">
        <f t="shared" si="9"/>
        <v>5</v>
      </c>
      <c r="S85" s="12" cm="1">
        <f t="array" ref="S85">INDEX('PathologicalReportInfo-CM'!$I$15:$N$124,Q85+1,R85)</f>
        <v>0</v>
      </c>
    </row>
    <row r="86" spans="2:19" x14ac:dyDescent="0.75">
      <c r="B86" s="11"/>
      <c r="C86" s="11"/>
      <c r="D86" s="12"/>
      <c r="E86" s="12"/>
      <c r="F86" s="49"/>
      <c r="G86" s="77"/>
      <c r="P86" s="11">
        <v>72</v>
      </c>
      <c r="Q86" s="11">
        <f t="shared" si="8"/>
        <v>11</v>
      </c>
      <c r="R86" s="11">
        <f t="shared" si="9"/>
        <v>6</v>
      </c>
      <c r="S86" s="12" cm="1">
        <f t="array" ref="S86">INDEX('PathologicalReportInfo-CM'!$I$15:$N$124,Q86+1,R86)</f>
        <v>0</v>
      </c>
    </row>
    <row r="87" spans="2:19" x14ac:dyDescent="0.75">
      <c r="B87" s="11"/>
      <c r="C87" s="11"/>
      <c r="D87" s="12"/>
      <c r="E87" s="12"/>
      <c r="F87" s="49"/>
      <c r="G87" s="77"/>
      <c r="P87" s="11">
        <v>73</v>
      </c>
      <c r="Q87" s="11">
        <f t="shared" si="8"/>
        <v>12</v>
      </c>
      <c r="R87" s="11">
        <f t="shared" si="9"/>
        <v>1</v>
      </c>
      <c r="S87" s="12" cm="1">
        <f t="array" ref="S87">INDEX('PathologicalReportInfo-CM'!$I$15:$N$124,Q87+1,R87)</f>
        <v>0</v>
      </c>
    </row>
    <row r="88" spans="2:19" x14ac:dyDescent="0.75">
      <c r="B88" s="11"/>
      <c r="C88" s="11"/>
      <c r="D88" s="12"/>
      <c r="E88" s="12"/>
      <c r="F88" s="49"/>
      <c r="G88" s="77"/>
      <c r="P88" s="11">
        <v>74</v>
      </c>
      <c r="Q88" s="11">
        <f t="shared" si="8"/>
        <v>12</v>
      </c>
      <c r="R88" s="11">
        <f t="shared" si="9"/>
        <v>2</v>
      </c>
      <c r="S88" s="12" cm="1">
        <f t="array" ref="S88">INDEX('PathologicalReportInfo-CM'!$I$15:$N$124,Q88+1,R88)</f>
        <v>0</v>
      </c>
    </row>
    <row r="89" spans="2:19" x14ac:dyDescent="0.75">
      <c r="B89" s="11"/>
      <c r="C89" s="11"/>
      <c r="D89" s="12"/>
      <c r="E89" s="12"/>
      <c r="F89" s="49"/>
      <c r="G89" s="77"/>
      <c r="P89" s="11">
        <v>75</v>
      </c>
      <c r="Q89" s="11">
        <f t="shared" si="8"/>
        <v>12</v>
      </c>
      <c r="R89" s="11">
        <f t="shared" si="9"/>
        <v>3</v>
      </c>
      <c r="S89" s="12" cm="1">
        <f t="array" ref="S89">INDEX('PathologicalReportInfo-CM'!$I$15:$N$124,Q89+1,R89)</f>
        <v>0</v>
      </c>
    </row>
    <row r="90" spans="2:19" x14ac:dyDescent="0.75">
      <c r="B90" s="11"/>
      <c r="C90" s="11"/>
      <c r="D90" s="12"/>
      <c r="E90" s="12"/>
      <c r="F90" s="49"/>
      <c r="G90" s="77"/>
      <c r="P90" s="11">
        <v>76</v>
      </c>
      <c r="Q90" s="11">
        <f t="shared" si="8"/>
        <v>12</v>
      </c>
      <c r="R90" s="11">
        <f t="shared" si="9"/>
        <v>4</v>
      </c>
      <c r="S90" s="12" cm="1">
        <f t="array" ref="S90">INDEX('PathologicalReportInfo-CM'!$I$15:$N$124,Q90+1,R90)</f>
        <v>0</v>
      </c>
    </row>
    <row r="91" spans="2:19" x14ac:dyDescent="0.75">
      <c r="B91" s="11"/>
      <c r="C91" s="11"/>
      <c r="D91" s="12"/>
      <c r="E91" s="12"/>
      <c r="F91" s="49"/>
      <c r="G91" s="77"/>
      <c r="P91" s="11">
        <v>77</v>
      </c>
      <c r="Q91" s="11">
        <f t="shared" si="8"/>
        <v>12</v>
      </c>
      <c r="R91" s="11">
        <f t="shared" si="9"/>
        <v>5</v>
      </c>
      <c r="S91" s="12" cm="1">
        <f t="array" ref="S91">INDEX('PathologicalReportInfo-CM'!$I$15:$N$124,Q91+1,R91)</f>
        <v>0</v>
      </c>
    </row>
    <row r="92" spans="2:19" x14ac:dyDescent="0.75">
      <c r="B92" s="11"/>
      <c r="C92" s="11"/>
      <c r="D92" s="12"/>
      <c r="E92" s="12"/>
      <c r="F92" s="49"/>
      <c r="G92" s="77"/>
      <c r="P92" s="11">
        <v>78</v>
      </c>
      <c r="Q92" s="11">
        <f t="shared" si="8"/>
        <v>12</v>
      </c>
      <c r="R92" s="11">
        <f t="shared" si="9"/>
        <v>6</v>
      </c>
      <c r="S92" s="12" cm="1">
        <f t="array" ref="S92">INDEX('PathologicalReportInfo-CM'!$I$15:$N$124,Q92+1,R92)</f>
        <v>0</v>
      </c>
    </row>
    <row r="93" spans="2:19" x14ac:dyDescent="0.75">
      <c r="B93" s="11"/>
      <c r="C93" s="11"/>
      <c r="D93" s="12"/>
      <c r="E93" s="12"/>
      <c r="F93" s="49"/>
      <c r="G93" s="77"/>
      <c r="P93" s="11">
        <v>79</v>
      </c>
      <c r="Q93" s="11">
        <f t="shared" si="8"/>
        <v>13</v>
      </c>
      <c r="R93" s="11">
        <f t="shared" si="9"/>
        <v>1</v>
      </c>
      <c r="S93" s="12" cm="1">
        <f t="array" ref="S93">INDEX('PathologicalReportInfo-CM'!$I$15:$N$124,Q93+1,R93)</f>
        <v>0</v>
      </c>
    </row>
    <row r="94" spans="2:19" x14ac:dyDescent="0.75">
      <c r="B94" s="11"/>
      <c r="C94" s="11"/>
      <c r="D94" s="12"/>
      <c r="E94" s="12"/>
      <c r="F94" s="49"/>
      <c r="G94" s="77"/>
      <c r="P94" s="11">
        <v>80</v>
      </c>
      <c r="Q94" s="11">
        <f t="shared" si="8"/>
        <v>13</v>
      </c>
      <c r="R94" s="11">
        <f t="shared" si="9"/>
        <v>2</v>
      </c>
      <c r="S94" s="12" cm="1">
        <f t="array" ref="S94">INDEX('PathologicalReportInfo-CM'!$I$15:$N$124,Q94+1,R94)</f>
        <v>0</v>
      </c>
    </row>
    <row r="95" spans="2:19" x14ac:dyDescent="0.75">
      <c r="B95" s="11"/>
      <c r="C95" s="11"/>
      <c r="D95" s="12"/>
      <c r="E95" s="12"/>
      <c r="F95" s="49"/>
      <c r="G95" s="77"/>
      <c r="P95" s="11">
        <v>81</v>
      </c>
      <c r="Q95" s="11">
        <f t="shared" si="8"/>
        <v>13</v>
      </c>
      <c r="R95" s="11">
        <f t="shared" si="9"/>
        <v>3</v>
      </c>
      <c r="S95" s="12" cm="1">
        <f t="array" ref="S95">INDEX('PathologicalReportInfo-CM'!$I$15:$N$124,Q95+1,R95)</f>
        <v>0</v>
      </c>
    </row>
    <row r="96" spans="2:19" x14ac:dyDescent="0.75">
      <c r="B96" s="11"/>
      <c r="C96" s="11"/>
      <c r="D96" s="12"/>
      <c r="E96" s="12"/>
      <c r="F96" s="49"/>
      <c r="G96" s="77"/>
      <c r="P96" s="11">
        <v>82</v>
      </c>
      <c r="Q96" s="11">
        <f t="shared" si="8"/>
        <v>13</v>
      </c>
      <c r="R96" s="11">
        <f t="shared" si="9"/>
        <v>4</v>
      </c>
      <c r="S96" s="12" cm="1">
        <f t="array" ref="S96">INDEX('PathologicalReportInfo-CM'!$I$15:$N$124,Q96+1,R96)</f>
        <v>0</v>
      </c>
    </row>
    <row r="97" spans="2:19" x14ac:dyDescent="0.75">
      <c r="B97" s="11"/>
      <c r="C97" s="11"/>
      <c r="D97" s="12"/>
      <c r="E97" s="12"/>
      <c r="F97" s="49"/>
      <c r="G97" s="77"/>
      <c r="P97" s="11">
        <v>83</v>
      </c>
      <c r="Q97" s="11">
        <f t="shared" si="8"/>
        <v>13</v>
      </c>
      <c r="R97" s="11">
        <f t="shared" si="9"/>
        <v>5</v>
      </c>
      <c r="S97" s="12" cm="1">
        <f t="array" ref="S97">INDEX('PathologicalReportInfo-CM'!$I$15:$N$124,Q97+1,R97)</f>
        <v>0</v>
      </c>
    </row>
    <row r="98" spans="2:19" x14ac:dyDescent="0.75">
      <c r="B98" s="11"/>
      <c r="C98" s="11"/>
      <c r="D98" s="12"/>
      <c r="E98" s="12"/>
      <c r="F98" s="49"/>
      <c r="G98" s="77"/>
      <c r="P98" s="11">
        <v>84</v>
      </c>
      <c r="Q98" s="11">
        <f t="shared" si="8"/>
        <v>13</v>
      </c>
      <c r="R98" s="11">
        <f t="shared" si="9"/>
        <v>6</v>
      </c>
      <c r="S98" s="12" cm="1">
        <f t="array" ref="S98">INDEX('PathologicalReportInfo-CM'!$I$15:$N$124,Q98+1,R98)</f>
        <v>0</v>
      </c>
    </row>
    <row r="99" spans="2:19" x14ac:dyDescent="0.75">
      <c r="B99" s="11"/>
      <c r="C99" s="11"/>
      <c r="D99" s="12"/>
      <c r="E99" s="12"/>
      <c r="F99" s="49"/>
      <c r="G99" s="77"/>
      <c r="P99" s="11">
        <v>85</v>
      </c>
      <c r="Q99" s="11">
        <f t="shared" si="8"/>
        <v>14</v>
      </c>
      <c r="R99" s="11">
        <f t="shared" si="9"/>
        <v>1</v>
      </c>
      <c r="S99" s="12" cm="1">
        <f t="array" ref="S99">INDEX('PathologicalReportInfo-CM'!$I$15:$N$124,Q99+1,R99)</f>
        <v>0</v>
      </c>
    </row>
    <row r="100" spans="2:19" x14ac:dyDescent="0.75">
      <c r="B100" s="11"/>
      <c r="C100" s="11"/>
      <c r="D100" s="12"/>
      <c r="E100" s="12"/>
      <c r="F100" s="49"/>
      <c r="G100" s="77"/>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7"/>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7"/>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7"/>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7"/>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7"/>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7"/>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7"/>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7"/>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7"/>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7"/>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7"/>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7"/>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7"/>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1835</v>
      </c>
    </row>
    <row r="3" spans="2:7" x14ac:dyDescent="0.75">
      <c r="B3" s="24" t="s">
        <v>20</v>
      </c>
    </row>
    <row r="4" spans="2:7" x14ac:dyDescent="0.75">
      <c r="B4" s="50" t="str">
        <f>"Instance: "&amp;'PathologicalReportInfo-CM'!C4</f>
        <v>Instance: hospitalPatientRecords2FHIR</v>
      </c>
    </row>
    <row r="5" spans="2:7" x14ac:dyDescent="0.75">
      <c r="B5" s="50" t="s">
        <v>1330</v>
      </c>
    </row>
    <row r="6" spans="2:7" x14ac:dyDescent="0.75">
      <c r="B6" s="50" t="s">
        <v>1321</v>
      </c>
    </row>
    <row r="7" spans="2:7" x14ac:dyDescent="0.75">
      <c r="B7" s="50" t="s">
        <v>1473</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1322</v>
      </c>
    </row>
    <row r="11" spans="2:7" x14ac:dyDescent="0.75">
      <c r="B11" s="50" t="s">
        <v>1323</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5"/>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topLeftCell="A17" zoomScale="85" zoomScaleNormal="85" workbookViewId="0">
      <selection activeCell="B18" sqref="B18"/>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5.0898437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L2" s="24" t="s">
        <v>19</v>
      </c>
      <c r="N2" s="24" t="s">
        <v>1381</v>
      </c>
      <c r="P2" s="24" t="s">
        <v>2045</v>
      </c>
      <c r="R2" s="24" t="s">
        <v>2046</v>
      </c>
    </row>
    <row r="3" spans="1:18" ht="17.75" customHeight="1" thickBot="1" x14ac:dyDescent="0.9">
      <c r="L3" s="24" t="str">
        <f>L1</f>
        <v>//===================================================</v>
      </c>
      <c r="N3" s="24" t="str">
        <f>N1</f>
        <v>// -------------------------------------------------------------------------------</v>
      </c>
      <c r="P3" s="24" t="str">
        <f>P1</f>
        <v>// -------------------------------------------------------------------------------</v>
      </c>
      <c r="R3" s="24" t="str">
        <f>R1</f>
        <v>// -------------------------------------------------------------------------------</v>
      </c>
    </row>
    <row r="4" spans="1:18" ht="15.5" thickBot="1" x14ac:dyDescent="0.9">
      <c r="A4" s="5" t="s">
        <v>11</v>
      </c>
      <c r="B4" s="30" t="s">
        <v>1894</v>
      </c>
      <c r="L4" s="16" t="str">
        <f>CONCATENATE("Logical: ",B4)</f>
        <v>Logical: SurgeryI4rc</v>
      </c>
    </row>
    <row r="5" spans="1:18" ht="15.5" thickBot="1" x14ac:dyDescent="0.9">
      <c r="A5" s="14" t="s">
        <v>16</v>
      </c>
      <c r="B5" s="30" t="s">
        <v>1640</v>
      </c>
      <c r="L5" s="16" t="str">
        <f>CONCATENATE("Id: ",B5)</f>
        <v>Id: Surgery</v>
      </c>
    </row>
    <row r="6" spans="1:18" ht="15.5" thickBot="1" x14ac:dyDescent="0.9">
      <c r="A6" s="14" t="s">
        <v>10</v>
      </c>
      <c r="B6" s="30" t="s">
        <v>1640</v>
      </c>
      <c r="L6" s="17" t="str">
        <f>CONCATENATE("Title: ##34#",B6,"##34#")</f>
        <v>Title: ##34#Surgery##34#</v>
      </c>
    </row>
    <row r="7" spans="1:18" x14ac:dyDescent="0.75">
      <c r="A7" s="26" t="s">
        <v>2</v>
      </c>
      <c r="B7" s="95" t="s">
        <v>1640</v>
      </c>
      <c r="C7" s="9" t="s">
        <v>3</v>
      </c>
      <c r="D7" s="1" t="s">
        <v>4</v>
      </c>
      <c r="E7" s="3" t="s">
        <v>5</v>
      </c>
      <c r="F7" s="3" t="s">
        <v>6</v>
      </c>
      <c r="G7" s="3" t="s">
        <v>7</v>
      </c>
      <c r="H7" s="64" t="s">
        <v>1380</v>
      </c>
      <c r="I7" s="118" t="s">
        <v>2043</v>
      </c>
      <c r="J7" s="118" t="s">
        <v>2044</v>
      </c>
      <c r="L7" s="17" t="str">
        <f>CONCATENATE("Description: "," ##334#",B7,"##334#",)</f>
        <v>Description:  ##334#Surgery##334#</v>
      </c>
    </row>
    <row r="8" spans="1:18" ht="59" x14ac:dyDescent="0.75">
      <c r="A8" s="128">
        <v>0</v>
      </c>
      <c r="B8" s="11" t="s">
        <v>1545</v>
      </c>
      <c r="C8" s="11" t="s">
        <v>1627</v>
      </c>
      <c r="D8" s="11" t="s">
        <v>1540</v>
      </c>
      <c r="E8" s="11">
        <v>1</v>
      </c>
      <c r="F8" s="11">
        <v>1</v>
      </c>
      <c r="G8" s="42" t="s">
        <v>1592</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3" si="0">IF(I8,IF(L8="*  ..  ##34###34# ##334###334#",L8,CONCATENATE("* ",B8," insert ObligationActorAndCode($actor-headneck, #SHALL:handle)")),IF(L8="*  ..  ##34###34# ##334###334#",L8,""))</f>
        <v>* episodeEvent insert ObligationActorAndCode($actor-headneck, #SHALL:handle)</v>
      </c>
      <c r="R8" s="12" t="str">
        <f t="shared" ref="R8:R43" si="1">IF(J8,IF(L8="*  ..  ##34###34# ##334###334#",L8,CONCATENATE("* ",B8," insert ObligationActorAndCode($actor-sarcoma-i4rc, #SHALL:handle)")),IF(L8="*  ..  ##34###34# ##334###334#",L8,""))</f>
        <v>* episodeEvent insert ObligationActorAndCode($actor-sarcoma-i4rc, #SHALL:handle)</v>
      </c>
    </row>
    <row r="9" spans="1:18" ht="118" x14ac:dyDescent="0.75">
      <c r="A9" s="128">
        <v>1</v>
      </c>
      <c r="B9" s="11" t="s">
        <v>1854</v>
      </c>
      <c r="C9" s="11" t="s">
        <v>2139</v>
      </c>
      <c r="D9" s="11" t="s">
        <v>2140</v>
      </c>
      <c r="E9" s="11">
        <v>1</v>
      </c>
      <c r="F9" s="11">
        <v>1</v>
      </c>
      <c r="G9" s="11" t="s">
        <v>1461</v>
      </c>
      <c r="H9" s="12" t="s">
        <v>2147</v>
      </c>
      <c r="I9" s="12" t="b">
        <v>1</v>
      </c>
      <c r="J9" s="12" t="b">
        <v>1</v>
      </c>
      <c r="K9" s="11"/>
      <c r="L9" s="12" t="str">
        <f t="shared" ref="L9:L43" si="2">CONCATENATE("* ",B9, " ",E9,"..",F9," ",G9," ##34#",C9,"##34# ##334#",D9,"##334#")</f>
        <v>* type 1..1 CodeableConcept ##34#Surgery type##34# ##334#Primary surgery/re-excision (check with unplanned or excisional biopsy)
##334#</v>
      </c>
      <c r="N9" s="12" t="str">
        <f t="shared" ref="N9:N43" si="3">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si="0"/>
        <v>* type insert ObligationActorAndCode($actor-headneck, #SHALL:handle)</v>
      </c>
      <c r="R9" s="12" t="str">
        <f t="shared" si="1"/>
        <v>* type insert ObligationActorAndCode($actor-sarcoma-i4rc, #SHALL:handle)</v>
      </c>
    </row>
    <row r="10" spans="1:18" ht="59" x14ac:dyDescent="0.75">
      <c r="A10" s="128">
        <v>2</v>
      </c>
      <c r="B10" s="6" t="s">
        <v>1803</v>
      </c>
      <c r="C10" s="11" t="s">
        <v>2141</v>
      </c>
      <c r="D10" s="11" t="s">
        <v>1641</v>
      </c>
      <c r="E10" s="11">
        <v>1</v>
      </c>
      <c r="F10" s="11">
        <v>1</v>
      </c>
      <c r="G10" s="11" t="s">
        <v>1461</v>
      </c>
      <c r="H10" s="12" t="s">
        <v>1642</v>
      </c>
      <c r="I10" s="12" t="b">
        <v>1</v>
      </c>
      <c r="J10" s="12" t="b">
        <v>0</v>
      </c>
      <c r="K10" s="11"/>
      <c r="L10" s="12" t="str">
        <f t="shared" si="2"/>
        <v>* hospital 1..1 CodeableConcept ##34#Surgery Hospital##34# ##334#Whether or not a surgical procedure was performed and whether it was performed at the registering hospital or another hospital. Diagnostic procedures (biopsy) are not included.##334#</v>
      </c>
      <c r="N10" s="12" t="str">
        <f t="shared" si="3"/>
        <v>* hospital ^comment = ##334#Yes done at the hospital; Yes done at a different hospital; Not Done; Unknown.
Custom##334#</v>
      </c>
      <c r="P10" s="12" t="str">
        <f t="shared" si="0"/>
        <v>* hospital insert ObligationActorAndCode($actor-headneck, #SHALL:handle)</v>
      </c>
      <c r="R10" s="12" t="str">
        <f t="shared" si="1"/>
        <v/>
      </c>
    </row>
    <row r="11" spans="1:18" ht="29.5" x14ac:dyDescent="0.75">
      <c r="A11" s="128">
        <v>3</v>
      </c>
      <c r="B11" s="11" t="s">
        <v>39</v>
      </c>
      <c r="C11" s="11" t="s">
        <v>1643</v>
      </c>
      <c r="D11" s="11" t="s">
        <v>1644</v>
      </c>
      <c r="E11" s="11">
        <v>1</v>
      </c>
      <c r="F11" s="11">
        <v>1</v>
      </c>
      <c r="G11" s="11" t="s">
        <v>39</v>
      </c>
      <c r="H11" s="12"/>
      <c r="I11" s="12" t="b">
        <v>1</v>
      </c>
      <c r="J11" s="12" t="b">
        <v>1</v>
      </c>
      <c r="K11" s="11"/>
      <c r="L11" s="12" t="str">
        <f t="shared" si="2"/>
        <v>* date 1..1 date ##34#Date of surgery##34# ##334#Date of the surgery for primary tumor with or without neck surgery##334#</v>
      </c>
      <c r="N11" s="12" t="str">
        <f t="shared" si="3"/>
        <v/>
      </c>
      <c r="P11" s="12" t="str">
        <f t="shared" si="0"/>
        <v>* date insert ObligationActorAndCode($actor-headneck, #SHALL:handle)</v>
      </c>
      <c r="R11" s="12" t="str">
        <f t="shared" si="1"/>
        <v>* date insert ObligationActorAndCode($actor-sarcoma-i4rc, #SHALL:handle)</v>
      </c>
    </row>
    <row r="12" spans="1:18" ht="73.75" x14ac:dyDescent="0.75">
      <c r="A12" s="128">
        <v>4</v>
      </c>
      <c r="B12" s="11" t="s">
        <v>2154</v>
      </c>
      <c r="C12" s="11" t="s">
        <v>1645</v>
      </c>
      <c r="D12" s="12" t="s">
        <v>1646</v>
      </c>
      <c r="E12" s="11">
        <v>1</v>
      </c>
      <c r="F12" s="11">
        <v>1</v>
      </c>
      <c r="G12" s="11" t="s">
        <v>1461</v>
      </c>
      <c r="H12" s="12" t="s">
        <v>2148</v>
      </c>
      <c r="I12" s="12" t="b">
        <v>1</v>
      </c>
      <c r="J12" s="12" t="b">
        <v>1</v>
      </c>
      <c r="K12" s="11"/>
      <c r="L12" s="12" t="str">
        <f t="shared" si="2"/>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3"/>
        <v>* intention ^comment = ##334#Palliative; Curative; Unknown
Palliative - 4179711
Curative procedure intent - 4162591
Unknown - 4129922##334#</v>
      </c>
      <c r="P12" s="12" t="str">
        <f t="shared" si="0"/>
        <v>* intention insert ObligationActorAndCode($actor-headneck, #SHALL:handle)</v>
      </c>
      <c r="R12" s="12" t="str">
        <f t="shared" si="1"/>
        <v>* intention insert ObligationActorAndCode($actor-sarcoma-i4rc, #SHALL:handle)</v>
      </c>
    </row>
    <row r="13" spans="1:18" ht="132.75" x14ac:dyDescent="0.75">
      <c r="A13" s="128">
        <v>5</v>
      </c>
      <c r="B13" s="11" t="s">
        <v>2155</v>
      </c>
      <c r="C13" s="11" t="s">
        <v>1647</v>
      </c>
      <c r="D13" s="11" t="s">
        <v>1648</v>
      </c>
      <c r="E13" s="11">
        <v>1</v>
      </c>
      <c r="F13" s="11">
        <v>1</v>
      </c>
      <c r="G13" s="11" t="s">
        <v>1461</v>
      </c>
      <c r="H13" s="12" t="s">
        <v>1649</v>
      </c>
      <c r="I13" s="12" t="b">
        <v>1</v>
      </c>
      <c r="J13" s="12" t="b">
        <v>0</v>
      </c>
      <c r="K13" s="11"/>
      <c r="L13" s="12" t="str">
        <f t="shared" si="2"/>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3"/>
        <v>* typeOfApproach ^comment = ##334#endoscopic….
External/Open - 4236080
Transnasal - 4050374
Transorbital - 4044897
Transoral - 4038679
Craniofacial - 4333339
Combined - 
Unknown - 4129922##334#</v>
      </c>
      <c r="P13" s="12" t="str">
        <f t="shared" si="0"/>
        <v>* typeOfApproach insert ObligationActorAndCode($actor-headneck, #SHALL:handle)</v>
      </c>
      <c r="R13" s="12" t="str">
        <f t="shared" si="1"/>
        <v/>
      </c>
    </row>
    <row r="14" spans="1:18" ht="177" x14ac:dyDescent="0.75">
      <c r="A14" s="128">
        <v>6</v>
      </c>
      <c r="B14" s="11" t="s">
        <v>1650</v>
      </c>
      <c r="C14" s="11" t="s">
        <v>1651</v>
      </c>
      <c r="D14" s="11" t="s">
        <v>1652</v>
      </c>
      <c r="E14" s="11">
        <v>0</v>
      </c>
      <c r="F14" s="11">
        <v>1</v>
      </c>
      <c r="G14" s="11" t="s">
        <v>1461</v>
      </c>
      <c r="H14" s="12" t="s">
        <v>2149</v>
      </c>
      <c r="I14" s="12" t="b">
        <v>1</v>
      </c>
      <c r="J14" s="12" t="b">
        <v>1</v>
      </c>
      <c r="K14" s="11"/>
      <c r="L14" s="12" t="str">
        <f t="shared" si="2"/>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3"/>
        <v>* marginsAfterSurgery ^comment = ##334#R0 (microscopic negative); R1 (microscopic positive); R2 (macroscopic positive); Unknown
R0: No residual tumor - 1634643
R1: Microscopic residual tumor - 1633801
R2: Macroscopic residual tumor - 1634484
##334#</v>
      </c>
      <c r="P14" s="12" t="str">
        <f t="shared" si="0"/>
        <v>* marginsAfterSurgery insert ObligationActorAndCode($actor-headneck, #SHALL:handle)</v>
      </c>
      <c r="R14" s="12" t="str">
        <f t="shared" si="1"/>
        <v>* marginsAfterSurgery insert ObligationActorAndCode($actor-sarcoma-i4rc, #SHALL:handle)</v>
      </c>
    </row>
    <row r="15" spans="1:18" ht="29.5" x14ac:dyDescent="0.75">
      <c r="A15" s="128">
        <v>7</v>
      </c>
      <c r="B15" s="11" t="s">
        <v>2136</v>
      </c>
      <c r="C15" s="11" t="s">
        <v>2142</v>
      </c>
      <c r="D15" s="11" t="s">
        <v>2143</v>
      </c>
      <c r="E15" s="11">
        <v>1</v>
      </c>
      <c r="F15" s="11">
        <v>1</v>
      </c>
      <c r="G15" s="11" t="s">
        <v>1461</v>
      </c>
      <c r="H15" s="12"/>
      <c r="I15" s="12" t="b">
        <v>0</v>
      </c>
      <c r="J15" s="12" t="b">
        <v>1</v>
      </c>
      <c r="K15" s="11"/>
      <c r="L15" s="12" t="str">
        <f t="shared" si="2"/>
        <v>* tumorRupture 1..1 CodeableConcept ##34#Tumor rupture##34# ##334#Tumor rupture Yes/No##334#</v>
      </c>
      <c r="N15" s="12" t="str">
        <f t="shared" si="3"/>
        <v/>
      </c>
      <c r="P15" s="12" t="str">
        <f t="shared" si="0"/>
        <v/>
      </c>
      <c r="R15" s="12" t="str">
        <f t="shared" si="1"/>
        <v>* tumorRupture insert ObligationActorAndCode($actor-sarcoma-i4rc, #SHALL:handle)</v>
      </c>
    </row>
    <row r="16" spans="1:18" ht="29.5" x14ac:dyDescent="0.75">
      <c r="A16" s="128">
        <v>8</v>
      </c>
      <c r="B16" s="6" t="s">
        <v>2526</v>
      </c>
      <c r="C16" s="11" t="s">
        <v>2144</v>
      </c>
      <c r="D16" s="11" t="s">
        <v>2144</v>
      </c>
      <c r="E16" s="11">
        <v>1</v>
      </c>
      <c r="F16" s="11">
        <v>1</v>
      </c>
      <c r="G16" s="11" t="s">
        <v>1959</v>
      </c>
      <c r="H16" s="12"/>
      <c r="I16" s="12" t="b">
        <v>0</v>
      </c>
      <c r="J16" s="12" t="b">
        <v>1</v>
      </c>
      <c r="K16" s="11"/>
      <c r="L16" s="12" t="str">
        <f t="shared" si="2"/>
        <v>* specimenMitoticCount 1..1 Quantity ##34#Surgical specimen Mitotic count##34# ##334#Surgical specimen Mitotic count##334#</v>
      </c>
      <c r="N16" s="12" t="str">
        <f t="shared" si="3"/>
        <v/>
      </c>
      <c r="P16" s="12" t="str">
        <f t="shared" si="0"/>
        <v/>
      </c>
      <c r="R16" s="12" t="str">
        <f t="shared" si="1"/>
        <v>* specimenMitoticCount insert ObligationActorAndCode($actor-sarcoma-i4rc, #SHALL:handle)</v>
      </c>
    </row>
    <row r="17" spans="1:18" ht="118" x14ac:dyDescent="0.75">
      <c r="A17" s="128">
        <v>9</v>
      </c>
      <c r="B17" s="6" t="s">
        <v>2527</v>
      </c>
      <c r="C17" s="11" t="s">
        <v>2145</v>
      </c>
      <c r="D17" s="11" t="s">
        <v>2145</v>
      </c>
      <c r="E17" s="11">
        <v>1</v>
      </c>
      <c r="F17" s="11">
        <v>1</v>
      </c>
      <c r="G17" s="11" t="s">
        <v>1461</v>
      </c>
      <c r="H17" s="12" t="s">
        <v>2150</v>
      </c>
      <c r="I17" s="12" t="b">
        <v>0</v>
      </c>
      <c r="J17" s="12" t="b">
        <v>1</v>
      </c>
      <c r="K17" s="11"/>
      <c r="L17" s="12" t="str">
        <f t="shared" si="2"/>
        <v>* specimenGradingOnlyInUntreatedTumours 1..1 CodeableConcept ##34#Surgical specimen grading only in untreated tumours##34# ##334#Surgical specimen grading only in untreated tumours##334#</v>
      </c>
      <c r="N17" s="12" t="str">
        <f t="shared" si="3"/>
        <v>* specimenGradingOnlyInUntreatedTumours ^comment = ##334#FNCLCC : 1, 2, 3, unknown, not applicable - Other classification system: high/low
Grade-1 - 1634371
Grade-2 - 1634752
Grade-3 - 1633749
Grade-H - 1635587
Grade-L - 1634085##334#</v>
      </c>
      <c r="P17" s="12" t="str">
        <f t="shared" si="0"/>
        <v/>
      </c>
      <c r="R17" s="12" t="str">
        <f t="shared" si="1"/>
        <v>* specimenGradingOnlyInUntreatedTumours insert ObligationActorAndCode($actor-sarcoma-i4rc, #SHALL:handle)</v>
      </c>
    </row>
    <row r="18" spans="1:18" ht="59" x14ac:dyDescent="0.75">
      <c r="A18" s="128">
        <v>10</v>
      </c>
      <c r="B18" s="6" t="s">
        <v>2137</v>
      </c>
      <c r="C18" s="11" t="s">
        <v>2146</v>
      </c>
      <c r="D18" s="11" t="s">
        <v>2146</v>
      </c>
      <c r="E18" s="11">
        <v>1</v>
      </c>
      <c r="F18" s="11">
        <v>1</v>
      </c>
      <c r="G18" s="11" t="s">
        <v>1461</v>
      </c>
      <c r="H18" s="12" t="s">
        <v>2151</v>
      </c>
      <c r="I18" s="12" t="b">
        <v>0</v>
      </c>
      <c r="J18" s="12" t="b">
        <v>1</v>
      </c>
      <c r="K18" s="11"/>
      <c r="L18" s="12" t="str">
        <f t="shared" si="2"/>
        <v>* isolatedLimbPerfusion 1..1 CodeableConcept ##34#Isolated Limb perfusion##34# ##334#Isolated Limb perfusion##334#</v>
      </c>
      <c r="N18" s="12" t="str">
        <f t="shared" si="3"/>
        <v>* isolatedLimbPerfusion ^comment = ##334#Yes/No
Isolated limb perfusion - 4019656
##334#</v>
      </c>
      <c r="P18" s="12" t="str">
        <f t="shared" si="0"/>
        <v/>
      </c>
      <c r="R18" s="12" t="str">
        <f t="shared" si="1"/>
        <v>* isolatedLimbPerfusion insert ObligationActorAndCode($actor-sarcoma-i4rc, #SHALL:handle)</v>
      </c>
    </row>
    <row r="19" spans="1:18" ht="59" x14ac:dyDescent="0.75">
      <c r="A19" s="128">
        <v>11</v>
      </c>
      <c r="B19" s="6" t="s">
        <v>1653</v>
      </c>
      <c r="C19" s="11" t="s">
        <v>1654</v>
      </c>
      <c r="D19" s="11" t="s">
        <v>1655</v>
      </c>
      <c r="E19" s="11">
        <v>1</v>
      </c>
      <c r="F19" s="11">
        <v>1</v>
      </c>
      <c r="G19" s="11" t="s">
        <v>1461</v>
      </c>
      <c r="H19" s="12" t="s">
        <v>1656</v>
      </c>
      <c r="I19" s="12" t="b">
        <v>1</v>
      </c>
      <c r="J19" s="12" t="b">
        <v>0</v>
      </c>
      <c r="K19" s="11"/>
      <c r="L19" s="12" t="str">
        <f t="shared" si="2"/>
        <v>* reconstruction 1..1 CodeableConcept ##34#Reconstruction##34# ##334#Local flap / regional pedicled flap / free flap##334#</v>
      </c>
      <c r="N19" s="12" t="str">
        <f t="shared" si="3"/>
        <v>* reconstruction ^comment = ##334#Yes, no, unknown
Yes - 4188539
No -  4188540
Unknown - 4129922##334#</v>
      </c>
      <c r="P19" s="12" t="str">
        <f t="shared" si="0"/>
        <v>* reconstruction insert ObligationActorAndCode($actor-headneck, #SHALL:handle)</v>
      </c>
      <c r="R19" s="12" t="str">
        <f t="shared" si="1"/>
        <v/>
      </c>
    </row>
    <row r="20" spans="1:18" ht="59" x14ac:dyDescent="0.75">
      <c r="A20" s="128">
        <v>12</v>
      </c>
      <c r="B20" s="11" t="s">
        <v>1657</v>
      </c>
      <c r="C20" s="11" t="s">
        <v>1658</v>
      </c>
      <c r="D20" s="11" t="s">
        <v>1659</v>
      </c>
      <c r="E20" s="6">
        <v>1</v>
      </c>
      <c r="F20" s="6">
        <v>1</v>
      </c>
      <c r="G20" s="11" t="s">
        <v>1461</v>
      </c>
      <c r="H20" s="12" t="s">
        <v>1660</v>
      </c>
      <c r="I20" s="12" t="b">
        <v>1</v>
      </c>
      <c r="J20" s="12" t="b">
        <v>0</v>
      </c>
      <c r="K20" s="11"/>
      <c r="L20" s="12" t="str">
        <f t="shared" si="2"/>
        <v>* neckSurgery 1..1 CodeableConcept ##34#Neck surgery##34# ##334#Describes whether a surgical procedure to treat and address the neck was performed or not.##334#</v>
      </c>
      <c r="N20" s="12" t="str">
        <f t="shared" si="3"/>
        <v>* neckSurgery ^comment = ##334#Yes; No; Unknown.
Yes - 4188539
No -  4188540
Unknown - 4129922##334#</v>
      </c>
      <c r="P20" s="12" t="str">
        <f t="shared" si="0"/>
        <v>* neckSurgery insert ObligationActorAndCode($actor-headneck, #SHALL:handle)</v>
      </c>
      <c r="R20" s="12" t="str">
        <f t="shared" si="1"/>
        <v/>
      </c>
    </row>
    <row r="21" spans="1:18" ht="29.5" x14ac:dyDescent="0.75">
      <c r="A21" s="128">
        <v>13</v>
      </c>
      <c r="B21" s="6" t="s">
        <v>1661</v>
      </c>
      <c r="C21" s="11" t="s">
        <v>1662</v>
      </c>
      <c r="D21" s="11" t="s">
        <v>1663</v>
      </c>
      <c r="E21" s="11">
        <v>0</v>
      </c>
      <c r="F21" s="11">
        <v>1</v>
      </c>
      <c r="G21" s="11" t="s">
        <v>39</v>
      </c>
      <c r="H21" s="12"/>
      <c r="I21" s="12" t="b">
        <v>1</v>
      </c>
      <c r="J21" s="12" t="b">
        <v>0</v>
      </c>
      <c r="K21" s="11"/>
      <c r="L21" s="12" t="str">
        <f t="shared" si="2"/>
        <v>* dateOfNeckSurgey 0..1 date ##34#Date of Neck surgey##34# ##334#Date of the surgery on the neck##334#</v>
      </c>
      <c r="N21" s="12" t="str">
        <f t="shared" si="3"/>
        <v/>
      </c>
      <c r="P21" s="12" t="str">
        <f t="shared" si="0"/>
        <v>* dateOfNeckSurgey insert ObligationActorAndCode($actor-headneck, #SHALL:handle)</v>
      </c>
      <c r="R21" s="12" t="str">
        <f t="shared" si="1"/>
        <v/>
      </c>
    </row>
    <row r="22" spans="1:18" ht="88.5" x14ac:dyDescent="0.75">
      <c r="A22" s="128">
        <v>14</v>
      </c>
      <c r="B22" s="11" t="s">
        <v>1664</v>
      </c>
      <c r="C22" s="11" t="s">
        <v>1665</v>
      </c>
      <c r="D22" s="11" t="s">
        <v>1666</v>
      </c>
      <c r="E22" s="11">
        <v>0</v>
      </c>
      <c r="F22" s="11">
        <v>1</v>
      </c>
      <c r="G22" s="11" t="s">
        <v>1461</v>
      </c>
      <c r="H22" s="12" t="s">
        <v>2152</v>
      </c>
      <c r="I22" s="12" t="b">
        <v>1</v>
      </c>
      <c r="J22" s="12" t="b">
        <v>0</v>
      </c>
      <c r="K22" s="11"/>
      <c r="L22" s="12" t="str">
        <f t="shared" si="2"/>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3"/>
        <v>* lateralityOfTheDissection ^comment = ##334#Ipsilateral; Bilateral; Controlateral; Unknown.
Ipsilateral - 4112106
Bilateral Sampling - 4117496
Controlateral - 4112107
Unknown - 4129922##334#</v>
      </c>
      <c r="P22" s="12" t="str">
        <f t="shared" si="0"/>
        <v>* lateralityOfTheDissection insert ObligationActorAndCode($actor-headneck, #SHALL:handle)</v>
      </c>
      <c r="R22" s="12" t="str">
        <f t="shared" si="1"/>
        <v/>
      </c>
    </row>
    <row r="23" spans="1:18" ht="59" x14ac:dyDescent="0.75">
      <c r="A23" s="128">
        <v>15</v>
      </c>
      <c r="B23" s="11" t="s">
        <v>1667</v>
      </c>
      <c r="C23" s="11" t="s">
        <v>1668</v>
      </c>
      <c r="D23" s="11" t="s">
        <v>1669</v>
      </c>
      <c r="E23" s="11">
        <v>0</v>
      </c>
      <c r="F23" s="11">
        <v>1</v>
      </c>
      <c r="G23" s="11" t="s">
        <v>1461</v>
      </c>
      <c r="H23" s="12" t="s">
        <v>1660</v>
      </c>
      <c r="I23" s="12" t="b">
        <v>1</v>
      </c>
      <c r="J23" s="12" t="b">
        <v>0</v>
      </c>
      <c r="K23" s="11"/>
      <c r="L23" s="12" t="str">
        <f t="shared" si="2"/>
        <v>* surgeryOnM 0..1 CodeableConcept ##34#Surgery on M##34# ##334#Describes whether surgery is performed to treat the Metastasis##334#</v>
      </c>
      <c r="N23" s="12" t="str">
        <f t="shared" si="3"/>
        <v>* surgeryOnM ^comment = ##334#Yes; No; Unknown.
Yes - 4188539
No -  4188540
Unknown - 4129922##334#</v>
      </c>
      <c r="P23" s="12" t="str">
        <f t="shared" si="0"/>
        <v>* surgeryOnM insert ObligationActorAndCode($actor-headneck, #SHALL:handle)</v>
      </c>
      <c r="R23" s="12" t="str">
        <f t="shared" si="1"/>
        <v/>
      </c>
    </row>
    <row r="24" spans="1:18" ht="29.5" x14ac:dyDescent="0.75">
      <c r="A24" s="128">
        <v>16</v>
      </c>
      <c r="B24" s="138" t="s">
        <v>1670</v>
      </c>
      <c r="C24" s="11" t="s">
        <v>1671</v>
      </c>
      <c r="D24" s="11" t="s">
        <v>1672</v>
      </c>
      <c r="E24" s="11">
        <v>0</v>
      </c>
      <c r="F24" s="11">
        <v>1</v>
      </c>
      <c r="G24" s="11" t="s">
        <v>39</v>
      </c>
      <c r="H24" s="12"/>
      <c r="I24" s="12" t="b">
        <v>1</v>
      </c>
      <c r="J24" s="12" t="b">
        <v>0</v>
      </c>
      <c r="K24" s="11"/>
      <c r="L24" s="12" t="str">
        <f t="shared" si="2"/>
        <v>* dateOfSurgeryOnM 0..1 date ##34#Date of surgery on M##34# ##334#Date of the surgery on the metastasis##334#</v>
      </c>
      <c r="N24" s="12" t="str">
        <f t="shared" si="3"/>
        <v/>
      </c>
      <c r="P24" s="12" t="str">
        <f t="shared" si="0"/>
        <v>* dateOfSurgeryOnM insert ObligationActorAndCode($actor-headneck, #SHALL:handle)</v>
      </c>
      <c r="R24" s="12" t="str">
        <f t="shared" si="1"/>
        <v/>
      </c>
    </row>
    <row r="25" spans="1:18" ht="29.5" x14ac:dyDescent="0.75">
      <c r="A25" s="128">
        <v>17</v>
      </c>
      <c r="B25" s="11" t="s">
        <v>2156</v>
      </c>
      <c r="C25" s="11" t="s">
        <v>1763</v>
      </c>
      <c r="D25" s="11" t="s">
        <v>1674</v>
      </c>
      <c r="E25" s="11">
        <v>0</v>
      </c>
      <c r="F25" s="11">
        <v>1</v>
      </c>
      <c r="G25" s="11" t="s">
        <v>40</v>
      </c>
      <c r="H25" s="12"/>
      <c r="I25" s="12" t="b">
        <v>1</v>
      </c>
      <c r="J25" s="12" t="b">
        <v>0</v>
      </c>
      <c r="K25" s="11"/>
      <c r="L25" s="12" t="str">
        <f t="shared" si="2"/>
        <v>* siteOnMetastasis 0..1 boolean ##34#Site of surgery on metastasis##34# ##334#Describes if site of surgery on metastasis  is soft tissue##334#</v>
      </c>
      <c r="N25" s="12" t="str">
        <f t="shared" si="3"/>
        <v/>
      </c>
      <c r="P25" s="12" t="str">
        <f t="shared" si="0"/>
        <v>* siteOnMetastasis insert ObligationActorAndCode($actor-headneck, #SHALL:handle)</v>
      </c>
      <c r="R25" s="12" t="str">
        <f t="shared" si="1"/>
        <v/>
      </c>
    </row>
    <row r="26" spans="1:18" ht="44.25" x14ac:dyDescent="0.75">
      <c r="A26" s="128">
        <v>17</v>
      </c>
      <c r="B26" s="11" t="s">
        <v>2157</v>
      </c>
      <c r="C26" s="11" t="s">
        <v>1673</v>
      </c>
      <c r="D26" s="11" t="s">
        <v>1674</v>
      </c>
      <c r="E26" s="11">
        <v>0</v>
      </c>
      <c r="F26" s="11">
        <v>1</v>
      </c>
      <c r="G26" s="11" t="s">
        <v>40</v>
      </c>
      <c r="H26" s="12"/>
      <c r="I26" s="12" t="b">
        <v>1</v>
      </c>
      <c r="J26" s="12" t="b">
        <v>0</v>
      </c>
      <c r="K26" s="11"/>
      <c r="L26" s="12" t="str">
        <f t="shared" si="2"/>
        <v>* siteOnMetastasis.softTissue 0..1 boolean ##34#Site of surgery on metastasis_soft tissue##34# ##334#Describes if site of surgery on metastasis  is soft tissue##334#</v>
      </c>
      <c r="N26" s="12" t="str">
        <f t="shared" si="3"/>
        <v/>
      </c>
      <c r="P26" s="12" t="str">
        <f t="shared" si="0"/>
        <v>* siteOnMetastasis.softTissue insert ObligationActorAndCode($actor-headneck, #SHALL:handle)</v>
      </c>
      <c r="R26" s="12" t="str">
        <f t="shared" si="1"/>
        <v/>
      </c>
    </row>
    <row r="27" spans="1:18" ht="44.25" x14ac:dyDescent="0.75">
      <c r="A27" s="128">
        <v>18</v>
      </c>
      <c r="B27" s="11" t="s">
        <v>2158</v>
      </c>
      <c r="C27" s="11" t="s">
        <v>1675</v>
      </c>
      <c r="D27" s="11" t="s">
        <v>1676</v>
      </c>
      <c r="E27" s="11">
        <v>0</v>
      </c>
      <c r="F27" s="11">
        <v>1</v>
      </c>
      <c r="G27" s="11" t="s">
        <v>40</v>
      </c>
      <c r="H27" s="12"/>
      <c r="I27" s="12" t="b">
        <v>1</v>
      </c>
      <c r="J27" s="12" t="b">
        <v>0</v>
      </c>
      <c r="K27" s="11"/>
      <c r="L27" s="12" t="str">
        <f t="shared" si="2"/>
        <v>* siteOnMetastasis.distantLymphNodes 0..1 boolean ##34#Site of surgery on metastasis_distant lymph nodes##34# ##334#Describes if site of surgery on metastasis  is dystan lymph node##334#</v>
      </c>
      <c r="N27" s="12" t="str">
        <f t="shared" si="3"/>
        <v/>
      </c>
      <c r="P27" s="12" t="str">
        <f t="shared" si="0"/>
        <v>* siteOnMetastasis.distantLymphNodes insert ObligationActorAndCode($actor-headneck, #SHALL:handle)</v>
      </c>
      <c r="R27" s="12" t="str">
        <f t="shared" si="1"/>
        <v/>
      </c>
    </row>
    <row r="28" spans="1:18" ht="44.25" x14ac:dyDescent="0.75">
      <c r="A28" s="128">
        <v>19</v>
      </c>
      <c r="B28" s="11" t="s">
        <v>2159</v>
      </c>
      <c r="C28" s="11" t="s">
        <v>1677</v>
      </c>
      <c r="D28" s="11" t="s">
        <v>1678</v>
      </c>
      <c r="E28">
        <v>0</v>
      </c>
      <c r="F28">
        <v>1</v>
      </c>
      <c r="G28" s="11" t="s">
        <v>40</v>
      </c>
      <c r="H28" s="12"/>
      <c r="I28" s="12" t="b">
        <v>1</v>
      </c>
      <c r="J28" s="12" t="b">
        <v>0</v>
      </c>
      <c r="K28" s="11"/>
      <c r="L28" s="12" t="str">
        <f t="shared" si="2"/>
        <v>* siteOnMetastasis.lung 0..1 boolean ##34#Site of surgery on metastasis_lung##34# ##334#Describes if site of surgery on metastasis  is lung##334#</v>
      </c>
      <c r="N28" s="12" t="str">
        <f t="shared" si="3"/>
        <v/>
      </c>
      <c r="P28" s="12" t="str">
        <f t="shared" si="0"/>
        <v>* siteOnMetastasis.lung insert ObligationActorAndCode($actor-headneck, #SHALL:handle)</v>
      </c>
      <c r="R28" s="12" t="str">
        <f t="shared" si="1"/>
        <v/>
      </c>
    </row>
    <row r="29" spans="1:18" ht="44.25" x14ac:dyDescent="0.75">
      <c r="A29" s="128">
        <v>20</v>
      </c>
      <c r="B29" s="11" t="s">
        <v>2160</v>
      </c>
      <c r="C29" s="11" t="s">
        <v>1679</v>
      </c>
      <c r="D29" s="11" t="s">
        <v>1680</v>
      </c>
      <c r="E29">
        <v>0</v>
      </c>
      <c r="F29">
        <v>1</v>
      </c>
      <c r="G29" s="11" t="s">
        <v>40</v>
      </c>
      <c r="H29" s="12"/>
      <c r="I29" s="12" t="b">
        <v>1</v>
      </c>
      <c r="J29" s="12" t="b">
        <v>0</v>
      </c>
      <c r="K29" s="11"/>
      <c r="L29" s="12" t="str">
        <f t="shared" si="2"/>
        <v>* siteOnMetastasis.bone 0..1 boolean ##34#Site of surgery on metastasis_bone##34# ##334#Describes if site of surgery on metastasis  is bone##334#</v>
      </c>
      <c r="N29" s="12" t="str">
        <f t="shared" si="3"/>
        <v/>
      </c>
      <c r="P29" s="12" t="str">
        <f t="shared" si="0"/>
        <v>* siteOnMetastasis.bone insert ObligationActorAndCode($actor-headneck, #SHALL:handle)</v>
      </c>
      <c r="R29" s="12" t="str">
        <f t="shared" si="1"/>
        <v/>
      </c>
    </row>
    <row r="30" spans="1:18" ht="44.25" x14ac:dyDescent="0.75">
      <c r="A30" s="128">
        <v>21</v>
      </c>
      <c r="B30" s="11" t="s">
        <v>2161</v>
      </c>
      <c r="C30" s="11" t="s">
        <v>1681</v>
      </c>
      <c r="D30" s="11" t="s">
        <v>1682</v>
      </c>
      <c r="E30">
        <v>0</v>
      </c>
      <c r="F30">
        <v>1</v>
      </c>
      <c r="G30" s="11" t="s">
        <v>40</v>
      </c>
      <c r="H30" s="12"/>
      <c r="I30" s="12" t="b">
        <v>1</v>
      </c>
      <c r="J30" s="12" t="b">
        <v>0</v>
      </c>
      <c r="K30" s="11"/>
      <c r="L30" s="12" t="str">
        <f t="shared" si="2"/>
        <v>* siteOnMetastasis.liver 0..1 boolean ##34#Site of surgery on metastasis_liver##34# ##334#Describes if site of surgery on metastasis  is liver##334#</v>
      </c>
      <c r="N30" s="12" t="str">
        <f t="shared" si="3"/>
        <v/>
      </c>
      <c r="P30" s="12" t="str">
        <f t="shared" si="0"/>
        <v>* siteOnMetastasis.liver insert ObligationActorAndCode($actor-headneck, #SHALL:handle)</v>
      </c>
      <c r="R30" s="12" t="str">
        <f t="shared" si="1"/>
        <v/>
      </c>
    </row>
    <row r="31" spans="1:18" ht="44.25" x14ac:dyDescent="0.75">
      <c r="A31" s="128">
        <v>22</v>
      </c>
      <c r="B31" s="11" t="s">
        <v>2162</v>
      </c>
      <c r="C31" s="11" t="s">
        <v>1683</v>
      </c>
      <c r="D31" s="11" t="s">
        <v>1684</v>
      </c>
      <c r="E31">
        <v>0</v>
      </c>
      <c r="F31">
        <v>1</v>
      </c>
      <c r="G31" s="11" t="s">
        <v>40</v>
      </c>
      <c r="H31" s="12"/>
      <c r="I31" s="12" t="b">
        <v>1</v>
      </c>
      <c r="J31" s="12" t="b">
        <v>0</v>
      </c>
      <c r="K31" s="11"/>
      <c r="L31" s="12" t="str">
        <f t="shared" si="2"/>
        <v>* siteOnMetastasis.pleura 0..1 boolean ##34#Site of surgery on metastasis_pleura##34# ##334#Describes if site of surgery on metastasis  is pleura##334#</v>
      </c>
      <c r="N31" s="12" t="str">
        <f t="shared" si="3"/>
        <v/>
      </c>
      <c r="P31" s="12" t="str">
        <f t="shared" si="0"/>
        <v>* siteOnMetastasis.pleura insert ObligationActorAndCode($actor-headneck, #SHALL:handle)</v>
      </c>
      <c r="R31" s="12" t="str">
        <f t="shared" si="1"/>
        <v/>
      </c>
    </row>
    <row r="32" spans="1:18" ht="44.25" x14ac:dyDescent="0.75">
      <c r="A32" s="128">
        <v>23</v>
      </c>
      <c r="B32" s="11" t="s">
        <v>2163</v>
      </c>
      <c r="C32" s="11" t="s">
        <v>1685</v>
      </c>
      <c r="D32" s="11" t="s">
        <v>1686</v>
      </c>
      <c r="E32">
        <v>0</v>
      </c>
      <c r="F32">
        <v>1</v>
      </c>
      <c r="G32" s="11" t="s">
        <v>40</v>
      </c>
      <c r="H32" s="12"/>
      <c r="I32" s="12" t="b">
        <v>1</v>
      </c>
      <c r="J32" s="12" t="b">
        <v>0</v>
      </c>
      <c r="K32" s="11"/>
      <c r="L32" s="12" t="str">
        <f t="shared" si="2"/>
        <v>* siteOnMetastasis.peritoneum 0..1 boolean ##34#Site of surgery on metastasis_peritoneum##34# ##334#Describes if site of surgery on metastasis  is peritoneum##334#</v>
      </c>
      <c r="N32" s="12" t="str">
        <f t="shared" si="3"/>
        <v/>
      </c>
      <c r="P32" s="12" t="str">
        <f t="shared" si="0"/>
        <v>* siteOnMetastasis.peritoneum insert ObligationActorAndCode($actor-headneck, #SHALL:handle)</v>
      </c>
      <c r="R32" s="12" t="str">
        <f t="shared" si="1"/>
        <v/>
      </c>
    </row>
    <row r="33" spans="1:18" ht="44.25" x14ac:dyDescent="0.75">
      <c r="A33" s="128">
        <v>24</v>
      </c>
      <c r="B33" s="11" t="s">
        <v>2164</v>
      </c>
      <c r="C33" s="11" t="s">
        <v>1687</v>
      </c>
      <c r="D33" s="11" t="s">
        <v>1688</v>
      </c>
      <c r="E33">
        <v>0</v>
      </c>
      <c r="F33">
        <v>1</v>
      </c>
      <c r="G33" s="11" t="s">
        <v>40</v>
      </c>
      <c r="H33" s="12"/>
      <c r="I33" s="12" t="b">
        <v>1</v>
      </c>
      <c r="J33" s="12" t="b">
        <v>0</v>
      </c>
      <c r="K33" s="11"/>
      <c r="L33" s="12" t="str">
        <f t="shared" si="2"/>
        <v>* siteOnMetastasis.brain 0..1 boolean ##34#Site of surgery on metastasis_brain##34# ##334#Describes if site of surgery on metastasis  is brain##334#</v>
      </c>
      <c r="N33" s="12" t="str">
        <f t="shared" si="3"/>
        <v/>
      </c>
      <c r="P33" s="12" t="str">
        <f t="shared" si="0"/>
        <v>* siteOnMetastasis.brain insert ObligationActorAndCode($actor-headneck, #SHALL:handle)</v>
      </c>
      <c r="R33" s="12" t="str">
        <f t="shared" si="1"/>
        <v/>
      </c>
    </row>
    <row r="34" spans="1:18" ht="44.25" x14ac:dyDescent="0.75">
      <c r="A34" s="128">
        <v>25</v>
      </c>
      <c r="B34" s="11" t="s">
        <v>2165</v>
      </c>
      <c r="C34" s="11" t="s">
        <v>1689</v>
      </c>
      <c r="D34" s="11" t="s">
        <v>1690</v>
      </c>
      <c r="E34">
        <v>0</v>
      </c>
      <c r="F34">
        <v>1</v>
      </c>
      <c r="G34" s="11" t="s">
        <v>40</v>
      </c>
      <c r="H34" s="12"/>
      <c r="I34" s="12" t="b">
        <v>1</v>
      </c>
      <c r="J34" s="12" t="b">
        <v>0</v>
      </c>
      <c r="K34" s="11"/>
      <c r="L34" s="12" t="str">
        <f t="shared" si="2"/>
        <v>* siteOnMetastasis.otherViscera 0..1 boolean ##34#Site of surgery on metastasis_other viscera##34# ##334#Describes if site of surgery on metastasis  is other viscera##334#</v>
      </c>
      <c r="N34" s="12" t="str">
        <f t="shared" si="3"/>
        <v/>
      </c>
      <c r="P34" s="12" t="str">
        <f t="shared" si="0"/>
        <v>* siteOnMetastasis.otherViscera insert ObligationActorAndCode($actor-headneck, #SHALL:handle)</v>
      </c>
      <c r="R34" s="12" t="str">
        <f t="shared" si="1"/>
        <v/>
      </c>
    </row>
    <row r="35" spans="1:18" ht="44.25" x14ac:dyDescent="0.75">
      <c r="A35" s="128">
        <v>26</v>
      </c>
      <c r="B35" s="11" t="s">
        <v>2166</v>
      </c>
      <c r="C35" s="11" t="s">
        <v>1691</v>
      </c>
      <c r="D35" s="11" t="s">
        <v>1692</v>
      </c>
      <c r="E35">
        <v>0</v>
      </c>
      <c r="F35">
        <v>1</v>
      </c>
      <c r="G35" s="11" t="s">
        <v>40</v>
      </c>
      <c r="H35" s="12"/>
      <c r="I35" s="12" t="b">
        <v>1</v>
      </c>
      <c r="J35" s="12" t="b">
        <v>0</v>
      </c>
      <c r="K35" s="11"/>
      <c r="L35" s="12" t="str">
        <f t="shared" si="2"/>
        <v>* siteOnMetastasis.unknown 0..1 boolean ##34#Site of surgery on metastasis_unknown##34# ##334#Describes if site of surgery on metastasis  is unknown##334#</v>
      </c>
      <c r="N35" s="12" t="str">
        <f t="shared" si="3"/>
        <v/>
      </c>
      <c r="P35" s="12" t="str">
        <f t="shared" si="0"/>
        <v>* siteOnMetastasis.unknown insert ObligationActorAndCode($actor-headneck, #SHALL:handle)</v>
      </c>
      <c r="R35" s="12" t="str">
        <f t="shared" si="1"/>
        <v/>
      </c>
    </row>
    <row r="36" spans="1:18" ht="177" x14ac:dyDescent="0.75">
      <c r="A36" s="128">
        <v>27</v>
      </c>
      <c r="B36" s="11" t="s">
        <v>2138</v>
      </c>
      <c r="C36" s="11" t="s">
        <v>1693</v>
      </c>
      <c r="D36" s="11" t="s">
        <v>1694</v>
      </c>
      <c r="E36">
        <v>1</v>
      </c>
      <c r="F36">
        <v>1</v>
      </c>
      <c r="G36" s="11" t="s">
        <v>1461</v>
      </c>
      <c r="H36" s="12" t="s">
        <v>2153</v>
      </c>
      <c r="I36" s="12" t="b">
        <v>1</v>
      </c>
      <c r="J36" s="12" t="b">
        <v>0</v>
      </c>
      <c r="K36" s="11"/>
      <c r="L36" s="12" t="str">
        <f t="shared" si="2"/>
        <v>* surgicalComplications 1..1 CodeableConcept ##34#Surgical complications (Clavien-Dindo Classification)##34# ##334#Describes presence and grade of complications after a surgical procedure,##334#</v>
      </c>
      <c r="N36" s="12" t="str">
        <f t="shared" si="3"/>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0"/>
        <v>* surgicalComplications insert ObligationActorAndCode($actor-headneck, #SHALL:handle)</v>
      </c>
      <c r="R36" s="12" t="str">
        <f t="shared" si="1"/>
        <v/>
      </c>
    </row>
    <row r="37" spans="1:18" x14ac:dyDescent="0.75">
      <c r="I37" s="12"/>
      <c r="J37" s="12"/>
      <c r="L37" s="12" t="str">
        <f t="shared" si="2"/>
        <v>*  ..  ##34###34# ##334###334#</v>
      </c>
      <c r="N37" s="12" t="str">
        <f t="shared" si="3"/>
        <v>*  ..  ##34###34# ##334###334#</v>
      </c>
      <c r="P37" s="12" t="str">
        <f t="shared" si="0"/>
        <v>*  ..  ##34###34# ##334###334#</v>
      </c>
      <c r="R37" s="12" t="str">
        <f t="shared" si="1"/>
        <v>*  ..  ##34###34# ##334###334#</v>
      </c>
    </row>
    <row r="38" spans="1:18" x14ac:dyDescent="0.75">
      <c r="I38" s="12"/>
      <c r="J38" s="12"/>
      <c r="L38" s="12" t="str">
        <f t="shared" si="2"/>
        <v>*  ..  ##34###34# ##334###334#</v>
      </c>
      <c r="N38" s="12" t="str">
        <f t="shared" si="3"/>
        <v>*  ..  ##34###34# ##334###334#</v>
      </c>
      <c r="P38" s="12" t="str">
        <f t="shared" si="0"/>
        <v>*  ..  ##34###34# ##334###334#</v>
      </c>
      <c r="R38" s="12" t="str">
        <f t="shared" si="1"/>
        <v>*  ..  ##34###34# ##334###334#</v>
      </c>
    </row>
    <row r="39" spans="1:18" x14ac:dyDescent="0.75">
      <c r="I39" s="12"/>
      <c r="J39" s="12"/>
      <c r="L39" s="12" t="str">
        <f t="shared" si="2"/>
        <v>*  ..  ##34###34# ##334###334#</v>
      </c>
      <c r="N39" s="12" t="str">
        <f t="shared" si="3"/>
        <v>*  ..  ##34###34# ##334###334#</v>
      </c>
      <c r="P39" s="12" t="str">
        <f t="shared" si="0"/>
        <v>*  ..  ##34###34# ##334###334#</v>
      </c>
      <c r="R39" s="12" t="str">
        <f t="shared" si="1"/>
        <v>*  ..  ##34###34# ##334###334#</v>
      </c>
    </row>
    <row r="40" spans="1:18" x14ac:dyDescent="0.75">
      <c r="I40" s="12"/>
      <c r="J40" s="12"/>
      <c r="L40" s="12" t="str">
        <f t="shared" si="2"/>
        <v>*  ..  ##34###34# ##334###334#</v>
      </c>
      <c r="N40" s="12" t="str">
        <f t="shared" si="3"/>
        <v>*  ..  ##34###34# ##334###334#</v>
      </c>
      <c r="P40" s="12" t="str">
        <f t="shared" si="0"/>
        <v>*  ..  ##34###34# ##334###334#</v>
      </c>
      <c r="R40" s="12" t="str">
        <f t="shared" si="1"/>
        <v>*  ..  ##34###34# ##334###334#</v>
      </c>
    </row>
    <row r="41" spans="1:18" x14ac:dyDescent="0.75">
      <c r="I41" s="12"/>
      <c r="J41" s="12"/>
      <c r="L41" s="12" t="str">
        <f t="shared" si="2"/>
        <v>*  ..  ##34###34# ##334###334#</v>
      </c>
      <c r="N41" s="12" t="str">
        <f t="shared" si="3"/>
        <v>*  ..  ##34###34# ##334###334#</v>
      </c>
      <c r="P41" s="12" t="str">
        <f t="shared" si="0"/>
        <v>*  ..  ##34###34# ##334###334#</v>
      </c>
      <c r="R41" s="12" t="str">
        <f t="shared" si="1"/>
        <v>*  ..  ##34###34# ##334###334#</v>
      </c>
    </row>
    <row r="42" spans="1:18" x14ac:dyDescent="0.75">
      <c r="I42" s="12"/>
      <c r="J42" s="12"/>
      <c r="L42" s="12" t="str">
        <f t="shared" si="2"/>
        <v>*  ..  ##34###34# ##334###334#</v>
      </c>
      <c r="N42" s="12" t="str">
        <f t="shared" si="3"/>
        <v>*  ..  ##34###34# ##334###334#</v>
      </c>
      <c r="P42" s="12" t="str">
        <f t="shared" si="0"/>
        <v>*  ..  ##34###34# ##334###334#</v>
      </c>
      <c r="R42" s="12" t="str">
        <f t="shared" si="1"/>
        <v>*  ..  ##34###34# ##334###334#</v>
      </c>
    </row>
    <row r="43" spans="1:18" x14ac:dyDescent="0.75">
      <c r="I43" s="12"/>
      <c r="J43" s="12"/>
      <c r="L43" s="12" t="str">
        <f t="shared" si="2"/>
        <v>*  ..  ##34###34# ##334###334#</v>
      </c>
      <c r="N43" s="12" t="str">
        <f t="shared" si="3"/>
        <v>*  ..  ##34###34# ##334###334#</v>
      </c>
      <c r="P43" s="12" t="str">
        <f t="shared" si="0"/>
        <v>*  ..  ##34###34# ##334###334#</v>
      </c>
      <c r="R43" s="12" t="str">
        <f t="shared" si="1"/>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1639</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44.2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1383</v>
      </c>
    </row>
    <row r="47" spans="3:3" x14ac:dyDescent="0.75">
      <c r="C47" s="24" t="s">
        <v>1417</v>
      </c>
    </row>
    <row r="48" spans="3:3" x14ac:dyDescent="0.75">
      <c r="C48" s="24" t="s">
        <v>1383</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#SHALL:handle)</v>
      </c>
    </row>
    <row r="89" spans="3:3" x14ac:dyDescent="0.75">
      <c r="C89" s="12" t="str">
        <f>IF(Surgery!P9="*  ..  ##34###34# ##334###334#","//--- END",Surgery!P9)</f>
        <v>* type insert ObligationActorAndCode($actor-headneck, #SHALL:handle)</v>
      </c>
    </row>
    <row r="90" spans="3:3" x14ac:dyDescent="0.75">
      <c r="C90" s="12" t="str">
        <f>IF(Surgery!P10="*  ..  ##34###34# ##334###334#","//--- END",Surgery!P10)</f>
        <v>* hospital insert ObligationActorAndCode($actor-headneck, #SHALL:handle)</v>
      </c>
    </row>
    <row r="91" spans="3:3" x14ac:dyDescent="0.75">
      <c r="C91" s="12" t="str">
        <f>IF(Surgery!P11="*  ..  ##34###34# ##334###334#","//--- END",Surgery!P11)</f>
        <v>* date insert ObligationActorAndCode($actor-headneck, #SHALL:handle)</v>
      </c>
    </row>
    <row r="92" spans="3:3" x14ac:dyDescent="0.75">
      <c r="C92" s="12" t="str">
        <f>IF(Surgery!P12="*  ..  ##34###34# ##334###334#","//--- END",Surgery!P12)</f>
        <v>* intention insert ObligationActorAndCode($actor-headneck, #SHALL:handle)</v>
      </c>
    </row>
    <row r="93" spans="3:3" x14ac:dyDescent="0.75">
      <c r="C93" s="12" t="str">
        <f>IF(Surgery!P13="*  ..  ##34###34# ##334###334#","//--- END",Surgery!P13)</f>
        <v>* typeOfApproach insert ObligationActorAndCode($actor-headneck, #SHALL:handle)</v>
      </c>
    </row>
    <row r="94" spans="3:3" x14ac:dyDescent="0.75">
      <c r="C94" s="12" t="str">
        <f>IF(Surgery!P14="*  ..  ##34###34# ##334###334#","//--- END",Surgery!P14)</f>
        <v>* marginsAfterSurgery insert ObligationActorAndCode($actor-headneck, #SHALL:handle)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#SHALL:handle)</v>
      </c>
    </row>
    <row r="100" spans="3:3" x14ac:dyDescent="0.75">
      <c r="C100" s="12" t="str">
        <f>IF(Surgery!P20="*  ..  ##34###34# ##334###334#","//--- END",Surgery!P20)</f>
        <v>* neckSurgery insert ObligationActorAndCode($actor-headneck, #SHALL:handle)</v>
      </c>
    </row>
    <row r="101" spans="3:3" x14ac:dyDescent="0.75">
      <c r="C101" s="12" t="str">
        <f>IF(Surgery!P21="*  ..  ##34###34# ##334###334#","//--- END",Surgery!P21)</f>
        <v>* dateOfNeckSurgey insert ObligationActorAndCode($actor-headneck, #SHALL:handle)</v>
      </c>
    </row>
    <row r="102" spans="3:3" x14ac:dyDescent="0.75">
      <c r="C102" s="12" t="str">
        <f>IF(Surgery!P22="*  ..  ##34###34# ##334###334#","//--- END",Surgery!P22)</f>
        <v>* lateralityOfTheDissection insert ObligationActorAndCode($actor-headneck, #SHALL:handle)</v>
      </c>
    </row>
    <row r="103" spans="3:3" x14ac:dyDescent="0.75">
      <c r="C103" s="12" t="str">
        <f>IF(Surgery!P23="*  ..  ##34###34# ##334###334#","//--- END",Surgery!P23)</f>
        <v>* surgeryOnM insert ObligationActorAndCode($actor-headneck, #SHALL:handle)</v>
      </c>
    </row>
    <row r="104" spans="3:3" x14ac:dyDescent="0.75">
      <c r="C104" s="12" t="str">
        <f>IF(Surgery!P24="*  ..  ##34###34# ##334###334#","//--- END",Surgery!P24)</f>
        <v>* dateOfSurgeryOnM insert ObligationActorAndCode($actor-headneck, #SHALL:handle)</v>
      </c>
    </row>
    <row r="105" spans="3:3" x14ac:dyDescent="0.75">
      <c r="C105" s="12" t="str">
        <f>IF(Surgery!P25="*  ..  ##34###34# ##334###334#","//--- END",Surgery!P25)</f>
        <v>* siteOnMetastasis insert ObligationActorAndCode($actor-headneck, #SHALL:handle)</v>
      </c>
    </row>
    <row r="106" spans="3:3" x14ac:dyDescent="0.75">
      <c r="C106" s="12" t="str">
        <f>IF(Surgery!P26="*  ..  ##34###34# ##334###334#","//--- END",Surgery!P26)</f>
        <v>* siteOnMetastasis.softTissue insert ObligationActorAndCode($actor-headneck, #SHALL:handle)</v>
      </c>
    </row>
    <row r="107" spans="3:3" x14ac:dyDescent="0.75">
      <c r="C107" s="12" t="str">
        <f>IF(Surgery!P27="*  ..  ##34###34# ##334###334#","//--- END",Surgery!P27)</f>
        <v>* siteOnMetastasis.distantLymphNodes insert ObligationActorAndCode($actor-headneck, #SHALL:handle)</v>
      </c>
    </row>
    <row r="108" spans="3:3" x14ac:dyDescent="0.75">
      <c r="C108" s="12" t="str">
        <f>IF(Surgery!P28="*  ..  ##34###34# ##334###334#","//--- END",Surgery!P28)</f>
        <v>* siteOnMetastasis.lung insert ObligationActorAndCode($actor-headneck, #SHALL:handle)</v>
      </c>
    </row>
    <row r="109" spans="3:3" x14ac:dyDescent="0.75">
      <c r="C109" s="12" t="str">
        <f>IF(Surgery!P29="*  ..  ##34###34# ##334###334#","//--- END",Surgery!P29)</f>
        <v>* siteOnMetastasis.bone insert ObligationActorAndCode($actor-headneck, #SHALL:handle)</v>
      </c>
    </row>
    <row r="110" spans="3:3" x14ac:dyDescent="0.75">
      <c r="C110" s="12" t="str">
        <f>IF(Surgery!P30="*  ..  ##34###34# ##334###334#","//--- END",Surgery!P30)</f>
        <v>* siteOnMetastasis.liver insert ObligationActorAndCode($actor-headneck, #SHALL:handle)</v>
      </c>
    </row>
    <row r="111" spans="3:3" x14ac:dyDescent="0.75">
      <c r="C111" s="12" t="str">
        <f>IF(Surgery!P31="*  ..  ##34###34# ##334###334#","//--- END",Surgery!P31)</f>
        <v>* siteOnMetastasis.pleura insert ObligationActorAndCode($actor-headneck, #SHALL:handle)</v>
      </c>
    </row>
    <row r="112" spans="3:3" x14ac:dyDescent="0.75">
      <c r="C112" s="12" t="str">
        <f>IF(Surgery!P32="*  ..  ##34###34# ##334###334#","//--- END",Surgery!P32)</f>
        <v>* siteOnMetastasis.peritoneum insert ObligationActorAndCode($actor-headneck, #SHALL:handle)</v>
      </c>
    </row>
    <row r="113" spans="3:3" x14ac:dyDescent="0.75">
      <c r="C113" s="12" t="str">
        <f>IF(Surgery!P33="*  ..  ##34###34# ##334###334#","//--- END",Surgery!P33)</f>
        <v>* siteOnMetastasis.brain insert ObligationActorAndCode($actor-headneck, #SHALL:handle)</v>
      </c>
    </row>
    <row r="114" spans="3:3" x14ac:dyDescent="0.75">
      <c r="C114" s="12" t="str">
        <f>IF(Surgery!P34="*  ..  ##34###34# ##334###334#","//--- END",Surgery!P34)</f>
        <v>* siteOnMetastasis.otherViscera insert ObligationActorAndCode($actor-headneck, #SHALL:handle)</v>
      </c>
    </row>
    <row r="115" spans="3:3" x14ac:dyDescent="0.75">
      <c r="C115" s="12" t="str">
        <f>IF(Surgery!P35="*  ..  ##34###34# ##334###334#","//--- END",Surgery!P35)</f>
        <v>* siteOnMetastasis.unknown insert ObligationActorAndCode($actor-headneck, #SHALL:handle)</v>
      </c>
    </row>
    <row r="116" spans="3:3" x14ac:dyDescent="0.75">
      <c r="C116" s="12" t="str">
        <f>IF(Surgery!P36="*  ..  ##34###34# ##334###334#","//--- END",Surgery!P36)</f>
        <v>* surgicalComplications insert ObligationActorAndCode($actor-headneck, #SHALL:handle)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#SHALL:handle)</v>
      </c>
    </row>
    <row r="129" spans="3:3" x14ac:dyDescent="0.75">
      <c r="C129" s="12" t="str">
        <f>IF(Surgery!R9="*  ..  ##34###34# ##334###334#","//--- END",Surgery!R9)</f>
        <v>* type insert ObligationActorAndCode($actor-sarcoma-i4rc, #SHALL:handle)</v>
      </c>
    </row>
    <row r="130" spans="3:3" x14ac:dyDescent="0.75">
      <c r="C130" s="12" t="str">
        <f>IF(Surgery!R10="*  ..  ##34###34# ##334###334#","//--- END",Surgery!R10)</f>
        <v/>
      </c>
    </row>
    <row r="131" spans="3:3" x14ac:dyDescent="0.75">
      <c r="C131" s="12" t="str">
        <f>IF(Surgery!R11="*  ..  ##34###34# ##334###334#","//--- END",Surgery!R11)</f>
        <v>* date insert ObligationActorAndCode($actor-sarcoma-i4rc, #SHALL:handle)</v>
      </c>
    </row>
    <row r="132" spans="3:3" x14ac:dyDescent="0.75">
      <c r="C132" s="12" t="str">
        <f>IF(Surgery!R12="*  ..  ##34###34# ##334###334#","//--- END",Surgery!R12)</f>
        <v>* intention insert ObligationActorAndCode($actor-sarcoma-i4rc, #SHALL:handle)</v>
      </c>
    </row>
    <row r="133" spans="3:3" x14ac:dyDescent="0.75">
      <c r="C133" s="12" t="str">
        <f>IF(Surgery!R13="*  ..  ##34###34# ##334###334#","//--- END",Surgery!R13)</f>
        <v/>
      </c>
    </row>
    <row r="134" spans="3:3" x14ac:dyDescent="0.75">
      <c r="C134" s="12" t="str">
        <f>IF(Surgery!R14="*  ..  ##34###34# ##334###334#","//--- END",Surgery!R14)</f>
        <v>* marginsAfterSurgery insert ObligationActorAndCode($actor-sarcoma-i4rc, #SHALL:handle)</v>
      </c>
    </row>
    <row r="135" spans="3:3" x14ac:dyDescent="0.75">
      <c r="C135" s="12" t="str">
        <f>IF(Surgery!R15="*  ..  ##34###34# ##334###334#","//--- END",Surgery!R15)</f>
        <v>* tumorRupture insert ObligationActorAndCode($actor-sarcoma-i4rc, #SHALL:handle)</v>
      </c>
    </row>
    <row r="136" spans="3:3" x14ac:dyDescent="0.75">
      <c r="C136" s="12" t="str">
        <f>IF(Surgery!R16="*  ..  ##34###34# ##334###334#","//--- END",Surgery!R16)</f>
        <v>* specimenMitoticCount insert ObligationActorAndCode($actor-sarcoma-i4rc, #SHALL:handle)</v>
      </c>
    </row>
    <row r="137" spans="3:3" x14ac:dyDescent="0.75">
      <c r="C137" s="12" t="str">
        <f>IF(Surgery!R17="*  ..  ##34###34# ##334###334#","//--- END",Surgery!R17)</f>
        <v>* specimenGradingOnlyInUntreatedTumours insert ObligationActorAndCode($actor-sarcoma-i4rc, #SHALL:handle)</v>
      </c>
    </row>
    <row r="138" spans="3:3" x14ac:dyDescent="0.75">
      <c r="C138" s="12" t="str">
        <f>IF(Surgery!R18="*  ..  ##34###34# ##334###334#","//--- END",Surgery!R18)</f>
        <v>* isolatedLimbPerfusion insert ObligationActorAndCode($actor-sarcoma-i4rc, #SHALL:handle)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96"/>
  <sheetViews>
    <sheetView zoomScale="85" zoomScaleNormal="85" workbookViewId="0">
      <selection activeCell="G24" sqref="G24"/>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2520</v>
      </c>
      <c r="D3" s="47" t="s">
        <v>1466</v>
      </c>
      <c r="E3" s="71" t="str">
        <f>$C$1&amp;B14</f>
        <v>http://hl7.eu/fhir/ig/idea4rc/StructureDefinition/Surgery</v>
      </c>
    </row>
    <row r="4" spans="1:19" x14ac:dyDescent="0.75">
      <c r="B4" s="47" t="s">
        <v>16</v>
      </c>
      <c r="C4" s="28" t="s">
        <v>1766</v>
      </c>
      <c r="D4" s="47" t="s">
        <v>1467</v>
      </c>
      <c r="E4" s="158" t="s">
        <v>1769</v>
      </c>
      <c r="F4" s="159"/>
      <c r="G4" s="159"/>
    </row>
    <row r="5" spans="1:19" x14ac:dyDescent="0.75">
      <c r="B5" s="47" t="s">
        <v>10</v>
      </c>
      <c r="C5" s="7" t="s">
        <v>1767</v>
      </c>
      <c r="D5" s="47"/>
      <c r="E5" s="7"/>
    </row>
    <row r="6" spans="1:19" x14ac:dyDescent="0.75">
      <c r="B6" s="47" t="s">
        <v>18</v>
      </c>
      <c r="C6" s="41"/>
      <c r="D6" s="47" t="s">
        <v>1468</v>
      </c>
      <c r="E6" s="158" t="str">
        <f>E3</f>
        <v>http://hl7.eu/fhir/ig/idea4rc/StructureDefinition/Surgery</v>
      </c>
      <c r="F6" s="159"/>
      <c r="G6" s="159"/>
    </row>
    <row r="7" spans="1:19" x14ac:dyDescent="0.75">
      <c r="B7" s="47" t="s">
        <v>15</v>
      </c>
      <c r="C7" s="72"/>
      <c r="D7" s="47" t="s">
        <v>1469</v>
      </c>
      <c r="E7" s="158" t="str">
        <f>E4</f>
        <v>http://hl7.eu/fhir/ig/idea4rc/StructureDefinition/Procedure-surgery-eu-i4rc</v>
      </c>
      <c r="F7" s="159"/>
      <c r="G7" s="159"/>
    </row>
    <row r="8" spans="1:19" ht="45" thickBot="1" x14ac:dyDescent="0.9">
      <c r="B8" s="47" t="s">
        <v>1470</v>
      </c>
      <c r="C8" s="7" t="s">
        <v>1767</v>
      </c>
      <c r="D8" s="47"/>
      <c r="E8" s="7"/>
      <c r="I8" s="12" t="s">
        <v>1285</v>
      </c>
      <c r="J8" s="12" t="s">
        <v>1286</v>
      </c>
      <c r="K8" s="12" t="s">
        <v>1287</v>
      </c>
      <c r="L8" s="12" t="s">
        <v>1288</v>
      </c>
      <c r="M8" s="11" t="s">
        <v>1289</v>
      </c>
      <c r="P8" s="34" t="s">
        <v>1324</v>
      </c>
      <c r="Q8" s="34">
        <v>6</v>
      </c>
    </row>
    <row r="9" spans="1:19" ht="15.5" thickBot="1" x14ac:dyDescent="0.9">
      <c r="B9" s="47" t="s">
        <v>1471</v>
      </c>
      <c r="C9" s="12" t="s">
        <v>1768</v>
      </c>
      <c r="D9" s="92"/>
      <c r="E9" s="160"/>
      <c r="F9" s="161"/>
      <c r="G9" s="162"/>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
        <v>1640</v>
      </c>
      <c r="C14" s="11"/>
      <c r="D14" s="4" t="s">
        <v>1770</v>
      </c>
      <c r="E14" s="6"/>
      <c r="F14" s="49"/>
      <c r="G14" s="49"/>
      <c r="I14" s="12"/>
      <c r="J14" s="11"/>
      <c r="K14" s="11"/>
      <c r="L14" s="11"/>
      <c r="M14" s="48"/>
      <c r="N14" s="51"/>
    </row>
    <row r="15" spans="1:19" ht="44.25" x14ac:dyDescent="0.75">
      <c r="A15" s="44"/>
      <c r="B15" s="11" t="str">
        <f>Surgery!B8</f>
        <v>episodeEvent</v>
      </c>
      <c r="C15" s="11" t="str">
        <f>Surgery!C8</f>
        <v>Episode Event reference</v>
      </c>
      <c r="D15" s="12" t="s">
        <v>1771</v>
      </c>
      <c r="E15" s="12"/>
      <c r="F15" s="49" t="s">
        <v>1290</v>
      </c>
      <c r="G15" s="77"/>
      <c r="I15" s="12" t="str">
        <f>"* group[=].element[+].code = #"&amp;$B$14&amp;"."&amp;B15</f>
        <v>* group[=].element[+].code = #Surgery.episodeEvent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INDEX('Surgery-ConceptMap-1'!$I$15:$N$125,Q15+1,R15)</f>
        <v>* group[=].element[+].code = #Surgery.episodeEvent</v>
      </c>
    </row>
    <row r="16" spans="1:19" ht="88.5" x14ac:dyDescent="0.75">
      <c r="A16" s="44"/>
      <c r="B16" s="11" t="str">
        <f>Surgery!B9</f>
        <v>type</v>
      </c>
      <c r="C16" s="11" t="str">
        <f>Surgery!C9</f>
        <v>Surgery type</v>
      </c>
      <c r="D16" s="12" t="s">
        <v>2524</v>
      </c>
      <c r="E16" s="12"/>
      <c r="F16" s="49" t="s">
        <v>1290</v>
      </c>
      <c r="G16" s="77"/>
      <c r="I16" s="12" t="str">
        <f t="shared" ref="I16" si="7">"* group[=].element[+].code = #"&amp;$B$14&amp;"."&amp;B16</f>
        <v>* group[=].element[+].code = #Surgery.type</v>
      </c>
      <c r="J16" s="12" t="str">
        <f t="shared" ref="J16" si="8">"* group[=].element[=].display = ##34#"&amp;C16&amp;"##34#"</f>
        <v>* group[=].element[=].display = ##34#Surgery type##34#</v>
      </c>
      <c r="K16" s="12" t="str">
        <f t="shared" ref="K16" si="9">IF(F16="unmatched","//-- unmatched","* group[=].element[=].target.code = #"&amp;$D$14&amp;"."&amp;D16)</f>
        <v>* group[=].element[=].target.code = #Procedure.extension:ProcedureCategoryR5/type.valueCodeableConcept</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c>
      <c r="P16" s="11">
        <v>2</v>
      </c>
      <c r="Q16" s="11">
        <f t="shared" ref="Q16:Q79" si="13">IF(MOD(P16,$Q$8)=0,P16/$Q$8-1,INT(P16/$Q$8))</f>
        <v>0</v>
      </c>
      <c r="R16" s="11">
        <f t="shared" ref="R16:R79" si="14">IF(MOD(P16,$Q$8)=0,$Q$8,MOD(P16,$Q$8))</f>
        <v>2</v>
      </c>
      <c r="S16" s="12" t="str" cm="1">
        <f t="array" ref="S16">INDEX('Surgery-ConceptMap-1'!$I$15:$N$125,Q16+1,R16)</f>
        <v>* group[=].element[=].display = ##34#Episode Event reference##34#</v>
      </c>
    </row>
    <row r="17" spans="1:19" ht="59" customHeight="1" x14ac:dyDescent="0.75">
      <c r="A17" s="44"/>
      <c r="B17" s="11" t="str">
        <f>Surgery!B10</f>
        <v>hospital</v>
      </c>
      <c r="C17" s="11" t="str">
        <f>Surgery!C10</f>
        <v>Surgery Hospital</v>
      </c>
      <c r="D17" s="12" t="s">
        <v>1535</v>
      </c>
      <c r="E17" s="12"/>
      <c r="F17" s="49" t="s">
        <v>1290</v>
      </c>
      <c r="G17" s="76" t="s">
        <v>2303</v>
      </c>
      <c r="H17" s="43"/>
      <c r="I17" s="12" t="str">
        <f t="shared" ref="I17:I40" si="15">"* group[=].element[+].code = #"&amp;$B$14&amp;"."&amp;B17</f>
        <v>* group[=].element[+].code = #Surgery.hospital</v>
      </c>
      <c r="J17" s="12" t="str">
        <f t="shared" ref="J17:J40" si="16">"* group[=].element[=].display = ##34#"&amp;C17&amp;"##34#"</f>
        <v>* group[=].element[=].display = ##34#Surgery Hospital##34#</v>
      </c>
      <c r="K17" s="12" t="str">
        <f t="shared" ref="K17:K40" si="17">IF(F17="unmatched","//-- unmatched","* group[=].element[=].target.code = #"&amp;$D$14&amp;"."&amp;D17)</f>
        <v>* group[=].element[=].target.code = #Procedure.performer</v>
      </c>
      <c r="L17" s="12" t="str">
        <f t="shared" ref="L17:L40" si="18">IF(F17="unmatched","//-- unmatched","* group[=].element[=].target.display = ##34#"&amp;E17&amp;"##34#")</f>
        <v>* group[=].element[=].target.display = ##34###34#</v>
      </c>
      <c r="M17" s="12" t="str">
        <f t="shared" ref="M17:M40" si="19">"* group[=].element[=].target.equivalence = #"&amp;F17</f>
        <v>* group[=].element[=].target.equivalence = #relatedto</v>
      </c>
      <c r="N17" s="12" t="str">
        <f t="shared" ref="N17:N40" si="20">IF(G17&lt;&gt;"",CONCATENATE("* group[=].element[=].target.comment = ","##34#",G17,"##34#"),"")</f>
        <v>* group[=].element[=].target.comment = ##34#In case the actual Organization performing the procedure is captured.
It could be a perfomer of type Organization ; or a perfomer.organization if of type PractitionerRole##34#</v>
      </c>
      <c r="P17" s="11">
        <v>3</v>
      </c>
      <c r="Q17" s="11">
        <f t="shared" si="13"/>
        <v>0</v>
      </c>
      <c r="R17" s="11">
        <f t="shared" si="14"/>
        <v>3</v>
      </c>
      <c r="S17" s="12" t="str" cm="1">
        <f t="array" ref="S17">INDEX('Surgery-ConceptMap-1'!$I$15:$N$125,Q17+1,R17)</f>
        <v>* group[=].element[=].target.code = #Procedure.reasonReference</v>
      </c>
    </row>
    <row r="18" spans="1:19" ht="59" customHeight="1" x14ac:dyDescent="0.75">
      <c r="A18" s="44"/>
      <c r="B18" s="11" t="str">
        <f>Surgery!B10</f>
        <v>hospital</v>
      </c>
      <c r="C18" s="11" t="str">
        <f>Surgery!C10</f>
        <v>Surgery Hospital</v>
      </c>
      <c r="D18" s="12" t="s">
        <v>2304</v>
      </c>
      <c r="E18" s="12"/>
      <c r="F18" s="49" t="s">
        <v>1290</v>
      </c>
      <c r="G18" s="76" t="s">
        <v>2302</v>
      </c>
      <c r="H18" s="43"/>
      <c r="I18" s="12" t="str">
        <f t="shared" si="15"/>
        <v>* group[=].element[+].code = #Surgery.hospital</v>
      </c>
      <c r="J18" s="12" t="str">
        <f t="shared" si="16"/>
        <v>* group[=].element[=].display = ##34#Surgery Hospital##34#</v>
      </c>
      <c r="K18" s="12" t="str">
        <f t="shared" si="17"/>
        <v>* group[=].element[=].target.code = #Procedure.extension:surgeryHospital</v>
      </c>
      <c r="L18" s="12" t="str">
        <f t="shared" si="18"/>
        <v>* group[=].element[=].target.display = ##34###34#</v>
      </c>
      <c r="M18" s="12" t="str">
        <f t="shared" si="19"/>
        <v>* group[=].element[=].target.equivalence = #relatedto</v>
      </c>
      <c r="N18" s="12" t="str">
        <f t="shared" si="20"/>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INDEX('Surgery-ConceptMap-1'!$I$15:$N$125,Q18+1,R18)</f>
        <v>* group[=].element[=].target.display = ##34###34#</v>
      </c>
    </row>
    <row r="19" spans="1:19" ht="59" x14ac:dyDescent="0.75">
      <c r="A19" s="44"/>
      <c r="B19" s="11" t="str">
        <f>Surgery!B11</f>
        <v>date</v>
      </c>
      <c r="C19" s="11" t="str">
        <f>Surgery!C11</f>
        <v>Date of surgery</v>
      </c>
      <c r="D19" s="12" t="s">
        <v>2268</v>
      </c>
      <c r="E19" s="12"/>
      <c r="F19" s="49" t="s">
        <v>1313</v>
      </c>
      <c r="G19" s="77"/>
      <c r="H19" s="43"/>
      <c r="I19" s="12" t="str">
        <f t="shared" si="15"/>
        <v>* group[=].element[+].code = #Surgery.date</v>
      </c>
      <c r="J19" s="12" t="str">
        <f t="shared" si="16"/>
        <v>* group[=].element[=].display = ##34#Date of surgery##34#</v>
      </c>
      <c r="K19" s="12" t="str">
        <f t="shared" si="17"/>
        <v>* group[=].element[=].target.code = #Procedure.performedDateTime</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INDEX('Surgery-ConceptMap-1'!$I$15:$N$125,Q19+1,R19)</f>
        <v>* group[=].element[=].target.equivalence = #relatedto</v>
      </c>
    </row>
    <row r="20" spans="1:19" ht="88.5" x14ac:dyDescent="0.75">
      <c r="A20" s="44"/>
      <c r="B20" s="11" t="str">
        <f>Surgery!B12</f>
        <v>intention</v>
      </c>
      <c r="C20" s="11" t="str">
        <f>Surgery!C12</f>
        <v>Surgery intention</v>
      </c>
      <c r="D20" s="12" t="s">
        <v>2525</v>
      </c>
      <c r="E20" s="12"/>
      <c r="F20" s="49" t="s">
        <v>1290</v>
      </c>
      <c r="G20" s="76"/>
      <c r="H20" s="43"/>
      <c r="I20" s="12" t="str">
        <f t="shared" si="15"/>
        <v>* group[=].element[+].code = #Surgery.intention</v>
      </c>
      <c r="J20" s="12" t="str">
        <f t="shared" si="16"/>
        <v>* group[=].element[=].display = ##34#Surgery intention##34#</v>
      </c>
      <c r="K20" s="12" t="str">
        <f t="shared" si="17"/>
        <v>* group[=].element[=].target.code = #Procedure.extension:ProcedureCategoryR5/intent.valueCodeableConcept</v>
      </c>
      <c r="L20" s="12" t="str">
        <f t="shared" si="18"/>
        <v>* group[=].element[=].target.display = ##34###34#</v>
      </c>
      <c r="M20" s="12" t="str">
        <f t="shared" si="19"/>
        <v>* group[=].element[=].target.equivalence = #relatedto</v>
      </c>
      <c r="N20" s="12" t="str">
        <f t="shared" si="20"/>
        <v/>
      </c>
      <c r="P20" s="11">
        <v>6</v>
      </c>
      <c r="Q20" s="11">
        <f t="shared" si="13"/>
        <v>0</v>
      </c>
      <c r="R20" s="11">
        <f t="shared" si="14"/>
        <v>6</v>
      </c>
      <c r="S20" s="12" t="str" cm="1">
        <f t="array" ref="S20">INDEX('Surgery-ConceptMap-1'!$I$15:$N$125,Q20+1,R20)</f>
        <v/>
      </c>
    </row>
    <row r="21" spans="1:19" ht="73.75" x14ac:dyDescent="0.75">
      <c r="A21" s="44"/>
      <c r="B21" s="11" t="str">
        <f>Surgery!B13</f>
        <v>typeOfApproach</v>
      </c>
      <c r="C21" s="11" t="str">
        <f>Surgery!C13</f>
        <v>Type of surgical approach on Tumour</v>
      </c>
      <c r="D21" s="12" t="s">
        <v>2528</v>
      </c>
      <c r="E21" s="12"/>
      <c r="F21" s="49" t="s">
        <v>1290</v>
      </c>
      <c r="G21" s="76"/>
      <c r="H21" s="43"/>
      <c r="I21" s="12" t="str">
        <f t="shared" si="15"/>
        <v>* group[=].element[+].code = #Surgery.typeOfApproach</v>
      </c>
      <c r="J21" s="12" t="str">
        <f t="shared" si="16"/>
        <v>* group[=].element[=].display = ##34#Type of surgical approach on Tumour##34#</v>
      </c>
      <c r="K21" s="12" t="str">
        <f t="shared" si="17"/>
        <v>* group[=].element[=].target.code = #Procedure.extension:procedure-method.valueCodeableConcept</v>
      </c>
      <c r="L21" s="12" t="str">
        <f t="shared" si="18"/>
        <v>* group[=].element[=].target.display = ##34###34#</v>
      </c>
      <c r="M21" s="12" t="str">
        <f t="shared" si="19"/>
        <v>* group[=].element[=].target.equivalence = #relatedto</v>
      </c>
      <c r="N21" s="12" t="str">
        <f t="shared" si="20"/>
        <v/>
      </c>
      <c r="P21" s="11">
        <v>7</v>
      </c>
      <c r="Q21" s="11">
        <f t="shared" si="13"/>
        <v>1</v>
      </c>
      <c r="R21" s="11">
        <f t="shared" si="14"/>
        <v>1</v>
      </c>
      <c r="S21" s="12" t="str" cm="1">
        <f t="array" ref="S21">INDEX('Surgery-ConceptMap-1'!$I$15:$N$125,Q21+1,R21)</f>
        <v>* group[=].element[+].code = #Surgery.type</v>
      </c>
    </row>
    <row r="22" spans="1:19" ht="44.25" x14ac:dyDescent="0.75">
      <c r="A22" s="44"/>
      <c r="B22" s="11" t="str">
        <f>Surgery!B14</f>
        <v>marginsAfterSurgery</v>
      </c>
      <c r="C22" s="11" t="str">
        <f>Surgery!C14</f>
        <v>Margins after surgery</v>
      </c>
      <c r="D22" s="12" t="s">
        <v>1772</v>
      </c>
      <c r="E22" s="12"/>
      <c r="F22" s="49" t="s">
        <v>1290</v>
      </c>
      <c r="G22" s="76"/>
      <c r="H22" s="43"/>
      <c r="I22" s="12" t="str">
        <f t="shared" si="15"/>
        <v>* group[=].element[+].code = #Surgery.marginsAfterSurgery</v>
      </c>
      <c r="J22" s="12" t="str">
        <f t="shared" si="16"/>
        <v>* group[=].element[=].display = ##34#Margins after surgery##34#</v>
      </c>
      <c r="K22" s="12" t="str">
        <f t="shared" si="17"/>
        <v>* group[=].element[=].target.code = #Procedure.outcome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INDEX('Surgery-ConceptMap-1'!$I$15:$N$125,Q22+1,R22)</f>
        <v>* group[=].element[=].display = ##34#Surgery type##34#</v>
      </c>
    </row>
    <row r="23" spans="1:19" ht="177" x14ac:dyDescent="0.75">
      <c r="A23" s="44"/>
      <c r="B23" s="11" t="str">
        <f>Surgery!B15</f>
        <v>tumorRupture</v>
      </c>
      <c r="C23" s="11" t="str">
        <f>Surgery!C15</f>
        <v>Tumor rupture</v>
      </c>
      <c r="D23" s="12" t="s">
        <v>2529</v>
      </c>
      <c r="E23" s="12"/>
      <c r="F23" s="49" t="s">
        <v>1290</v>
      </c>
      <c r="G23" s="76" t="s">
        <v>2530</v>
      </c>
      <c r="H23" s="43"/>
      <c r="I23" s="12" t="str">
        <f t="shared" si="15"/>
        <v>* group[=].element[+].code = #Surgery.tumorRupture</v>
      </c>
      <c r="J23" s="12" t="str">
        <f t="shared" si="16"/>
        <v>* group[=].element[=].display = ##34#Tumor rupture##34#</v>
      </c>
      <c r="K23" s="12" t="str">
        <f t="shared" si="17"/>
        <v>* group[=].element[=].target.code = #Procedure.extension:supportingInfoR5</v>
      </c>
      <c r="L23" s="12" t="str">
        <f t="shared" si="18"/>
        <v>* group[=].element[=].target.display = ##34###34#</v>
      </c>
      <c r="M23" s="12" t="str">
        <f t="shared" si="19"/>
        <v>* group[=].element[=].target.equivalence = #relatedto</v>
      </c>
      <c r="N23" s="12" t="str">
        <f t="shared" si="20"/>
        <v>* group[=].element[=].target.comment = ##34#Is the tumor rupture a supporting info or a complication ?
IN the secodn case the supportingInfo refers an Observation conforming to the XYZ profile, where observation.code is = XXX
add map group including the target profile##34#</v>
      </c>
      <c r="P23" s="11">
        <v>9</v>
      </c>
      <c r="Q23" s="11">
        <f t="shared" si="13"/>
        <v>1</v>
      </c>
      <c r="R23" s="11">
        <f t="shared" si="14"/>
        <v>3</v>
      </c>
      <c r="S23" s="12" t="str" cm="1">
        <f t="array" ref="S23">INDEX('Surgery-ConceptMap-1'!$I$15:$N$125,Q23+1,R23)</f>
        <v>* group[=].element[=].target.code = #Procedure.extension:ProcedureCategoryR5/type.valueCodeableConcept</v>
      </c>
    </row>
    <row r="24" spans="1:19" ht="191.75" x14ac:dyDescent="0.75">
      <c r="A24" s="44"/>
      <c r="B24" s="11" t="str">
        <f>Surgery!B16</f>
        <v>specimenMitoticCount</v>
      </c>
      <c r="C24" s="11" t="str">
        <f>Surgery!C16</f>
        <v>Surgical specimen Mitotic count</v>
      </c>
      <c r="D24" s="12" t="s">
        <v>2529</v>
      </c>
      <c r="E24" s="11"/>
      <c r="F24" s="49" t="s">
        <v>1290</v>
      </c>
      <c r="G24" s="76" t="s">
        <v>2531</v>
      </c>
      <c r="H24" s="43"/>
      <c r="I24" s="12" t="str">
        <f t="shared" si="15"/>
        <v>* group[=].element[+].code = #Surgery.specimenMitoticCount</v>
      </c>
      <c r="J24" s="12" t="str">
        <f t="shared" si="16"/>
        <v>* group[=].element[=].display = ##34#Surgical specimen Mitotic count##34#</v>
      </c>
      <c r="K24" s="12" t="str">
        <f t="shared" si="17"/>
        <v>* group[=].element[=].target.code = #Procedure.extension:supportingInfoR5</v>
      </c>
      <c r="L24" s="12" t="str">
        <f t="shared" si="18"/>
        <v>* group[=].element[=].target.display = ##34###34#</v>
      </c>
      <c r="M24" s="12" t="str">
        <f t="shared" si="19"/>
        <v>* group[=].element[=].target.equivalence = #relatedto</v>
      </c>
      <c r="N24" s="12" t="str">
        <f t="shared" si="20"/>
        <v>* group[=].element[=].target.comment = ##34#Check how this differs from the same info in Cancer Episode.
The supportingInfo refers an Observation conforming to the ObservationSimpleResult profile, where observation.code is = $athena#4227243 'Number of mitoses per 10 high power fields'
Add a map to the target profile##34#</v>
      </c>
      <c r="P24" s="11">
        <v>10</v>
      </c>
      <c r="Q24" s="11">
        <f t="shared" si="13"/>
        <v>1</v>
      </c>
      <c r="R24" s="11">
        <f t="shared" si="14"/>
        <v>4</v>
      </c>
      <c r="S24" s="12" t="str" cm="1">
        <f t="array" ref="S24">INDEX('Surgery-ConceptMap-1'!$I$15:$N$125,Q24+1,R24)</f>
        <v>* group[=].element[=].target.display = ##34###34#</v>
      </c>
    </row>
    <row r="25" spans="1:19" ht="29.5" customHeight="1" x14ac:dyDescent="0.75">
      <c r="A25" s="44"/>
      <c r="B25" s="11" t="str">
        <f>Surgery!B17</f>
        <v>specimenGradingOnlyInUntreatedTumours</v>
      </c>
      <c r="C25" s="11" t="str">
        <f>Surgery!C17</f>
        <v>Surgical specimen grading only in untreated tumours</v>
      </c>
      <c r="D25" s="4" t="s">
        <v>1773</v>
      </c>
      <c r="E25" s="11"/>
      <c r="F25" s="49" t="s">
        <v>1290</v>
      </c>
      <c r="G25" s="76" t="s">
        <v>2257</v>
      </c>
      <c r="H25" s="43"/>
      <c r="I25" s="12" t="str">
        <f t="shared" si="15"/>
        <v>* group[=].element[+].code = #Surgery.specimenGradingOnlyInUntreatedTumours</v>
      </c>
      <c r="J25" s="12" t="str">
        <f t="shared" si="16"/>
        <v>* group[=].element[=].display = ##34#Surgical specimen grading only in untreated tumours##34#</v>
      </c>
      <c r="K25" s="12" t="str">
        <f t="shared" si="17"/>
        <v>* group[=].element[=].target.code = #Procedure.bodySite.extension:laterality</v>
      </c>
      <c r="L25" s="12" t="str">
        <f t="shared" si="18"/>
        <v>* group[=].element[=].target.display = ##34###34#</v>
      </c>
      <c r="M25" s="12" t="str">
        <f t="shared" si="19"/>
        <v>* group[=].element[=].target.equivalence = #relatedto</v>
      </c>
      <c r="N25" s="12" t="str">
        <f t="shared" si="20"/>
        <v>* group[=].element[=].target.comment = ##34#TBD##34#</v>
      </c>
      <c r="P25" s="11">
        <v>11</v>
      </c>
      <c r="Q25" s="11">
        <f t="shared" si="13"/>
        <v>1</v>
      </c>
      <c r="R25" s="11">
        <f t="shared" si="14"/>
        <v>5</v>
      </c>
      <c r="S25" s="12" t="str" cm="1">
        <f t="array" ref="S25">INDEX('Surgery-ConceptMap-1'!$I$15:$N$125,Q25+1,R25)</f>
        <v>* group[=].element[=].target.equivalence = #relatedto</v>
      </c>
    </row>
    <row r="26" spans="1:19" ht="73.75" x14ac:dyDescent="0.75">
      <c r="A26" s="44"/>
      <c r="B26" s="11" t="str">
        <f>Surgery!B18</f>
        <v>isolatedLimbPerfusion</v>
      </c>
      <c r="C26" s="11" t="str">
        <f>Surgery!C18</f>
        <v>Isolated Limb perfusion</v>
      </c>
      <c r="D26" s="12" t="s">
        <v>1325</v>
      </c>
      <c r="E26" s="11"/>
      <c r="F26" s="49" t="s">
        <v>1290</v>
      </c>
      <c r="G26" s="76" t="s">
        <v>2518</v>
      </c>
      <c r="H26" s="43"/>
      <c r="I26" s="12" t="str">
        <f t="shared" si="15"/>
        <v>* group[=].element[+].code = #Surgery.isolatedLimbPerfusion</v>
      </c>
      <c r="J26" s="12" t="str">
        <f t="shared" si="16"/>
        <v>* group[=].element[=].display = ##34#Isolated Limb perfusion##34#</v>
      </c>
      <c r="K26" s="12" t="str">
        <f t="shared" si="17"/>
        <v>* group[=].element[=].target.code = #Procedure.code</v>
      </c>
      <c r="L26" s="12" t="str">
        <f t="shared" si="18"/>
        <v>* group[=].element[=].target.display = ##34###34#</v>
      </c>
      <c r="M26" s="12" t="str">
        <f t="shared" si="19"/>
        <v>* group[=].element[=].target.equivalence = #relatedto</v>
      </c>
      <c r="N26" s="12" t="str">
        <f t="shared" si="20"/>
        <v>* group[=].element[=].target.comment = ##34#to be checked.
True if code = $athena#4019656 'Isolated limb perfusion'##34#</v>
      </c>
      <c r="P26" s="11">
        <v>12</v>
      </c>
      <c r="Q26" s="11">
        <f t="shared" si="13"/>
        <v>1</v>
      </c>
      <c r="R26" s="11">
        <f t="shared" si="14"/>
        <v>6</v>
      </c>
      <c r="S26" s="12" t="str" cm="1">
        <f t="array" ref="S26">INDEX('Surgery-ConceptMap-1'!$I$15:$N$125,Q26+1,R26)</f>
        <v/>
      </c>
    </row>
    <row r="27" spans="1:19" ht="88.5" x14ac:dyDescent="0.75">
      <c r="A27" s="44"/>
      <c r="B27" s="11" t="str">
        <f>Surgery!B19</f>
        <v>reconstruction</v>
      </c>
      <c r="C27" s="11" t="str">
        <f>Surgery!C19</f>
        <v>Reconstruction</v>
      </c>
      <c r="D27" s="12" t="s">
        <v>1325</v>
      </c>
      <c r="E27" s="12"/>
      <c r="F27" s="49" t="s">
        <v>1290</v>
      </c>
      <c r="G27" s="76" t="s">
        <v>2519</v>
      </c>
      <c r="H27" s="43"/>
      <c r="I27" s="12" t="str">
        <f t="shared" si="15"/>
        <v>* group[=].element[+].code = #Surgery.reconstruction</v>
      </c>
      <c r="J27" s="12" t="str">
        <f t="shared" si="16"/>
        <v>* group[=].element[=].display = ##34#Reconstruction##34#</v>
      </c>
      <c r="K27" s="12" t="str">
        <f t="shared" si="17"/>
        <v>* group[=].element[=].target.code = #Procedure.code</v>
      </c>
      <c r="L27" s="12" t="str">
        <f t="shared" si="18"/>
        <v>* group[=].element[=].target.display = ##34###34#</v>
      </c>
      <c r="M27" s="12" t="str">
        <f t="shared" si="19"/>
        <v>* group[=].element[=].target.equivalence = #relatedto</v>
      </c>
      <c r="N27" s="12" t="str">
        <f t="shared" si="20"/>
        <v>* group[=].element[=].target.comment = ##34#to be checked.
True if code is a $athena#4045162 'Reconstruction procedure'##34#</v>
      </c>
      <c r="P27" s="11">
        <v>13</v>
      </c>
      <c r="Q27" s="11">
        <f t="shared" si="13"/>
        <v>2</v>
      </c>
      <c r="R27" s="11">
        <f t="shared" si="14"/>
        <v>1</v>
      </c>
      <c r="S27" s="12" t="str" cm="1">
        <f t="array" ref="S27">INDEX('Surgery-ConceptMap-1'!$I$15:$N$125,Q27+1,R27)</f>
        <v>* group[=].element[+].code = #Surgery.hospital</v>
      </c>
    </row>
    <row r="28" spans="1:19" ht="73.75" x14ac:dyDescent="0.75">
      <c r="A28" s="44"/>
      <c r="B28" s="11" t="str">
        <f>Surgery!B20</f>
        <v>neckSurgery</v>
      </c>
      <c r="C28" s="11" t="str">
        <f>Surgery!C20</f>
        <v>Neck surgery</v>
      </c>
      <c r="D28" s="4" t="s">
        <v>1325</v>
      </c>
      <c r="E28" s="12"/>
      <c r="F28" s="49" t="s">
        <v>1290</v>
      </c>
      <c r="G28" s="76" t="s">
        <v>2269</v>
      </c>
      <c r="H28" s="43"/>
      <c r="I28" s="12" t="str">
        <f t="shared" si="15"/>
        <v>* group[=].element[+].code = #Surgery.neckSurgery</v>
      </c>
      <c r="J28" s="12" t="str">
        <f t="shared" si="16"/>
        <v>* group[=].element[=].display = ##34#Neck surgery##34#</v>
      </c>
      <c r="K28" s="12" t="str">
        <f t="shared" si="17"/>
        <v>* group[=].element[=].target.code = #Procedure.code</v>
      </c>
      <c r="L28" s="12" t="str">
        <f t="shared" si="18"/>
        <v>* group[=].element[=].target.display = ##34###34#</v>
      </c>
      <c r="M28" s="12" t="str">
        <f t="shared" si="19"/>
        <v>* group[=].element[=].target.equivalence = #relatedto</v>
      </c>
      <c r="N28" s="12" t="str">
        <f t="shared" si="20"/>
        <v>* group[=].element[=].target.comment = ##34#TO BE ANALYZED:
a surgical procedue exists with body site neck##34#</v>
      </c>
      <c r="P28" s="11">
        <v>14</v>
      </c>
      <c r="Q28" s="11">
        <f t="shared" si="13"/>
        <v>2</v>
      </c>
      <c r="R28" s="11">
        <f t="shared" si="14"/>
        <v>2</v>
      </c>
      <c r="S28" s="12" t="str" cm="1">
        <f t="array" ref="S28">INDEX('Surgery-ConceptMap-1'!$I$15:$N$125,Q28+1,R28)</f>
        <v>* group[=].element[=].display = ##34#Surgery Hospital##34#</v>
      </c>
    </row>
    <row r="29" spans="1:19" ht="73.75" x14ac:dyDescent="0.75">
      <c r="B29" s="11" t="str">
        <f>Surgery!B21</f>
        <v>dateOfNeckSurgey</v>
      </c>
      <c r="C29" s="11" t="str">
        <f>Surgery!C21</f>
        <v>Date of Neck surgey</v>
      </c>
      <c r="D29" s="12" t="s">
        <v>2268</v>
      </c>
      <c r="E29" s="12"/>
      <c r="F29" s="49" t="s">
        <v>1312</v>
      </c>
      <c r="G29" s="76" t="s">
        <v>2270</v>
      </c>
      <c r="H29" s="43"/>
      <c r="I29" s="12" t="str">
        <f t="shared" si="15"/>
        <v>* group[=].element[+].code = #Surgery.dateOfNeckSurgey</v>
      </c>
      <c r="J29" s="12" t="str">
        <f t="shared" si="16"/>
        <v>* group[=].element[=].display = ##34#Date of Neck surgey##34#</v>
      </c>
      <c r="K29" s="12" t="str">
        <f t="shared" si="17"/>
        <v>* group[=].element[=].target.code = #Procedure.performedDateTime</v>
      </c>
      <c r="L29" s="12" t="str">
        <f t="shared" si="18"/>
        <v>* group[=].element[=].target.display = ##34###34#</v>
      </c>
      <c r="M29" s="12" t="str">
        <f t="shared" si="19"/>
        <v>* group[=].element[=].target.equivalence = #equivalent</v>
      </c>
      <c r="N29" s="12" t="str">
        <f t="shared" si="20"/>
        <v>* group[=].element[=].target.comment = ##34#TO BE ANALYZED:
Procedue with body site = neck##34#</v>
      </c>
      <c r="P29" s="11">
        <v>15</v>
      </c>
      <c r="Q29" s="11">
        <f t="shared" si="13"/>
        <v>2</v>
      </c>
      <c r="R29" s="11">
        <f t="shared" si="14"/>
        <v>3</v>
      </c>
      <c r="S29" s="12" t="str" cm="1">
        <f t="array" ref="S29">INDEX('Surgery-ConceptMap-1'!$I$15:$N$125,Q29+1,R29)</f>
        <v>* group[=].element[=].target.code = #Procedure.performer</v>
      </c>
    </row>
    <row r="30" spans="1:19" ht="73.75" x14ac:dyDescent="0.75">
      <c r="B30" s="11" t="str">
        <f>Surgery!B22</f>
        <v>lateralityOfTheDissection</v>
      </c>
      <c r="C30" s="11" t="str">
        <f>Surgery!C22</f>
        <v>Laterality of the dissection</v>
      </c>
      <c r="D30" s="12" t="s">
        <v>2272</v>
      </c>
      <c r="E30" s="12"/>
      <c r="F30" s="49" t="s">
        <v>1312</v>
      </c>
      <c r="G30" s="76" t="s">
        <v>2271</v>
      </c>
      <c r="H30" s="43"/>
      <c r="I30" s="12" t="str">
        <f t="shared" si="15"/>
        <v>* group[=].element[+].code = #Surgery.lateralityOfTheDissection</v>
      </c>
      <c r="J30" s="12" t="str">
        <f t="shared" si="16"/>
        <v>* group[=].element[=].display = ##34#Laterality of the dissection##34#</v>
      </c>
      <c r="K30" s="12" t="str">
        <f t="shared" si="17"/>
        <v>* group[=].element[=].target.code = #Procedure.bodySite.extension:laterality.valueCodeableConcept</v>
      </c>
      <c r="L30" s="12" t="str">
        <f t="shared" si="18"/>
        <v>* group[=].element[=].target.display = ##34###34#</v>
      </c>
      <c r="M30" s="12" t="str">
        <f t="shared" si="19"/>
        <v>* group[=].element[=].target.equivalence = #equivalent</v>
      </c>
      <c r="N30" s="12" t="str">
        <f t="shared" si="20"/>
        <v>* group[=].element[=].target.comment = ##34#Laterality or Qualifier ?##34#</v>
      </c>
      <c r="P30" s="11">
        <v>16</v>
      </c>
      <c r="Q30" s="11">
        <f t="shared" si="13"/>
        <v>2</v>
      </c>
      <c r="R30" s="11">
        <f t="shared" si="14"/>
        <v>4</v>
      </c>
      <c r="S30" s="12" t="str" cm="1">
        <f t="array" ref="S30">INDEX('Surgery-ConceptMap-1'!$I$15:$N$125,Q30+1,R30)</f>
        <v>* group[=].element[=].target.display = ##34###34#</v>
      </c>
    </row>
    <row r="31" spans="1:19" ht="132.75" x14ac:dyDescent="0.75">
      <c r="B31" s="11" t="str">
        <f>Surgery!B23</f>
        <v>surgeryOnM</v>
      </c>
      <c r="C31" s="11" t="str">
        <f>Surgery!C23</f>
        <v>Surgery on M</v>
      </c>
      <c r="D31" s="12"/>
      <c r="E31" s="12"/>
      <c r="F31" s="49" t="s">
        <v>1312</v>
      </c>
      <c r="G31" s="76" t="s">
        <v>1774</v>
      </c>
      <c r="H31" s="43"/>
      <c r="I31" s="12" t="str">
        <f t="shared" si="15"/>
        <v>* group[=].element[+].code = #Surgery.surgeryOnM</v>
      </c>
      <c r="J31" s="12" t="str">
        <f t="shared" si="16"/>
        <v>* group[=].element[=].display = ##34#Surgery on M##34#</v>
      </c>
      <c r="K31" s="12" t="str">
        <f t="shared" si="17"/>
        <v>* group[=].element[=].target.code = #Procedure.</v>
      </c>
      <c r="L31" s="12" t="str">
        <f t="shared" si="18"/>
        <v>* group[=].element[=].target.display = ##34###34#</v>
      </c>
      <c r="M31" s="12" t="str">
        <f t="shared" si="19"/>
        <v>* group[=].element[=].target.equivalence = #equivalent</v>
      </c>
      <c r="N31" s="12" t="str">
        <f t="shared" si="20"/>
        <v>* group[=].element[=].target.comment = ##34#TO BE ANALYZED:
a surgical proceudre exists with resonReference the metstatic condition
or a surgical proceudre exists with  reasonCode = metastatis##34#</v>
      </c>
      <c r="P31" s="11">
        <v>17</v>
      </c>
      <c r="Q31" s="11">
        <f t="shared" si="13"/>
        <v>2</v>
      </c>
      <c r="R31" s="11">
        <f t="shared" si="14"/>
        <v>5</v>
      </c>
      <c r="S31" s="12" t="str" cm="1">
        <f t="array" ref="S31">INDEX('Surgery-ConceptMap-1'!$I$15:$N$125,Q31+1,R31)</f>
        <v>* group[=].element[=].target.equivalence = #relatedto</v>
      </c>
    </row>
    <row r="32" spans="1:19" ht="59" x14ac:dyDescent="0.75">
      <c r="B32" s="11" t="str">
        <f>Surgery!B24</f>
        <v>dateOfSurgeryOnM</v>
      </c>
      <c r="C32" s="11" t="str">
        <f>Surgery!C24</f>
        <v>Date of surgery on M</v>
      </c>
      <c r="D32" s="12" t="s">
        <v>2268</v>
      </c>
      <c r="E32" s="12"/>
      <c r="F32" s="49" t="s">
        <v>1312</v>
      </c>
      <c r="G32" s="76" t="s">
        <v>2273</v>
      </c>
      <c r="H32" s="43"/>
      <c r="I32" s="12" t="str">
        <f t="shared" si="15"/>
        <v>* group[=].element[+].code = #Surgery.dateOfSurgeryOnM</v>
      </c>
      <c r="J32" s="12" t="str">
        <f t="shared" si="16"/>
        <v>* group[=].element[=].display = ##34#Date of surgery on M##34#</v>
      </c>
      <c r="K32" s="12" t="str">
        <f t="shared" si="17"/>
        <v>* group[=].element[=].target.code = #Procedure.performedDateTime</v>
      </c>
      <c r="L32" s="12" t="str">
        <f t="shared" si="18"/>
        <v>* group[=].element[=].target.display = ##34###34#</v>
      </c>
      <c r="M32" s="12" t="str">
        <f t="shared" si="19"/>
        <v>* group[=].element[=].target.equivalence = #equivalent</v>
      </c>
      <c r="N32" s="12" t="str">
        <f t="shared" si="20"/>
        <v>* group[=].element[=].target.comment = ##34#see above##34#</v>
      </c>
      <c r="P32" s="11">
        <v>18</v>
      </c>
      <c r="Q32" s="11">
        <f t="shared" si="13"/>
        <v>2</v>
      </c>
      <c r="R32" s="11">
        <f t="shared" si="14"/>
        <v>6</v>
      </c>
      <c r="S32" s="12" t="str" cm="1">
        <f t="array" ref="S32">INDEX('Surgery-ConceptMap-1'!$I$15:$N$125,Q32+1,R32)</f>
        <v>* group[=].element[=].target.comment = ##34#In case the actual Organization performing the procedure is captured.
It could be a perfomer of type Organization ; or a perfomer.organization if of type PractitionerRole##34#</v>
      </c>
    </row>
    <row r="33" spans="1:19" ht="88.5" x14ac:dyDescent="0.75">
      <c r="B33" s="11" t="str">
        <f>Surgery!B26</f>
        <v>siteOnMetastasis.softTissue</v>
      </c>
      <c r="C33" s="11" t="str">
        <f>Surgery!C26</f>
        <v>Site of surgery on metastasis_soft tissue</v>
      </c>
      <c r="D33" s="12" t="s">
        <v>1596</v>
      </c>
      <c r="E33" s="12"/>
      <c r="F33" s="49" t="s">
        <v>1312</v>
      </c>
      <c r="G33" s="76" t="s">
        <v>2375</v>
      </c>
      <c r="H33" s="43"/>
      <c r="I33" s="12" t="str">
        <f t="shared" si="15"/>
        <v>* group[=].element[+].code = #Surgery.siteOnMetastasis.softTissue</v>
      </c>
      <c r="J33" s="12" t="str">
        <f t="shared" si="16"/>
        <v>* group[=].element[=].display = ##34#Site of surgery on metastasis_soft tissue##34#</v>
      </c>
      <c r="K33" s="12" t="str">
        <f t="shared" si="17"/>
        <v>* group[=].element[=].target.code = #Procedure.bodySite</v>
      </c>
      <c r="L33" s="12" t="str">
        <f t="shared" si="18"/>
        <v>* group[=].element[=].target.display = ##34###34#</v>
      </c>
      <c r="M33" s="12" t="str">
        <f t="shared" si="19"/>
        <v>* group[=].element[=].target.equivalence = #equivalent</v>
      </c>
      <c r="N33" s="12" t="str">
        <f t="shared" si="20"/>
        <v>* group[=].element[=].target.comment = ##34#see above
MAYBE BETTER
a qualifier for the bodysite##34#</v>
      </c>
      <c r="P33" s="11">
        <v>19</v>
      </c>
      <c r="Q33" s="11">
        <f t="shared" si="13"/>
        <v>3</v>
      </c>
      <c r="R33" s="11">
        <f t="shared" si="14"/>
        <v>1</v>
      </c>
      <c r="S33" s="12" t="str" cm="1">
        <f t="array" ref="S33">INDEX('Surgery-ConceptMap-1'!$I$15:$N$125,Q33+1,R33)</f>
        <v>* group[=].element[+].code = #Surgery.hospital</v>
      </c>
    </row>
    <row r="34" spans="1:19" ht="88.5" x14ac:dyDescent="0.75">
      <c r="B34" s="11" t="str">
        <f>Surgery!B27</f>
        <v>siteOnMetastasis.distantLymphNodes</v>
      </c>
      <c r="C34" s="11" t="str">
        <f>Surgery!C27</f>
        <v>Site of surgery on metastasis_distant lymph nodes</v>
      </c>
      <c r="D34" s="12" t="s">
        <v>1596</v>
      </c>
      <c r="E34" s="12"/>
      <c r="F34" s="49" t="s">
        <v>1312</v>
      </c>
      <c r="G34" s="76" t="s">
        <v>2375</v>
      </c>
      <c r="H34" s="43"/>
      <c r="I34" s="12" t="str">
        <f t="shared" si="15"/>
        <v>* group[=].element[+].code = #Surgery.siteOnMetastasis.distantLymphNodes</v>
      </c>
      <c r="J34" s="12" t="str">
        <f t="shared" si="16"/>
        <v>* group[=].element[=].display = ##34#Site of surgery on metastasis_distant lymph nodes##34#</v>
      </c>
      <c r="K34" s="12" t="str">
        <f t="shared" si="17"/>
        <v>* group[=].element[=].target.code = #Procedure.bodySite</v>
      </c>
      <c r="L34" s="12" t="str">
        <f t="shared" si="18"/>
        <v>* group[=].element[=].target.display = ##34###34#</v>
      </c>
      <c r="M34" s="12" t="str">
        <f t="shared" si="19"/>
        <v>* group[=].element[=].target.equivalence = #equivalent</v>
      </c>
      <c r="N34" s="12" t="str">
        <f t="shared" si="20"/>
        <v>* group[=].element[=].target.comment = ##34#see above
MAYBE BETTER
a qualifier for the bodysite##34#</v>
      </c>
      <c r="P34" s="11">
        <v>20</v>
      </c>
      <c r="Q34" s="11">
        <f t="shared" si="13"/>
        <v>3</v>
      </c>
      <c r="R34" s="11">
        <f t="shared" si="14"/>
        <v>2</v>
      </c>
      <c r="S34" s="12" t="str" cm="1">
        <f t="array" ref="S34">INDEX('Surgery-ConceptMap-1'!$I$15:$N$125,Q34+1,R34)</f>
        <v>* group[=].element[=].display = ##34#Surgery Hospital##34#</v>
      </c>
    </row>
    <row r="35" spans="1:19" ht="88.5" x14ac:dyDescent="0.75">
      <c r="B35" s="11" t="str">
        <f>Surgery!B28</f>
        <v>siteOnMetastasis.lung</v>
      </c>
      <c r="C35" s="11" t="str">
        <f>Surgery!C28</f>
        <v>Site of surgery on metastasis_lung</v>
      </c>
      <c r="D35" s="12" t="s">
        <v>1596</v>
      </c>
      <c r="E35" s="12"/>
      <c r="F35" s="49" t="s">
        <v>1312</v>
      </c>
      <c r="G35" s="76" t="s">
        <v>2375</v>
      </c>
      <c r="H35" s="43"/>
      <c r="I35" s="12" t="str">
        <f t="shared" si="15"/>
        <v>* group[=].element[+].code = #Surgery.siteOnMetastasis.lung</v>
      </c>
      <c r="J35" s="12" t="str">
        <f t="shared" si="16"/>
        <v>* group[=].element[=].display = ##34#Site of surgery on metastasis_lung##34#</v>
      </c>
      <c r="K35" s="12" t="str">
        <f t="shared" si="17"/>
        <v>* group[=].element[=].target.code = #Procedure.bodySite</v>
      </c>
      <c r="L35" s="12" t="str">
        <f t="shared" si="18"/>
        <v>* group[=].element[=].target.display = ##34###34#</v>
      </c>
      <c r="M35" s="12" t="str">
        <f t="shared" si="19"/>
        <v>* group[=].element[=].target.equivalence = #equivalent</v>
      </c>
      <c r="N35" s="12" t="str">
        <f t="shared" si="20"/>
        <v>* group[=].element[=].target.comment = ##34#see above
MAYBE BETTER
a qualifier for the bodysite##34#</v>
      </c>
      <c r="P35" s="11">
        <v>21</v>
      </c>
      <c r="Q35" s="11">
        <f t="shared" si="13"/>
        <v>3</v>
      </c>
      <c r="R35" s="11">
        <f t="shared" si="14"/>
        <v>3</v>
      </c>
      <c r="S35" s="12" t="str" cm="1">
        <f t="array" ref="S35">INDEX('Surgery-ConceptMap-1'!$I$15:$N$125,Q35+1,R35)</f>
        <v>* group[=].element[=].target.code = #Procedure.extension:surgeryHospital</v>
      </c>
    </row>
    <row r="36" spans="1:19" ht="88.5" x14ac:dyDescent="0.75">
      <c r="B36" s="11" t="str">
        <f>Surgery!B29</f>
        <v>siteOnMetastasis.bone</v>
      </c>
      <c r="C36" s="11" t="str">
        <f>Surgery!C29</f>
        <v>Site of surgery on metastasis_bone</v>
      </c>
      <c r="D36" s="12" t="s">
        <v>1596</v>
      </c>
      <c r="E36" s="12"/>
      <c r="F36" s="49" t="s">
        <v>1312</v>
      </c>
      <c r="G36" s="76" t="s">
        <v>2375</v>
      </c>
      <c r="H36" s="43"/>
      <c r="I36" s="12" t="str">
        <f t="shared" si="15"/>
        <v>* group[=].element[+].code = #Surgery.siteOnMetastasis.bone</v>
      </c>
      <c r="J36" s="12" t="str">
        <f t="shared" si="16"/>
        <v>* group[=].element[=].display = ##34#Site of surgery on metastasis_bone##34#</v>
      </c>
      <c r="K36" s="12" t="str">
        <f t="shared" si="17"/>
        <v>* group[=].element[=].target.code = #Procedure.bodySite</v>
      </c>
      <c r="L36" s="12" t="str">
        <f t="shared" si="18"/>
        <v>* group[=].element[=].target.display = ##34###34#</v>
      </c>
      <c r="M36" s="12" t="str">
        <f t="shared" si="19"/>
        <v>* group[=].element[=].target.equivalence = #equivalent</v>
      </c>
      <c r="N36" s="12" t="str">
        <f t="shared" si="20"/>
        <v>* group[=].element[=].target.comment = ##34#see above
MAYBE BETTER
a qualifier for the bodysite##34#</v>
      </c>
      <c r="P36" s="11">
        <v>22</v>
      </c>
      <c r="Q36" s="11">
        <f t="shared" si="13"/>
        <v>3</v>
      </c>
      <c r="R36" s="11">
        <f t="shared" si="14"/>
        <v>4</v>
      </c>
      <c r="S36" s="12" t="str" cm="1">
        <f t="array" ref="S36">INDEX('Surgery-ConceptMap-1'!$I$15:$N$125,Q36+1,R36)</f>
        <v>* group[=].element[=].target.display = ##34###34#</v>
      </c>
    </row>
    <row r="37" spans="1:19" ht="88.5" x14ac:dyDescent="0.75">
      <c r="B37" s="11" t="str">
        <f>Surgery!B30</f>
        <v>siteOnMetastasis.liver</v>
      </c>
      <c r="C37" s="11" t="str">
        <f>Surgery!C30</f>
        <v>Site of surgery on metastasis_liver</v>
      </c>
      <c r="D37" s="12" t="s">
        <v>1596</v>
      </c>
      <c r="E37" s="12"/>
      <c r="F37" s="49" t="s">
        <v>1312</v>
      </c>
      <c r="G37" s="76" t="s">
        <v>2375</v>
      </c>
      <c r="H37" s="43"/>
      <c r="I37" s="12" t="str">
        <f t="shared" si="15"/>
        <v>* group[=].element[+].code = #Surgery.siteOnMetastasis.liver</v>
      </c>
      <c r="J37" s="12" t="str">
        <f t="shared" si="16"/>
        <v>* group[=].element[=].display = ##34#Site of surgery on metastasis_liver##34#</v>
      </c>
      <c r="K37" s="12" t="str">
        <f t="shared" si="17"/>
        <v>* group[=].element[=].target.code = #Procedure.bodySite</v>
      </c>
      <c r="L37" s="12" t="str">
        <f t="shared" si="18"/>
        <v>* group[=].element[=].target.display = ##34###34#</v>
      </c>
      <c r="M37" s="12" t="str">
        <f t="shared" si="19"/>
        <v>* group[=].element[=].target.equivalence = #equivalent</v>
      </c>
      <c r="N37" s="12" t="str">
        <f t="shared" si="20"/>
        <v>* group[=].element[=].target.comment = ##34#see above
MAYBE BETTER
a qualifier for the bodysite##34#</v>
      </c>
      <c r="P37" s="11">
        <v>23</v>
      </c>
      <c r="Q37" s="11">
        <f t="shared" si="13"/>
        <v>3</v>
      </c>
      <c r="R37" s="11">
        <f t="shared" si="14"/>
        <v>5</v>
      </c>
      <c r="S37" s="12" t="str" cm="1">
        <f t="array" ref="S37">INDEX('Surgery-ConceptMap-1'!$I$15:$N$125,Q37+1,R37)</f>
        <v>* group[=].element[=].target.equivalence = #relatedto</v>
      </c>
    </row>
    <row r="38" spans="1:19" ht="88.5" x14ac:dyDescent="0.75">
      <c r="B38" s="11" t="str">
        <f>Surgery!B31</f>
        <v>siteOnMetastasis.pleura</v>
      </c>
      <c r="C38" s="11" t="str">
        <f>Surgery!C31</f>
        <v>Site of surgery on metastasis_pleura</v>
      </c>
      <c r="D38" s="12" t="s">
        <v>1596</v>
      </c>
      <c r="E38" s="12"/>
      <c r="F38" s="49" t="s">
        <v>1312</v>
      </c>
      <c r="G38" s="76" t="s">
        <v>2375</v>
      </c>
      <c r="H38" s="43"/>
      <c r="I38" s="12" t="str">
        <f t="shared" si="15"/>
        <v>* group[=].element[+].code = #Surgery.siteOnMetastasis.pleura</v>
      </c>
      <c r="J38" s="12" t="str">
        <f t="shared" si="16"/>
        <v>* group[=].element[=].display = ##34#Site of surgery on metastasis_pleura##34#</v>
      </c>
      <c r="K38" s="12" t="str">
        <f t="shared" si="17"/>
        <v>* group[=].element[=].target.code = #Procedure.bodySite</v>
      </c>
      <c r="L38" s="12" t="str">
        <f t="shared" si="18"/>
        <v>* group[=].element[=].target.display = ##34###34#</v>
      </c>
      <c r="M38" s="12" t="str">
        <f t="shared" si="19"/>
        <v>* group[=].element[=].target.equivalence = #equivalent</v>
      </c>
      <c r="N38" s="12" t="str">
        <f t="shared" si="20"/>
        <v>* group[=].element[=].target.comment = ##34#see above
MAYBE BETTER
a qualifier for the bodysite##34#</v>
      </c>
      <c r="P38" s="11">
        <v>24</v>
      </c>
      <c r="Q38" s="11">
        <f t="shared" si="13"/>
        <v>3</v>
      </c>
      <c r="R38" s="11">
        <f t="shared" si="14"/>
        <v>6</v>
      </c>
      <c r="S38" s="12" t="str" cm="1">
        <f t="array" ref="S38">INDEX('Surgery-ConceptMap-1'!$I$15:$N$125,Q38+1,R38)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ht="14.75" customHeight="1" x14ac:dyDescent="0.75">
      <c r="B39" s="11" t="str">
        <f>Surgery!B32</f>
        <v>siteOnMetastasis.peritoneum</v>
      </c>
      <c r="C39" s="11" t="str">
        <f>Surgery!C32</f>
        <v>Site of surgery on metastasis_peritoneum</v>
      </c>
      <c r="D39" s="12" t="s">
        <v>1596</v>
      </c>
      <c r="E39" s="12"/>
      <c r="F39" s="49" t="s">
        <v>1312</v>
      </c>
      <c r="G39" s="76" t="s">
        <v>2375</v>
      </c>
      <c r="H39" s="43"/>
      <c r="I39" s="12" t="str">
        <f t="shared" si="15"/>
        <v>* group[=].element[+].code = #Surgery.siteOnMetastasis.peritoneum</v>
      </c>
      <c r="J39" s="12" t="str">
        <f t="shared" si="16"/>
        <v>* group[=].element[=].display = ##34#Site of surgery on metastasis_peritoneum##34#</v>
      </c>
      <c r="K39" s="12" t="str">
        <f t="shared" si="17"/>
        <v>* group[=].element[=].target.code = #Procedure.bodySite</v>
      </c>
      <c r="L39" s="12" t="str">
        <f t="shared" si="18"/>
        <v>* group[=].element[=].target.display = ##34###34#</v>
      </c>
      <c r="M39" s="12" t="str">
        <f t="shared" si="19"/>
        <v>* group[=].element[=].target.equivalence = #equivalent</v>
      </c>
      <c r="N39" s="12" t="str">
        <f t="shared" si="20"/>
        <v>* group[=].element[=].target.comment = ##34#see above
MAYBE BETTER
a qualifier for the bodysite##34#</v>
      </c>
      <c r="P39" s="11">
        <v>25</v>
      </c>
      <c r="Q39" s="11">
        <f t="shared" si="13"/>
        <v>4</v>
      </c>
      <c r="R39" s="11">
        <f t="shared" si="14"/>
        <v>1</v>
      </c>
      <c r="S39" s="12" t="str" cm="1">
        <f t="array" ref="S39">INDEX('Surgery-ConceptMap-1'!$I$15:$N$125,Q39+1,R39)</f>
        <v>* group[=].element[+].code = #Surgery.date</v>
      </c>
    </row>
    <row r="40" spans="1:19" ht="88.5" x14ac:dyDescent="0.75">
      <c r="B40" s="11" t="str">
        <f>Surgery!B33</f>
        <v>siteOnMetastasis.brain</v>
      </c>
      <c r="C40" s="11" t="str">
        <f>Surgery!C33</f>
        <v>Site of surgery on metastasis_brain</v>
      </c>
      <c r="D40" s="12" t="s">
        <v>1596</v>
      </c>
      <c r="E40" s="12"/>
      <c r="F40" s="49" t="s">
        <v>1312</v>
      </c>
      <c r="G40" s="76" t="s">
        <v>2375</v>
      </c>
      <c r="H40" s="43"/>
      <c r="I40" s="12" t="str">
        <f t="shared" si="15"/>
        <v>* group[=].element[+].code = #Surgery.siteOnMetastasis.brain</v>
      </c>
      <c r="J40" s="12" t="str">
        <f t="shared" si="16"/>
        <v>* group[=].element[=].display = ##34#Site of surgery on metastasis_brain##34#</v>
      </c>
      <c r="K40" s="12" t="str">
        <f t="shared" si="17"/>
        <v>* group[=].element[=].target.code = #Procedure.bodySite</v>
      </c>
      <c r="L40" s="12" t="str">
        <f t="shared" si="18"/>
        <v>* group[=].element[=].target.display = ##34###34#</v>
      </c>
      <c r="M40" s="12" t="str">
        <f t="shared" si="19"/>
        <v>* group[=].element[=].target.equivalence = #equivalent</v>
      </c>
      <c r="N40" s="12" t="str">
        <f t="shared" si="20"/>
        <v>* group[=].element[=].target.comment = ##34#see above
MAYBE BETTER
a qualifier for the bodysite##34#</v>
      </c>
      <c r="P40" s="11">
        <v>26</v>
      </c>
      <c r="Q40" s="11">
        <f t="shared" si="13"/>
        <v>4</v>
      </c>
      <c r="R40" s="11">
        <f t="shared" si="14"/>
        <v>2</v>
      </c>
      <c r="S40" s="12" t="str" cm="1">
        <f t="array" ref="S40">INDEX('Surgery-ConceptMap-1'!$I$15:$N$125,Q40+1,R40)</f>
        <v>* group[=].element[=].display = ##34#Date of surgery##34#</v>
      </c>
    </row>
    <row r="41" spans="1:19" s="2" customFormat="1" ht="88.5" x14ac:dyDescent="0.75">
      <c r="A41"/>
      <c r="B41" s="11" t="str">
        <f>Surgery!B34</f>
        <v>siteOnMetastasis.otherViscera</v>
      </c>
      <c r="C41" s="11" t="str">
        <f>Surgery!C34</f>
        <v>Site of surgery on metastasis_other viscera</v>
      </c>
      <c r="D41" s="12" t="s">
        <v>1596</v>
      </c>
      <c r="E41" s="12"/>
      <c r="F41" s="49" t="s">
        <v>1312</v>
      </c>
      <c r="G41" s="76" t="s">
        <v>2375</v>
      </c>
      <c r="H41" s="43"/>
      <c r="I41" s="12" t="str">
        <f t="shared" ref="I41" si="21">"* group[=].element[+].code = #"&amp;$B$14&amp;"."&amp;B41</f>
        <v>* group[=].element[+].code = #Surgery.siteOnMetastasis.otherViscera</v>
      </c>
      <c r="J41" s="12" t="str">
        <f t="shared" ref="J41:J42" si="22">"* group[=].element[=].display = ##34#"&amp;C41&amp;"##34#"</f>
        <v>* group[=].element[=].display = ##34#Site of surgery on metastasis_other viscera##34#</v>
      </c>
      <c r="K41" s="12" t="str">
        <f t="shared" ref="K41:K42" si="23">IF(F41="unmatched","//-- unmatched","* group[=].element[=].target.code = #"&amp;$D$14&amp;"."&amp;D41)</f>
        <v>* group[=].element[=].target.code = #Procedure.bodySite</v>
      </c>
      <c r="L41" s="12" t="str">
        <f t="shared" ref="L41:L42" si="24">IF(F41="unmatched","//-- unmatched","* group[=].element[=].target.display = ##34#"&amp;E41&amp;"##34#")</f>
        <v>* group[=].element[=].target.display = ##34###34#</v>
      </c>
      <c r="M41" s="12" t="str">
        <f t="shared" ref="M41:M42" si="25">"* group[=].element[=].target.equivalence = #"&amp;F41</f>
        <v>* group[=].element[=].target.equivalence = #equivalent</v>
      </c>
      <c r="N41" s="12" t="str">
        <f t="shared" ref="N41:N42" si="26">IF(G41&lt;&gt;"",CONCATENATE("* group[=].element[=].target.comment = ","##34#",G41,"##34#"),"")</f>
        <v>* group[=].element[=].target.comment = ##34#see above
MAYBE BETTER
a qualifier for the bodysite##34#</v>
      </c>
      <c r="P41" s="11">
        <v>27</v>
      </c>
      <c r="Q41" s="11">
        <f t="shared" si="13"/>
        <v>4</v>
      </c>
      <c r="R41" s="11">
        <f t="shared" si="14"/>
        <v>3</v>
      </c>
      <c r="S41" s="12" t="str" cm="1">
        <f t="array" ref="S41">INDEX('Surgery-ConceptMap-1'!$I$15:$N$125,Q41+1,R41)</f>
        <v>* group[=].element[=].target.code = #Procedure.performedDateTime</v>
      </c>
    </row>
    <row r="42" spans="1:19" s="2" customFormat="1" ht="88.5" x14ac:dyDescent="0.75">
      <c r="A42"/>
      <c r="B42" s="11" t="str">
        <f>Surgery!B35</f>
        <v>siteOnMetastasis.unknown</v>
      </c>
      <c r="C42" s="11" t="str">
        <f>Surgery!C35</f>
        <v>Site of surgery on metastasis_unknown</v>
      </c>
      <c r="D42" s="12" t="s">
        <v>1596</v>
      </c>
      <c r="E42" s="12"/>
      <c r="F42" s="49" t="s">
        <v>1312</v>
      </c>
      <c r="G42" s="76" t="s">
        <v>2375</v>
      </c>
      <c r="H42" s="43"/>
      <c r="I42" s="12" t="str">
        <f>"* group[=].element[+].code = #"&amp;$B$14&amp;"."&amp;B42</f>
        <v>* group[=].element[+].code = #Surgery.siteOnMetastasis.unknown</v>
      </c>
      <c r="J42" s="12" t="str">
        <f t="shared" si="22"/>
        <v>* group[=].element[=].display = ##34#Site of surgery on metastasis_unknown##34#</v>
      </c>
      <c r="K42" s="12" t="str">
        <f t="shared" si="23"/>
        <v>* group[=].element[=].target.code = #Procedure.bodySite</v>
      </c>
      <c r="L42" s="12" t="str">
        <f t="shared" si="24"/>
        <v>* group[=].element[=].target.display = ##34###34#</v>
      </c>
      <c r="M42" s="12" t="str">
        <f t="shared" si="25"/>
        <v>* group[=].element[=].target.equivalence = #equivalent</v>
      </c>
      <c r="N42" s="12" t="str">
        <f t="shared" si="26"/>
        <v>* group[=].element[=].target.comment = ##34#see above
MAYBE BETTER
a qualifier for the bodysite##34#</v>
      </c>
      <c r="P42" s="11">
        <v>28</v>
      </c>
      <c r="Q42" s="11">
        <f t="shared" si="13"/>
        <v>4</v>
      </c>
      <c r="R42" s="11">
        <f t="shared" si="14"/>
        <v>4</v>
      </c>
      <c r="S42" s="12" t="str" cm="1">
        <f t="array" ref="S42">INDEX('Surgery-ConceptMap-1'!$I$15:$N$125,Q42+1,R42)</f>
        <v>* group[=].element[=].target.display = ##34###34#</v>
      </c>
    </row>
    <row r="43" spans="1:19" s="2" customFormat="1" ht="44.25" x14ac:dyDescent="0.75">
      <c r="A43"/>
      <c r="B43" s="11" t="str">
        <f>Surgery!B36</f>
        <v>surgicalComplications</v>
      </c>
      <c r="C43" s="11" t="str">
        <f>Surgery!C36</f>
        <v>Surgical complications (Clavien-Dindo Classification)</v>
      </c>
      <c r="D43" s="12" t="s">
        <v>2376</v>
      </c>
      <c r="E43" s="12"/>
      <c r="F43" s="49" t="s">
        <v>1312</v>
      </c>
      <c r="G43" s="49"/>
      <c r="H43" s="43"/>
      <c r="I43" s="12" t="str">
        <f>"* group[=].element[+].code = #"&amp;$B$14&amp;"."&amp;B43</f>
        <v>* group[=].element[+].code = #Surgery.surgicalComplications</v>
      </c>
      <c r="J43" s="12" t="str">
        <f t="shared" ref="J43" si="27">"* group[=].element[=].display = ##34#"&amp;C43&amp;"##34#"</f>
        <v>* group[=].element[=].display = ##34#Surgical complications (Clavien-Dindo Classification)##34#</v>
      </c>
      <c r="K43" s="12" t="str">
        <f t="shared" ref="K43" si="28">IF(F43="unmatched","//-- unmatched","* group[=].element[=].target.code = #"&amp;$D$14&amp;"."&amp;D43)</f>
        <v>* group[=].element[=].target.code = #Procedure.complication</v>
      </c>
      <c r="L43" s="12" t="str">
        <f t="shared" ref="L43" si="29">IF(F43="unmatched","//-- unmatched","* group[=].element[=].target.display = ##34#"&amp;E43&amp;"##34#")</f>
        <v>* group[=].element[=].target.display = ##34###34#</v>
      </c>
      <c r="M43" s="12" t="str">
        <f t="shared" ref="M43" si="30">"* group[=].element[=].target.equivalence = #"&amp;F43</f>
        <v>* group[=].element[=].target.equivalence = #equivalent</v>
      </c>
      <c r="N43" s="12" t="str">
        <f t="shared" ref="N43" si="31">IF(G43&lt;&gt;"",CONCATENATE("* group[=].element[=].target.comment = ","##34#",G43,"##34#"),"")</f>
        <v/>
      </c>
      <c r="P43" s="11">
        <v>29</v>
      </c>
      <c r="Q43" s="11">
        <f t="shared" si="13"/>
        <v>4</v>
      </c>
      <c r="R43" s="11">
        <f t="shared" si="14"/>
        <v>5</v>
      </c>
      <c r="S43" s="12" t="str" cm="1">
        <f t="array" ref="S43">INDEX('Surgery-ConceptMap-1'!$I$15:$N$125,Q43+1,R43)</f>
        <v>* group[=].element[=].target.equivalence = #equal</v>
      </c>
    </row>
    <row r="44" spans="1:19" s="2" customFormat="1" x14ac:dyDescent="0.75">
      <c r="A44"/>
      <c r="B44" s="46"/>
      <c r="C44" s="46"/>
      <c r="D44" s="115"/>
      <c r="F44" s="43"/>
      <c r="G44" s="43"/>
      <c r="H44" s="43"/>
      <c r="J44" s="43"/>
      <c r="K44" s="43"/>
      <c r="L44" s="43"/>
      <c r="M44" s="51"/>
      <c r="N44" s="51"/>
      <c r="P44" s="11">
        <v>30</v>
      </c>
      <c r="Q44" s="11">
        <f t="shared" si="13"/>
        <v>4</v>
      </c>
      <c r="R44" s="11">
        <f t="shared" si="14"/>
        <v>6</v>
      </c>
      <c r="S44" s="12" t="str" cm="1">
        <f t="array" ref="S44">INDEX('Surgery-ConceptMap-1'!$I$15:$N$125,Q44+1,R44)</f>
        <v/>
      </c>
    </row>
    <row r="45" spans="1:19" s="2" customFormat="1" x14ac:dyDescent="0.75">
      <c r="A45"/>
      <c r="B45" s="11"/>
      <c r="C45" s="11"/>
      <c r="F45" s="43"/>
      <c r="G45" s="43"/>
      <c r="H45" s="43"/>
      <c r="J45" s="43"/>
      <c r="K45" s="43"/>
      <c r="L45" s="43"/>
      <c r="M45" s="51"/>
      <c r="N45" s="51"/>
      <c r="P45" s="11">
        <v>31</v>
      </c>
      <c r="Q45" s="11">
        <f t="shared" si="13"/>
        <v>5</v>
      </c>
      <c r="R45" s="11">
        <f t="shared" si="14"/>
        <v>1</v>
      </c>
      <c r="S45" s="12" t="str" cm="1">
        <f t="array" ref="S45">INDEX('Surgery-ConceptMap-1'!$I$15:$N$125,Q45+1,R45)</f>
        <v>* group[=].element[+].code = #Surgery.intention</v>
      </c>
    </row>
    <row r="46" spans="1:19" x14ac:dyDescent="0.75">
      <c r="B46" s="11"/>
      <c r="C46" s="11"/>
      <c r="P46" s="11">
        <v>32</v>
      </c>
      <c r="Q46" s="11">
        <f t="shared" si="13"/>
        <v>5</v>
      </c>
      <c r="R46" s="11">
        <f t="shared" si="14"/>
        <v>2</v>
      </c>
      <c r="S46" s="12" t="str" cm="1">
        <f t="array" ref="S46">INDEX('Surgery-ConceptMap-1'!$I$15:$N$125,Q46+1,R46)</f>
        <v>* group[=].element[=].display = ##34#Surgery intention##34#</v>
      </c>
    </row>
    <row r="47" spans="1:19" ht="29.5" x14ac:dyDescent="0.75">
      <c r="B47" s="11"/>
      <c r="C47" s="11"/>
      <c r="P47" s="11">
        <v>33</v>
      </c>
      <c r="Q47" s="11">
        <f t="shared" si="13"/>
        <v>5</v>
      </c>
      <c r="R47" s="11">
        <f t="shared" si="14"/>
        <v>3</v>
      </c>
      <c r="S47" s="12" t="str" cm="1">
        <f t="array" ref="S47">INDEX('Surgery-ConceptMap-1'!$I$15:$N$125,Q47+1,R47)</f>
        <v>* group[=].element[=].target.code = #Procedure.extension:ProcedureCategoryR5/intent.valueCodeableConcept</v>
      </c>
    </row>
    <row r="48" spans="1:19" x14ac:dyDescent="0.75">
      <c r="P48" s="11">
        <v>34</v>
      </c>
      <c r="Q48" s="11">
        <f t="shared" si="13"/>
        <v>5</v>
      </c>
      <c r="R48" s="11">
        <f t="shared" si="14"/>
        <v>4</v>
      </c>
      <c r="S48" s="12" t="str" cm="1">
        <f t="array" ref="S48">INDEX('Surgery-ConceptMap-1'!$I$15:$N$125,Q48+1,R48)</f>
        <v>* group[=].element[=].target.display = ##34###34#</v>
      </c>
    </row>
    <row r="49" spans="16:19" x14ac:dyDescent="0.75">
      <c r="P49" s="11">
        <v>35</v>
      </c>
      <c r="Q49" s="11">
        <f t="shared" si="13"/>
        <v>5</v>
      </c>
      <c r="R49" s="11">
        <f t="shared" si="14"/>
        <v>5</v>
      </c>
      <c r="S49" s="12" t="str" cm="1">
        <f t="array" ref="S49">INDEX('Surgery-ConceptMap-1'!$I$15:$N$125,Q49+1,R49)</f>
        <v>* group[=].element[=].target.equivalence = #relatedto</v>
      </c>
    </row>
    <row r="50" spans="16:19" x14ac:dyDescent="0.75">
      <c r="P50" s="11">
        <v>36</v>
      </c>
      <c r="Q50" s="11">
        <f t="shared" si="13"/>
        <v>5</v>
      </c>
      <c r="R50" s="11">
        <f t="shared" si="14"/>
        <v>6</v>
      </c>
      <c r="S50" s="12" t="str" cm="1">
        <f t="array" ref="S50">INDEX('Surgery-ConceptMap-1'!$I$15:$N$125,Q50+1,R50)</f>
        <v/>
      </c>
    </row>
    <row r="51" spans="16:19" x14ac:dyDescent="0.75">
      <c r="P51" s="11">
        <v>37</v>
      </c>
      <c r="Q51" s="11">
        <f t="shared" si="13"/>
        <v>6</v>
      </c>
      <c r="R51" s="11">
        <f t="shared" si="14"/>
        <v>1</v>
      </c>
      <c r="S51" s="12" t="str" cm="1">
        <f t="array" ref="S51">INDEX('Surgery-ConceptMap-1'!$I$15:$N$125,Q51+1,R51)</f>
        <v>* group[=].element[+].code = #Surgery.typeOfApproach</v>
      </c>
    </row>
    <row r="52" spans="16:19" x14ac:dyDescent="0.75">
      <c r="P52" s="11">
        <v>38</v>
      </c>
      <c r="Q52" s="11">
        <f t="shared" si="13"/>
        <v>6</v>
      </c>
      <c r="R52" s="11">
        <f t="shared" si="14"/>
        <v>2</v>
      </c>
      <c r="S52" s="12" t="str" cm="1">
        <f t="array" ref="S52">INDEX('Surgery-ConceptMap-1'!$I$15:$N$125,Q52+1,R52)</f>
        <v>* group[=].element[=].display = ##34#Type of surgical approach on Tumour##34#</v>
      </c>
    </row>
    <row r="53" spans="16:19" ht="29.5" x14ac:dyDescent="0.75">
      <c r="P53" s="11">
        <v>39</v>
      </c>
      <c r="Q53" s="11">
        <f t="shared" si="13"/>
        <v>6</v>
      </c>
      <c r="R53" s="11">
        <f t="shared" si="14"/>
        <v>3</v>
      </c>
      <c r="S53" s="12" t="str" cm="1">
        <f t="array" ref="S53">INDEX('Surgery-ConceptMap-1'!$I$15:$N$125,Q53+1,R53)</f>
        <v>* group[=].element[=].target.code = #Procedure.extension:procedure-method.valueCodeableConcept</v>
      </c>
    </row>
    <row r="54" spans="16:19" x14ac:dyDescent="0.75">
      <c r="P54" s="11">
        <v>40</v>
      </c>
      <c r="Q54" s="11">
        <f t="shared" si="13"/>
        <v>6</v>
      </c>
      <c r="R54" s="11">
        <f t="shared" si="14"/>
        <v>4</v>
      </c>
      <c r="S54" s="12" t="str" cm="1">
        <f t="array" ref="S54">INDEX('Surgery-ConceptMap-1'!$I$15:$N$125,Q54+1,R54)</f>
        <v>* group[=].element[=].target.display = ##34###34#</v>
      </c>
    </row>
    <row r="55" spans="16:19" x14ac:dyDescent="0.75">
      <c r="P55" s="11">
        <v>41</v>
      </c>
      <c r="Q55" s="11">
        <f t="shared" si="13"/>
        <v>6</v>
      </c>
      <c r="R55" s="11">
        <f t="shared" si="14"/>
        <v>5</v>
      </c>
      <c r="S55" s="12" t="str" cm="1">
        <f t="array" ref="S55">INDEX('Surgery-ConceptMap-1'!$I$15:$N$125,Q55+1,R55)</f>
        <v>* group[=].element[=].target.equivalence = #relatedto</v>
      </c>
    </row>
    <row r="56" spans="16:19" x14ac:dyDescent="0.75">
      <c r="P56" s="11">
        <v>42</v>
      </c>
      <c r="Q56" s="11">
        <f t="shared" si="13"/>
        <v>6</v>
      </c>
      <c r="R56" s="11">
        <f t="shared" si="14"/>
        <v>6</v>
      </c>
      <c r="S56" s="12" t="str" cm="1">
        <f t="array" ref="S56">INDEX('Surgery-ConceptMap-1'!$I$15:$N$125,Q56+1,R56)</f>
        <v/>
      </c>
    </row>
    <row r="57" spans="16:19" x14ac:dyDescent="0.75">
      <c r="P57" s="11">
        <v>43</v>
      </c>
      <c r="Q57" s="11">
        <f t="shared" si="13"/>
        <v>7</v>
      </c>
      <c r="R57" s="11">
        <f t="shared" si="14"/>
        <v>1</v>
      </c>
      <c r="S57" s="12" t="str" cm="1">
        <f t="array" ref="S57">INDEX('Surgery-ConceptMap-1'!$I$15:$N$125,Q57+1,R57)</f>
        <v>* group[=].element[+].code = #Surgery.marginsAfterSurgery</v>
      </c>
    </row>
    <row r="58" spans="16:19" x14ac:dyDescent="0.75">
      <c r="P58" s="11">
        <v>44</v>
      </c>
      <c r="Q58" s="11">
        <f t="shared" si="13"/>
        <v>7</v>
      </c>
      <c r="R58" s="11">
        <f t="shared" si="14"/>
        <v>2</v>
      </c>
      <c r="S58" s="12" t="str" cm="1">
        <f t="array" ref="S58">INDEX('Surgery-ConceptMap-1'!$I$15:$N$125,Q58+1,R58)</f>
        <v>* group[=].element[=].display = ##34#Margins after surgery##34#</v>
      </c>
    </row>
    <row r="59" spans="16:19" x14ac:dyDescent="0.75">
      <c r="P59" s="11">
        <v>45</v>
      </c>
      <c r="Q59" s="11">
        <f t="shared" si="13"/>
        <v>7</v>
      </c>
      <c r="R59" s="11">
        <f t="shared" si="14"/>
        <v>3</v>
      </c>
      <c r="S59" s="12" t="str" cm="1">
        <f t="array" ref="S59">INDEX('Surgery-ConceptMap-1'!$I$15:$N$125,Q59+1,R59)</f>
        <v>* group[=].element[=].target.code = #Procedure.outcome</v>
      </c>
    </row>
    <row r="60" spans="16:19" x14ac:dyDescent="0.75">
      <c r="P60" s="11">
        <v>46</v>
      </c>
      <c r="Q60" s="11">
        <f t="shared" si="13"/>
        <v>7</v>
      </c>
      <c r="R60" s="11">
        <f t="shared" si="14"/>
        <v>4</v>
      </c>
      <c r="S60" s="12" t="str" cm="1">
        <f t="array" ref="S60">INDEX('Surgery-ConceptMap-1'!$I$15:$N$125,Q60+1,R60)</f>
        <v>* group[=].element[=].target.display = ##34###34#</v>
      </c>
    </row>
    <row r="61" spans="16:19" x14ac:dyDescent="0.75">
      <c r="P61" s="11">
        <v>47</v>
      </c>
      <c r="Q61" s="11">
        <f t="shared" si="13"/>
        <v>7</v>
      </c>
      <c r="R61" s="11">
        <f t="shared" si="14"/>
        <v>5</v>
      </c>
      <c r="S61" s="12" t="str" cm="1">
        <f t="array" ref="S61">INDEX('Surgery-ConceptMap-1'!$I$15:$N$125,Q61+1,R61)</f>
        <v>* group[=].element[=].target.equivalence = #relatedto</v>
      </c>
    </row>
    <row r="62" spans="16:19" x14ac:dyDescent="0.75">
      <c r="P62" s="11">
        <v>48</v>
      </c>
      <c r="Q62" s="11">
        <f t="shared" si="13"/>
        <v>7</v>
      </c>
      <c r="R62" s="11">
        <f t="shared" si="14"/>
        <v>6</v>
      </c>
      <c r="S62" s="12" t="str" cm="1">
        <f t="array" ref="S62">INDEX('Surgery-ConceptMap-1'!$I$15:$N$125,Q62+1,R62)</f>
        <v/>
      </c>
    </row>
    <row r="63" spans="16:19" x14ac:dyDescent="0.75">
      <c r="P63" s="11">
        <v>49</v>
      </c>
      <c r="Q63" s="11">
        <f t="shared" si="13"/>
        <v>8</v>
      </c>
      <c r="R63" s="11">
        <f t="shared" si="14"/>
        <v>1</v>
      </c>
      <c r="S63" s="12" t="str" cm="1">
        <f t="array" ref="S63">INDEX('Surgery-ConceptMap-1'!$I$15:$N$125,Q63+1,R63)</f>
        <v>* group[=].element[+].code = #Surgery.tumorRupture</v>
      </c>
    </row>
    <row r="64" spans="16:19" x14ac:dyDescent="0.75">
      <c r="P64" s="11">
        <v>50</v>
      </c>
      <c r="Q64" s="11">
        <f t="shared" si="13"/>
        <v>8</v>
      </c>
      <c r="R64" s="11">
        <f t="shared" si="14"/>
        <v>2</v>
      </c>
      <c r="S64" s="12" t="str" cm="1">
        <f t="array" ref="S64">INDEX('Surgery-ConceptMap-1'!$I$15:$N$125,Q64+1,R64)</f>
        <v>* group[=].element[=].display = ##34#Tumor rupture##34#</v>
      </c>
    </row>
    <row r="65" spans="16:19" x14ac:dyDescent="0.75">
      <c r="P65" s="11">
        <v>51</v>
      </c>
      <c r="Q65" s="11">
        <f t="shared" si="13"/>
        <v>8</v>
      </c>
      <c r="R65" s="11">
        <f t="shared" si="14"/>
        <v>3</v>
      </c>
      <c r="S65" s="12" t="str" cm="1">
        <f t="array" ref="S65">INDEX('Surgery-ConceptMap-1'!$I$15:$N$125,Q65+1,R65)</f>
        <v>* group[=].element[=].target.code = #Procedure.extension:supportingInfoR5</v>
      </c>
    </row>
    <row r="66" spans="16:19" x14ac:dyDescent="0.75">
      <c r="P66" s="11">
        <v>52</v>
      </c>
      <c r="Q66" s="11">
        <f t="shared" si="13"/>
        <v>8</v>
      </c>
      <c r="R66" s="11">
        <f t="shared" si="14"/>
        <v>4</v>
      </c>
      <c r="S66" s="12" t="str" cm="1">
        <f t="array" ref="S66">INDEX('Surgery-ConceptMap-1'!$I$15:$N$125,Q66+1,R66)</f>
        <v>* group[=].element[=].target.display = ##34###34#</v>
      </c>
    </row>
    <row r="67" spans="16:19" x14ac:dyDescent="0.75">
      <c r="P67" s="11">
        <v>53</v>
      </c>
      <c r="Q67" s="11">
        <f t="shared" si="13"/>
        <v>8</v>
      </c>
      <c r="R67" s="11">
        <f t="shared" si="14"/>
        <v>5</v>
      </c>
      <c r="S67" s="12" t="str" cm="1">
        <f t="array" ref="S67">INDEX('Surgery-ConceptMap-1'!$I$15:$N$125,Q67+1,R67)</f>
        <v>* group[=].element[=].target.equivalence = #relatedto</v>
      </c>
    </row>
    <row r="68" spans="16:19" ht="73.75" x14ac:dyDescent="0.75">
      <c r="P68" s="11">
        <v>54</v>
      </c>
      <c r="Q68" s="11">
        <f t="shared" si="13"/>
        <v>8</v>
      </c>
      <c r="R68" s="11">
        <f t="shared" si="14"/>
        <v>6</v>
      </c>
      <c r="S68" s="12" t="str" cm="1">
        <f t="array" ref="S68">INDEX('Surgery-ConceptMap-1'!$I$15:$N$125,Q68+1,R68)</f>
        <v>* group[=].element[=].target.comment = ##34#Is the tumor rupture a supporting info or a complication ?
IN the secodn case the supportingInfo refers an Observation conforming to the XYZ profile, where observation.code is = XXX
add map group including the target profile##34#</v>
      </c>
    </row>
    <row r="69" spans="16:19" x14ac:dyDescent="0.75">
      <c r="P69" s="11">
        <v>55</v>
      </c>
      <c r="Q69" s="11">
        <f t="shared" si="13"/>
        <v>9</v>
      </c>
      <c r="R69" s="11">
        <f t="shared" si="14"/>
        <v>1</v>
      </c>
      <c r="S69" s="12" t="str" cm="1">
        <f t="array" ref="S69">INDEX('Surgery-ConceptMap-1'!$I$15:$N$125,Q69+1,R69)</f>
        <v>* group[=].element[+].code = #Surgery.specimenMitoticCount</v>
      </c>
    </row>
    <row r="70" spans="16:19" x14ac:dyDescent="0.75">
      <c r="P70" s="11">
        <v>56</v>
      </c>
      <c r="Q70" s="11">
        <f t="shared" si="13"/>
        <v>9</v>
      </c>
      <c r="R70" s="11">
        <f t="shared" si="14"/>
        <v>2</v>
      </c>
      <c r="S70" s="12" t="str" cm="1">
        <f t="array" ref="S70">INDEX('Surgery-ConceptMap-1'!$I$15:$N$125,Q70+1,R70)</f>
        <v>* group[=].element[=].display = ##34#Surgical specimen Mitotic count##34#</v>
      </c>
    </row>
    <row r="71" spans="16:19" x14ac:dyDescent="0.75">
      <c r="P71" s="11">
        <v>57</v>
      </c>
      <c r="Q71" s="11">
        <f t="shared" si="13"/>
        <v>9</v>
      </c>
      <c r="R71" s="11">
        <f t="shared" si="14"/>
        <v>3</v>
      </c>
      <c r="S71" s="12" t="str" cm="1">
        <f t="array" ref="S71">INDEX('Surgery-ConceptMap-1'!$I$15:$N$125,Q71+1,R71)</f>
        <v>* group[=].element[=].target.code = #Procedure.extension:supportingInfoR5</v>
      </c>
    </row>
    <row r="72" spans="16:19" x14ac:dyDescent="0.75">
      <c r="P72" s="11">
        <v>58</v>
      </c>
      <c r="Q72" s="11">
        <f t="shared" si="13"/>
        <v>9</v>
      </c>
      <c r="R72" s="11">
        <f t="shared" si="14"/>
        <v>4</v>
      </c>
      <c r="S72" s="12" t="str" cm="1">
        <f t="array" ref="S72">INDEX('Surgery-ConceptMap-1'!$I$15:$N$125,Q72+1,R72)</f>
        <v>* group[=].element[=].target.display = ##34###34#</v>
      </c>
    </row>
    <row r="73" spans="16:19" x14ac:dyDescent="0.75">
      <c r="P73" s="11">
        <v>59</v>
      </c>
      <c r="Q73" s="11">
        <f t="shared" si="13"/>
        <v>9</v>
      </c>
      <c r="R73" s="11">
        <f t="shared" si="14"/>
        <v>5</v>
      </c>
      <c r="S73" s="12" t="str" cm="1">
        <f t="array" ref="S73">INDEX('Surgery-ConceptMap-1'!$I$15:$N$125,Q73+1,R73)</f>
        <v>* group[=].element[=].target.equivalence = #relatedto</v>
      </c>
    </row>
    <row r="74" spans="16:19" ht="88.5" x14ac:dyDescent="0.75">
      <c r="P74" s="11">
        <v>60</v>
      </c>
      <c r="Q74" s="11">
        <f t="shared" si="13"/>
        <v>9</v>
      </c>
      <c r="R74" s="11">
        <f t="shared" si="14"/>
        <v>6</v>
      </c>
      <c r="S74" s="12" t="str" cm="1">
        <f t="array" ref="S74">INDEX('Surgery-ConceptMap-1'!$I$15:$N$125,Q74+1,R74)</f>
        <v>* group[=].element[=].target.comment = ##34#Check how this differs from the same info in Cancer Episode.
The supportingInfo refers an Observation conforming to the ObservationSimpleResult profile, where observation.code is = $athena#4227243 'Number of mitoses per 10 high power fields'
Add a map to the target profile##34#</v>
      </c>
    </row>
    <row r="75" spans="16:19" x14ac:dyDescent="0.75">
      <c r="P75" s="11">
        <v>61</v>
      </c>
      <c r="Q75" s="11">
        <f t="shared" si="13"/>
        <v>10</v>
      </c>
      <c r="R75" s="11">
        <f t="shared" si="14"/>
        <v>1</v>
      </c>
      <c r="S75" s="12" t="str" cm="1">
        <f t="array" ref="S75">INDEX('Surgery-ConceptMap-1'!$I$15:$N$125,Q75+1,R75)</f>
        <v>* group[=].element[+].code = #Surgery.specimenGradingOnlyInUntreatedTumours</v>
      </c>
    </row>
    <row r="76" spans="16:19" ht="29.5" x14ac:dyDescent="0.75">
      <c r="P76" s="11">
        <v>62</v>
      </c>
      <c r="Q76" s="11">
        <f t="shared" si="13"/>
        <v>10</v>
      </c>
      <c r="R76" s="11">
        <f t="shared" si="14"/>
        <v>2</v>
      </c>
      <c r="S76" s="12" t="str" cm="1">
        <f t="array" ref="S76">INDEX('Surgery-ConceptMap-1'!$I$15:$N$125,Q76+1,R76)</f>
        <v>* group[=].element[=].display = ##34#Surgical specimen grading only in untreated tumours##34#</v>
      </c>
    </row>
    <row r="77" spans="16:19" x14ac:dyDescent="0.75">
      <c r="P77" s="11">
        <v>63</v>
      </c>
      <c r="Q77" s="11">
        <f t="shared" si="13"/>
        <v>10</v>
      </c>
      <c r="R77" s="11">
        <f t="shared" si="14"/>
        <v>3</v>
      </c>
      <c r="S77" s="12" t="str" cm="1">
        <f t="array" ref="S77">INDEX('Surgery-ConceptMap-1'!$I$15:$N$125,Q77+1,R77)</f>
        <v>* group[=].element[=].target.code = #Procedure.bodySite.extension:laterality</v>
      </c>
    </row>
    <row r="78" spans="16:19" x14ac:dyDescent="0.75">
      <c r="P78" s="11">
        <v>64</v>
      </c>
      <c r="Q78" s="11">
        <f t="shared" si="13"/>
        <v>10</v>
      </c>
      <c r="R78" s="11">
        <f t="shared" si="14"/>
        <v>4</v>
      </c>
      <c r="S78" s="12" t="str" cm="1">
        <f t="array" ref="S78">INDEX('Surgery-ConceptMap-1'!$I$15:$N$125,Q78+1,R78)</f>
        <v>* group[=].element[=].target.display = ##34###34#</v>
      </c>
    </row>
    <row r="79" spans="16:19" x14ac:dyDescent="0.75">
      <c r="P79" s="11">
        <v>65</v>
      </c>
      <c r="Q79" s="11">
        <f t="shared" si="13"/>
        <v>10</v>
      </c>
      <c r="R79" s="11">
        <f t="shared" si="14"/>
        <v>5</v>
      </c>
      <c r="S79" s="12" t="str" cm="1">
        <f t="array" ref="S79">INDEX('Surgery-ConceptMap-1'!$I$15:$N$125,Q79+1,R79)</f>
        <v>* group[=].element[=].target.equivalence = #relatedto</v>
      </c>
    </row>
    <row r="80" spans="16:19" x14ac:dyDescent="0.75">
      <c r="P80" s="11">
        <v>66</v>
      </c>
      <c r="Q80" s="11">
        <f t="shared" ref="Q80:Q143" si="32">IF(MOD(P80,$Q$8)=0,P80/$Q$8-1,INT(P80/$Q$8))</f>
        <v>10</v>
      </c>
      <c r="R80" s="11">
        <f t="shared" ref="R80:R143" si="33">IF(MOD(P80,$Q$8)=0,$Q$8,MOD(P80,$Q$8))</f>
        <v>6</v>
      </c>
      <c r="S80" s="12" t="str" cm="1">
        <f t="array" ref="S80">INDEX('Surgery-ConceptMap-1'!$I$15:$N$125,Q80+1,R80)</f>
        <v>* group[=].element[=].target.comment = ##34#TBD##34#</v>
      </c>
    </row>
    <row r="81" spans="16:19" x14ac:dyDescent="0.75">
      <c r="P81" s="11">
        <v>67</v>
      </c>
      <c r="Q81" s="11">
        <f t="shared" si="32"/>
        <v>11</v>
      </c>
      <c r="R81" s="11">
        <f t="shared" si="33"/>
        <v>1</v>
      </c>
      <c r="S81" s="12" t="str" cm="1">
        <f t="array" ref="S81">INDEX('Surgery-ConceptMap-1'!$I$15:$N$125,Q81+1,R81)</f>
        <v>* group[=].element[+].code = #Surgery.isolatedLimbPerfusion</v>
      </c>
    </row>
    <row r="82" spans="16:19" x14ac:dyDescent="0.75">
      <c r="P82" s="11">
        <v>68</v>
      </c>
      <c r="Q82" s="11">
        <f t="shared" si="32"/>
        <v>11</v>
      </c>
      <c r="R82" s="11">
        <f t="shared" si="33"/>
        <v>2</v>
      </c>
      <c r="S82" s="12" t="str" cm="1">
        <f t="array" ref="S82">INDEX('Surgery-ConceptMap-1'!$I$15:$N$125,Q82+1,R82)</f>
        <v>* group[=].element[=].display = ##34#Isolated Limb perfusion##34#</v>
      </c>
    </row>
    <row r="83" spans="16:19" x14ac:dyDescent="0.75">
      <c r="P83" s="11">
        <v>69</v>
      </c>
      <c r="Q83" s="11">
        <f t="shared" si="32"/>
        <v>11</v>
      </c>
      <c r="R83" s="11">
        <f t="shared" si="33"/>
        <v>3</v>
      </c>
      <c r="S83" s="12" t="str" cm="1">
        <f t="array" ref="S83">INDEX('Surgery-ConceptMap-1'!$I$15:$N$125,Q83+1,R83)</f>
        <v>* group[=].element[=].target.code = #Procedure.code</v>
      </c>
    </row>
    <row r="84" spans="16:19" x14ac:dyDescent="0.75">
      <c r="P84" s="11">
        <v>70</v>
      </c>
      <c r="Q84" s="11">
        <f t="shared" si="32"/>
        <v>11</v>
      </c>
      <c r="R84" s="11">
        <f t="shared" si="33"/>
        <v>4</v>
      </c>
      <c r="S84" s="12" t="str" cm="1">
        <f t="array" ref="S84">INDEX('Surgery-ConceptMap-1'!$I$15:$N$125,Q84+1,R84)</f>
        <v>* group[=].element[=].target.display = ##34###34#</v>
      </c>
    </row>
    <row r="85" spans="16:19" x14ac:dyDescent="0.75">
      <c r="P85" s="11">
        <v>71</v>
      </c>
      <c r="Q85" s="11">
        <f t="shared" si="32"/>
        <v>11</v>
      </c>
      <c r="R85" s="11">
        <f t="shared" si="33"/>
        <v>5</v>
      </c>
      <c r="S85" s="12" t="str" cm="1">
        <f t="array" ref="S85">INDEX('Surgery-ConceptMap-1'!$I$15:$N$125,Q85+1,R85)</f>
        <v>* group[=].element[=].target.equivalence = #relatedto</v>
      </c>
    </row>
    <row r="86" spans="16:19" ht="29.5" x14ac:dyDescent="0.75">
      <c r="P86" s="11">
        <v>72</v>
      </c>
      <c r="Q86" s="11">
        <f t="shared" si="32"/>
        <v>11</v>
      </c>
      <c r="R86" s="11">
        <f t="shared" si="33"/>
        <v>6</v>
      </c>
      <c r="S86" s="12" t="str" cm="1">
        <f t="array" ref="S86">INDEX('Surgery-ConceptMap-1'!$I$15:$N$125,Q86+1,R86)</f>
        <v>* group[=].element[=].target.comment = ##34#to be checked.
True if code = $athena#4019656 'Isolated limb perfusion'##34#</v>
      </c>
    </row>
    <row r="87" spans="16:19" x14ac:dyDescent="0.75">
      <c r="P87" s="11">
        <v>73</v>
      </c>
      <c r="Q87" s="11">
        <f t="shared" si="32"/>
        <v>12</v>
      </c>
      <c r="R87" s="11">
        <f t="shared" si="33"/>
        <v>1</v>
      </c>
      <c r="S87" s="12" t="str" cm="1">
        <f t="array" ref="S87">INDEX('Surgery-ConceptMap-1'!$I$15:$N$125,Q87+1,R87)</f>
        <v>* group[=].element[+].code = #Surgery.reconstruction</v>
      </c>
    </row>
    <row r="88" spans="16:19" x14ac:dyDescent="0.75">
      <c r="P88" s="11">
        <v>74</v>
      </c>
      <c r="Q88" s="11">
        <f t="shared" si="32"/>
        <v>12</v>
      </c>
      <c r="R88" s="11">
        <f t="shared" si="33"/>
        <v>2</v>
      </c>
      <c r="S88" s="12" t="str" cm="1">
        <f t="array" ref="S88">INDEX('Surgery-ConceptMap-1'!$I$15:$N$125,Q88+1,R88)</f>
        <v>* group[=].element[=].display = ##34#Reconstruction##34#</v>
      </c>
    </row>
    <row r="89" spans="16:19" x14ac:dyDescent="0.75">
      <c r="P89" s="11">
        <v>75</v>
      </c>
      <c r="Q89" s="11">
        <f t="shared" si="32"/>
        <v>12</v>
      </c>
      <c r="R89" s="11">
        <f t="shared" si="33"/>
        <v>3</v>
      </c>
      <c r="S89" s="12" t="str" cm="1">
        <f t="array" ref="S89">INDEX('Surgery-ConceptMap-1'!$I$15:$N$125,Q89+1,R89)</f>
        <v>* group[=].element[=].target.code = #Procedure.code</v>
      </c>
    </row>
    <row r="90" spans="16:19" x14ac:dyDescent="0.75">
      <c r="P90" s="11">
        <v>76</v>
      </c>
      <c r="Q90" s="11">
        <f t="shared" si="32"/>
        <v>12</v>
      </c>
      <c r="R90" s="11">
        <f t="shared" si="33"/>
        <v>4</v>
      </c>
      <c r="S90" s="12" t="str" cm="1">
        <f t="array" ref="S90">INDEX('Surgery-ConceptMap-1'!$I$15:$N$125,Q90+1,R90)</f>
        <v>* group[=].element[=].target.display = ##34###34#</v>
      </c>
    </row>
    <row r="91" spans="16:19" x14ac:dyDescent="0.75">
      <c r="P91" s="11">
        <v>77</v>
      </c>
      <c r="Q91" s="11">
        <f t="shared" si="32"/>
        <v>12</v>
      </c>
      <c r="R91" s="11">
        <f t="shared" si="33"/>
        <v>5</v>
      </c>
      <c r="S91" s="12" t="str" cm="1">
        <f t="array" ref="S91">INDEX('Surgery-ConceptMap-1'!$I$15:$N$125,Q91+1,R91)</f>
        <v>* group[=].element[=].target.equivalence = #relatedto</v>
      </c>
    </row>
    <row r="92" spans="16:19" ht="29.5" x14ac:dyDescent="0.75">
      <c r="P92" s="11">
        <v>78</v>
      </c>
      <c r="Q92" s="11">
        <f t="shared" si="32"/>
        <v>12</v>
      </c>
      <c r="R92" s="11">
        <f t="shared" si="33"/>
        <v>6</v>
      </c>
      <c r="S92" s="12" t="str" cm="1">
        <f t="array" ref="S92">INDEX('Surgery-ConceptMap-1'!$I$15:$N$125,Q92+1,R92)</f>
        <v>* group[=].element[=].target.comment = ##34#to be checked.
True if code is a $athena#4045162 'Reconstruction procedure'##34#</v>
      </c>
    </row>
    <row r="93" spans="16:19" x14ac:dyDescent="0.75">
      <c r="P93" s="11">
        <v>79</v>
      </c>
      <c r="Q93" s="11">
        <f t="shared" si="32"/>
        <v>13</v>
      </c>
      <c r="R93" s="11">
        <f t="shared" si="33"/>
        <v>1</v>
      </c>
      <c r="S93" s="12" t="str" cm="1">
        <f t="array" ref="S93">INDEX('Surgery-ConceptMap-1'!$I$15:$N$125,Q93+1,R93)</f>
        <v>* group[=].element[+].code = #Surgery.neckSurgery</v>
      </c>
    </row>
    <row r="94" spans="16:19" x14ac:dyDescent="0.75">
      <c r="P94" s="11">
        <v>80</v>
      </c>
      <c r="Q94" s="11">
        <f t="shared" si="32"/>
        <v>13</v>
      </c>
      <c r="R94" s="11">
        <f t="shared" si="33"/>
        <v>2</v>
      </c>
      <c r="S94" s="12" t="str" cm="1">
        <f t="array" ref="S94">INDEX('Surgery-ConceptMap-1'!$I$15:$N$125,Q94+1,R94)</f>
        <v>* group[=].element[=].display = ##34#Neck surgery##34#</v>
      </c>
    </row>
    <row r="95" spans="16:19" x14ac:dyDescent="0.75">
      <c r="P95" s="11">
        <v>81</v>
      </c>
      <c r="Q95" s="11">
        <f t="shared" si="32"/>
        <v>13</v>
      </c>
      <c r="R95" s="11">
        <f t="shared" si="33"/>
        <v>3</v>
      </c>
      <c r="S95" s="12" t="str" cm="1">
        <f t="array" ref="S95">INDEX('Surgery-ConceptMap-1'!$I$15:$N$125,Q95+1,R95)</f>
        <v>* group[=].element[=].target.code = #Procedure.code</v>
      </c>
    </row>
    <row r="96" spans="16:19" x14ac:dyDescent="0.75">
      <c r="P96" s="11">
        <v>82</v>
      </c>
      <c r="Q96" s="11">
        <f t="shared" si="32"/>
        <v>13</v>
      </c>
      <c r="R96" s="11">
        <f t="shared" si="33"/>
        <v>4</v>
      </c>
      <c r="S96" s="12" t="str" cm="1">
        <f t="array" ref="S96">INDEX('Surgery-ConceptMap-1'!$I$15:$N$125,Q96+1,R96)</f>
        <v>* group[=].element[=].target.display = ##34###34#</v>
      </c>
    </row>
    <row r="97" spans="16:19" x14ac:dyDescent="0.75">
      <c r="P97" s="11">
        <v>83</v>
      </c>
      <c r="Q97" s="11">
        <f t="shared" si="32"/>
        <v>13</v>
      </c>
      <c r="R97" s="11">
        <f t="shared" si="33"/>
        <v>5</v>
      </c>
      <c r="S97" s="12" t="str" cm="1">
        <f t="array" ref="S97">INDEX('Surgery-ConceptMap-1'!$I$15:$N$125,Q97+1,R97)</f>
        <v>* group[=].element[=].target.equivalence = #relatedto</v>
      </c>
    </row>
    <row r="98" spans="16:19" ht="29.5" x14ac:dyDescent="0.75">
      <c r="P98" s="11">
        <v>84</v>
      </c>
      <c r="Q98" s="11">
        <f t="shared" si="32"/>
        <v>13</v>
      </c>
      <c r="R98" s="11">
        <f t="shared" si="33"/>
        <v>6</v>
      </c>
      <c r="S98" s="12" t="str" cm="1">
        <f t="array" ref="S98">INDEX('Surgery-ConceptMap-1'!$I$15:$N$125,Q98+1,R98)</f>
        <v>* group[=].element[=].target.comment = ##34#TO BE ANALYZED:
a surgical procedue exists with body site neck##34#</v>
      </c>
    </row>
    <row r="99" spans="16:19" x14ac:dyDescent="0.75">
      <c r="P99" s="11">
        <v>85</v>
      </c>
      <c r="Q99" s="11">
        <f t="shared" si="32"/>
        <v>14</v>
      </c>
      <c r="R99" s="11">
        <f t="shared" si="33"/>
        <v>1</v>
      </c>
      <c r="S99" s="12" t="str" cm="1">
        <f t="array" ref="S99">INDEX('Surgery-ConceptMap-1'!$I$15:$N$125,Q99+1,R99)</f>
        <v>* group[=].element[+].code = #Surgery.dateOfNeckSurgey</v>
      </c>
    </row>
    <row r="100" spans="16:19" x14ac:dyDescent="0.75">
      <c r="P100" s="11">
        <v>86</v>
      </c>
      <c r="Q100" s="11">
        <f t="shared" si="32"/>
        <v>14</v>
      </c>
      <c r="R100" s="11">
        <f t="shared" si="33"/>
        <v>2</v>
      </c>
      <c r="S100" s="12" t="str" cm="1">
        <f t="array" ref="S100">INDEX('Surgery-ConceptMap-1'!$I$15:$N$125,Q100+1,R100)</f>
        <v>* group[=].element[=].display = ##34#Date of Neck surgey##34#</v>
      </c>
    </row>
    <row r="101" spans="16:19" x14ac:dyDescent="0.75">
      <c r="P101" s="11">
        <v>87</v>
      </c>
      <c r="Q101" s="11">
        <f t="shared" si="32"/>
        <v>14</v>
      </c>
      <c r="R101" s="11">
        <f t="shared" si="33"/>
        <v>3</v>
      </c>
      <c r="S101" s="12" t="str" cm="1">
        <f t="array" ref="S101">INDEX('Surgery-ConceptMap-1'!$I$15:$N$125,Q101+1,R101)</f>
        <v>* group[=].element[=].target.code = #Procedure.performedDateTime</v>
      </c>
    </row>
    <row r="102" spans="16:19" x14ac:dyDescent="0.75">
      <c r="P102" s="11">
        <v>88</v>
      </c>
      <c r="Q102" s="11">
        <f t="shared" si="32"/>
        <v>14</v>
      </c>
      <c r="R102" s="11">
        <f t="shared" si="33"/>
        <v>4</v>
      </c>
      <c r="S102" s="12" t="str" cm="1">
        <f t="array" ref="S102">INDEX('Surgery-ConceptMap-1'!$I$15:$N$125,Q102+1,R102)</f>
        <v>* group[=].element[=].target.display = ##34###34#</v>
      </c>
    </row>
    <row r="103" spans="16:19" x14ac:dyDescent="0.75">
      <c r="P103" s="11">
        <v>89</v>
      </c>
      <c r="Q103" s="11">
        <f t="shared" si="32"/>
        <v>14</v>
      </c>
      <c r="R103" s="11">
        <f t="shared" si="33"/>
        <v>5</v>
      </c>
      <c r="S103" s="12" t="str" cm="1">
        <f t="array" ref="S103">INDEX('Surgery-ConceptMap-1'!$I$15:$N$125,Q103+1,R103)</f>
        <v>* group[=].element[=].target.equivalence = #equivalent</v>
      </c>
    </row>
    <row r="104" spans="16:19" ht="29.5" x14ac:dyDescent="0.75">
      <c r="P104" s="11">
        <v>90</v>
      </c>
      <c r="Q104" s="11">
        <f t="shared" si="32"/>
        <v>14</v>
      </c>
      <c r="R104" s="11">
        <f t="shared" si="33"/>
        <v>6</v>
      </c>
      <c r="S104" s="12" t="str" cm="1">
        <f t="array" ref="S104">INDEX('Surgery-ConceptMap-1'!$I$15:$N$125,Q104+1,R104)</f>
        <v>* group[=].element[=].target.comment = ##34#TO BE ANALYZED:
Procedue with body site = neck##34#</v>
      </c>
    </row>
    <row r="105" spans="16:19" x14ac:dyDescent="0.75">
      <c r="P105" s="11">
        <v>91</v>
      </c>
      <c r="Q105" s="11">
        <f t="shared" si="32"/>
        <v>15</v>
      </c>
      <c r="R105" s="11">
        <f t="shared" si="33"/>
        <v>1</v>
      </c>
      <c r="S105" s="12" t="str" cm="1">
        <f t="array" ref="S105">INDEX('Surgery-ConceptMap-1'!$I$15:$N$125,Q105+1,R105)</f>
        <v>* group[=].element[+].code = #Surgery.lateralityOfTheDissection</v>
      </c>
    </row>
    <row r="106" spans="16:19" x14ac:dyDescent="0.75">
      <c r="P106" s="11">
        <v>92</v>
      </c>
      <c r="Q106" s="11">
        <f t="shared" si="32"/>
        <v>15</v>
      </c>
      <c r="R106" s="11">
        <f t="shared" si="33"/>
        <v>2</v>
      </c>
      <c r="S106" s="12" t="str" cm="1">
        <f t="array" ref="S106">INDEX('Surgery-ConceptMap-1'!$I$15:$N$125,Q106+1,R106)</f>
        <v>* group[=].element[=].display = ##34#Laterality of the dissection##34#</v>
      </c>
    </row>
    <row r="107" spans="16:19" ht="29.5" x14ac:dyDescent="0.75">
      <c r="P107" s="11">
        <v>93</v>
      </c>
      <c r="Q107" s="11">
        <f t="shared" si="32"/>
        <v>15</v>
      </c>
      <c r="R107" s="11">
        <f t="shared" si="33"/>
        <v>3</v>
      </c>
      <c r="S107" s="12" t="str" cm="1">
        <f t="array" ref="S107">INDEX('Surgery-ConceptMap-1'!$I$15:$N$125,Q107+1,R107)</f>
        <v>* group[=].element[=].target.code = #Procedure.bodySite.extension:laterality.valueCodeableConcept</v>
      </c>
    </row>
    <row r="108" spans="16:19" x14ac:dyDescent="0.75">
      <c r="P108" s="11">
        <v>94</v>
      </c>
      <c r="Q108" s="11">
        <f t="shared" si="32"/>
        <v>15</v>
      </c>
      <c r="R108" s="11">
        <f t="shared" si="33"/>
        <v>4</v>
      </c>
      <c r="S108" s="12" t="str" cm="1">
        <f t="array" ref="S108">INDEX('Surgery-ConceptMap-1'!$I$15:$N$125,Q108+1,R108)</f>
        <v>* group[=].element[=].target.display = ##34###34#</v>
      </c>
    </row>
    <row r="109" spans="16:19" x14ac:dyDescent="0.75">
      <c r="P109" s="11">
        <v>95</v>
      </c>
      <c r="Q109" s="11">
        <f t="shared" si="32"/>
        <v>15</v>
      </c>
      <c r="R109" s="11">
        <f t="shared" si="33"/>
        <v>5</v>
      </c>
      <c r="S109" s="12" t="str" cm="1">
        <f t="array" ref="S109">INDEX('Surgery-ConceptMap-1'!$I$15:$N$125,Q109+1,R109)</f>
        <v>* group[=].element[=].target.equivalence = #equivalent</v>
      </c>
    </row>
    <row r="110" spans="16:19" x14ac:dyDescent="0.75">
      <c r="P110" s="11">
        <v>96</v>
      </c>
      <c r="Q110" s="11">
        <f t="shared" si="32"/>
        <v>15</v>
      </c>
      <c r="R110" s="11">
        <f t="shared" si="33"/>
        <v>6</v>
      </c>
      <c r="S110" s="12" t="str" cm="1">
        <f t="array" ref="S110">INDEX('Surgery-ConceptMap-1'!$I$15:$N$125,Q110+1,R110)</f>
        <v>* group[=].element[=].target.comment = ##34#Laterality or Qualifier ?##34#</v>
      </c>
    </row>
    <row r="111" spans="16:19" x14ac:dyDescent="0.75">
      <c r="P111" s="11">
        <v>97</v>
      </c>
      <c r="Q111" s="11">
        <f t="shared" si="32"/>
        <v>16</v>
      </c>
      <c r="R111" s="11">
        <f t="shared" si="33"/>
        <v>1</v>
      </c>
      <c r="S111" s="12" t="str" cm="1">
        <f t="array" ref="S111">INDEX('Surgery-ConceptMap-1'!$I$15:$N$125,Q111+1,R111)</f>
        <v>* group[=].element[+].code = #Surgery.surgeryOnM</v>
      </c>
    </row>
    <row r="112" spans="16:19" x14ac:dyDescent="0.75">
      <c r="P112" s="11">
        <v>98</v>
      </c>
      <c r="Q112" s="11">
        <f t="shared" si="32"/>
        <v>16</v>
      </c>
      <c r="R112" s="11">
        <f t="shared" si="33"/>
        <v>2</v>
      </c>
      <c r="S112" s="12" t="str" cm="1">
        <f t="array" ref="S112">INDEX('Surgery-ConceptMap-1'!$I$15:$N$125,Q112+1,R112)</f>
        <v>* group[=].element[=].display = ##34#Surgery on M##34#</v>
      </c>
    </row>
    <row r="113" spans="16:19" x14ac:dyDescent="0.75">
      <c r="P113" s="11">
        <v>99</v>
      </c>
      <c r="Q113" s="11">
        <f t="shared" si="32"/>
        <v>16</v>
      </c>
      <c r="R113" s="11">
        <f t="shared" si="33"/>
        <v>3</v>
      </c>
      <c r="S113" s="12" t="str" cm="1">
        <f t="array" ref="S113">INDEX('Surgery-ConceptMap-1'!$I$15:$N$125,Q113+1,R113)</f>
        <v>* group[=].element[=].target.code = #Procedure.</v>
      </c>
    </row>
    <row r="114" spans="16:19" x14ac:dyDescent="0.75">
      <c r="P114" s="11">
        <v>100</v>
      </c>
      <c r="Q114" s="11">
        <f t="shared" si="32"/>
        <v>16</v>
      </c>
      <c r="R114" s="11">
        <f t="shared" si="33"/>
        <v>4</v>
      </c>
      <c r="S114" s="12" t="str" cm="1">
        <f t="array" ref="S114">INDEX('Surgery-ConceptMap-1'!$I$15:$N$125,Q114+1,R114)</f>
        <v>* group[=].element[=].target.display = ##34###34#</v>
      </c>
    </row>
    <row r="115" spans="16:19" x14ac:dyDescent="0.75">
      <c r="P115" s="11">
        <v>101</v>
      </c>
      <c r="Q115" s="11">
        <f t="shared" si="32"/>
        <v>16</v>
      </c>
      <c r="R115" s="11">
        <f t="shared" si="33"/>
        <v>5</v>
      </c>
      <c r="S115" s="12" t="str" cm="1">
        <f t="array" ref="S115">INDEX('Surgery-ConceptMap-1'!$I$15:$N$125,Q115+1,R115)</f>
        <v>* group[=].element[=].target.equivalence = #equivalent</v>
      </c>
    </row>
    <row r="116" spans="16:19" ht="44.25" x14ac:dyDescent="0.75">
      <c r="P116" s="11">
        <v>102</v>
      </c>
      <c r="Q116" s="11">
        <f t="shared" si="32"/>
        <v>16</v>
      </c>
      <c r="R116" s="11">
        <f t="shared" si="33"/>
        <v>6</v>
      </c>
      <c r="S116" s="12" t="str" cm="1">
        <f t="array" ref="S116">INDEX('Surgery-ConceptMap-1'!$I$15:$N$125,Q116+1,R116)</f>
        <v>* group[=].element[=].target.comment = ##34#TO BE ANALYZED:
a surgical proceudre exists with resonReference the metstatic condition
or a surgical proceudre exists with  reasonCode = metastatis##34#</v>
      </c>
    </row>
    <row r="117" spans="16:19" x14ac:dyDescent="0.75">
      <c r="P117" s="11">
        <v>103</v>
      </c>
      <c r="Q117" s="11">
        <f t="shared" si="32"/>
        <v>17</v>
      </c>
      <c r="R117" s="11">
        <f t="shared" si="33"/>
        <v>1</v>
      </c>
      <c r="S117" s="12" t="str" cm="1">
        <f t="array" ref="S117">INDEX('Surgery-ConceptMap-1'!$I$15:$N$125,Q117+1,R117)</f>
        <v>* group[=].element[+].code = #Surgery.dateOfSurgeryOnM</v>
      </c>
    </row>
    <row r="118" spans="16:19" x14ac:dyDescent="0.75">
      <c r="P118" s="11">
        <v>104</v>
      </c>
      <c r="Q118" s="11">
        <f t="shared" si="32"/>
        <v>17</v>
      </c>
      <c r="R118" s="11">
        <f t="shared" si="33"/>
        <v>2</v>
      </c>
      <c r="S118" s="12" t="str" cm="1">
        <f t="array" ref="S118">INDEX('Surgery-ConceptMap-1'!$I$15:$N$125,Q118+1,R118)</f>
        <v>* group[=].element[=].display = ##34#Date of surgery on M##34#</v>
      </c>
    </row>
    <row r="119" spans="16:19" x14ac:dyDescent="0.75">
      <c r="P119" s="11">
        <v>105</v>
      </c>
      <c r="Q119" s="11">
        <f t="shared" si="32"/>
        <v>17</v>
      </c>
      <c r="R119" s="11">
        <f t="shared" si="33"/>
        <v>3</v>
      </c>
      <c r="S119" s="12" t="str" cm="1">
        <f t="array" ref="S119">INDEX('Surgery-ConceptMap-1'!$I$15:$N$125,Q119+1,R119)</f>
        <v>* group[=].element[=].target.code = #Procedure.performedDateTime</v>
      </c>
    </row>
    <row r="120" spans="16:19" x14ac:dyDescent="0.75">
      <c r="P120" s="11">
        <v>106</v>
      </c>
      <c r="Q120" s="11">
        <f t="shared" si="32"/>
        <v>17</v>
      </c>
      <c r="R120" s="11">
        <f t="shared" si="33"/>
        <v>4</v>
      </c>
      <c r="S120" s="12" t="str" cm="1">
        <f t="array" ref="S120">INDEX('Surgery-ConceptMap-1'!$I$15:$N$125,Q120+1,R120)</f>
        <v>* group[=].element[=].target.display = ##34###34#</v>
      </c>
    </row>
    <row r="121" spans="16:19" x14ac:dyDescent="0.75">
      <c r="P121" s="11">
        <v>107</v>
      </c>
      <c r="Q121" s="11">
        <f t="shared" si="32"/>
        <v>17</v>
      </c>
      <c r="R121" s="11">
        <f t="shared" si="33"/>
        <v>5</v>
      </c>
      <c r="S121" s="12" t="str" cm="1">
        <f t="array" ref="S121">INDEX('Surgery-ConceptMap-1'!$I$15:$N$125,Q121+1,R121)</f>
        <v>* group[=].element[=].target.equivalence = #equivalent</v>
      </c>
    </row>
    <row r="122" spans="16:19" x14ac:dyDescent="0.75">
      <c r="P122" s="11">
        <v>108</v>
      </c>
      <c r="Q122" s="11">
        <f t="shared" si="32"/>
        <v>17</v>
      </c>
      <c r="R122" s="11">
        <f t="shared" si="33"/>
        <v>6</v>
      </c>
      <c r="S122" s="12" t="str" cm="1">
        <f t="array" ref="S122">INDEX('Surgery-ConceptMap-1'!$I$15:$N$125,Q122+1,R122)</f>
        <v>* group[=].element[=].target.comment = ##34#see above##34#</v>
      </c>
    </row>
    <row r="123" spans="16:19" x14ac:dyDescent="0.75">
      <c r="P123" s="11">
        <v>109</v>
      </c>
      <c r="Q123" s="11">
        <f t="shared" si="32"/>
        <v>18</v>
      </c>
      <c r="R123" s="11">
        <f t="shared" si="33"/>
        <v>1</v>
      </c>
      <c r="S123" s="12" t="str" cm="1">
        <f t="array" ref="S123">INDEX('Surgery-ConceptMap-1'!$I$15:$N$125,Q123+1,R123)</f>
        <v>* group[=].element[+].code = #Surgery.siteOnMetastasis.softTissue</v>
      </c>
    </row>
    <row r="124" spans="16:19" x14ac:dyDescent="0.75">
      <c r="P124" s="11">
        <v>110</v>
      </c>
      <c r="Q124" s="11">
        <f t="shared" si="32"/>
        <v>18</v>
      </c>
      <c r="R124" s="11">
        <f t="shared" si="33"/>
        <v>2</v>
      </c>
      <c r="S124" s="12" t="str" cm="1">
        <f t="array" ref="S124">INDEX('Surgery-ConceptMap-1'!$I$15:$N$125,Q124+1,R124)</f>
        <v>* group[=].element[=].display = ##34#Site of surgery on metastasis_soft tissue##34#</v>
      </c>
    </row>
    <row r="125" spans="16:19" x14ac:dyDescent="0.75">
      <c r="P125" s="11">
        <v>111</v>
      </c>
      <c r="Q125" s="11">
        <f t="shared" si="32"/>
        <v>18</v>
      </c>
      <c r="R125" s="11">
        <f t="shared" si="33"/>
        <v>3</v>
      </c>
      <c r="S125" s="12" t="str" cm="1">
        <f t="array" ref="S125">INDEX('Surgery-ConceptMap-1'!$I$15:$N$125,Q125+1,R125)</f>
        <v>* group[=].element[=].target.code = #Procedure.bodySite</v>
      </c>
    </row>
    <row r="126" spans="16:19" x14ac:dyDescent="0.75">
      <c r="P126" s="11">
        <v>112</v>
      </c>
      <c r="Q126" s="11">
        <f t="shared" si="32"/>
        <v>18</v>
      </c>
      <c r="R126" s="11">
        <f t="shared" si="33"/>
        <v>4</v>
      </c>
      <c r="S126" s="12" t="str" cm="1">
        <f t="array" ref="S126">INDEX('Surgery-ConceptMap-1'!$I$15:$N$125,Q126+1,R126)</f>
        <v>* group[=].element[=].target.display = ##34###34#</v>
      </c>
    </row>
    <row r="127" spans="16:19" x14ac:dyDescent="0.75">
      <c r="P127" s="11">
        <v>113</v>
      </c>
      <c r="Q127" s="11">
        <f t="shared" si="32"/>
        <v>18</v>
      </c>
      <c r="R127" s="11">
        <f t="shared" si="33"/>
        <v>5</v>
      </c>
      <c r="S127" s="12" t="str" cm="1">
        <f t="array" ref="S127">INDEX('Surgery-ConceptMap-1'!$I$15:$N$125,Q127+1,R127)</f>
        <v>* group[=].element[=].target.equivalence = #equivalent</v>
      </c>
    </row>
    <row r="128" spans="16:19" ht="59" x14ac:dyDescent="0.75">
      <c r="P128" s="11">
        <v>114</v>
      </c>
      <c r="Q128" s="11">
        <f t="shared" si="32"/>
        <v>18</v>
      </c>
      <c r="R128" s="11">
        <f t="shared" si="33"/>
        <v>6</v>
      </c>
      <c r="S128" s="12" t="str" cm="1">
        <f t="array" ref="S128">INDEX('Surgery-ConceptMap-1'!$I$15:$N$125,Q128+1,R128)</f>
        <v>* group[=].element[=].target.comment = ##34#see above
MAYBE BETTER
a qualifier for the bodysite##34#</v>
      </c>
    </row>
    <row r="129" spans="16:19" x14ac:dyDescent="0.75">
      <c r="P129" s="11">
        <v>115</v>
      </c>
      <c r="Q129" s="11">
        <f t="shared" si="32"/>
        <v>19</v>
      </c>
      <c r="R129" s="11">
        <f t="shared" si="33"/>
        <v>1</v>
      </c>
      <c r="S129" s="12" t="str" cm="1">
        <f t="array" ref="S129">INDEX('Surgery-ConceptMap-1'!$I$15:$N$125,Q129+1,R129)</f>
        <v>* group[=].element[+].code = #Surgery.siteOnMetastasis.distantLymphNodes</v>
      </c>
    </row>
    <row r="130" spans="16:19" ht="29.5" x14ac:dyDescent="0.75">
      <c r="P130" s="11">
        <v>116</v>
      </c>
      <c r="Q130" s="11">
        <f t="shared" si="32"/>
        <v>19</v>
      </c>
      <c r="R130" s="11">
        <f t="shared" si="33"/>
        <v>2</v>
      </c>
      <c r="S130" s="12" t="str" cm="1">
        <f t="array" ref="S130">INDEX('Surgery-ConceptMap-1'!$I$15:$N$125,Q130+1,R130)</f>
        <v>* group[=].element[=].display = ##34#Site of surgery on metastasis_distant lymph nodes##34#</v>
      </c>
    </row>
    <row r="131" spans="16:19" x14ac:dyDescent="0.75">
      <c r="P131" s="11">
        <v>117</v>
      </c>
      <c r="Q131" s="11">
        <f t="shared" si="32"/>
        <v>19</v>
      </c>
      <c r="R131" s="11">
        <f t="shared" si="33"/>
        <v>3</v>
      </c>
      <c r="S131" s="12" t="str" cm="1">
        <f t="array" ref="S131">INDEX('Surgery-ConceptMap-1'!$I$15:$N$125,Q131+1,R131)</f>
        <v>* group[=].element[=].target.code = #Procedure.bodySite</v>
      </c>
    </row>
    <row r="132" spans="16:19" x14ac:dyDescent="0.75">
      <c r="P132" s="11">
        <v>118</v>
      </c>
      <c r="Q132" s="11">
        <f t="shared" si="32"/>
        <v>19</v>
      </c>
      <c r="R132" s="11">
        <f t="shared" si="33"/>
        <v>4</v>
      </c>
      <c r="S132" s="12" t="str" cm="1">
        <f t="array" ref="S132">INDEX('Surgery-ConceptMap-1'!$I$15:$N$125,Q132+1,R132)</f>
        <v>* group[=].element[=].target.display = ##34###34#</v>
      </c>
    </row>
    <row r="133" spans="16:19" x14ac:dyDescent="0.75">
      <c r="P133" s="11">
        <v>119</v>
      </c>
      <c r="Q133" s="11">
        <f t="shared" si="32"/>
        <v>19</v>
      </c>
      <c r="R133" s="11">
        <f t="shared" si="33"/>
        <v>5</v>
      </c>
      <c r="S133" s="12" t="str" cm="1">
        <f t="array" ref="S133">INDEX('Surgery-ConceptMap-1'!$I$15:$N$125,Q133+1,R133)</f>
        <v>* group[=].element[=].target.equivalence = #equivalent</v>
      </c>
    </row>
    <row r="134" spans="16:19" ht="59" x14ac:dyDescent="0.75">
      <c r="P134" s="11">
        <v>120</v>
      </c>
      <c r="Q134" s="11">
        <f t="shared" si="32"/>
        <v>19</v>
      </c>
      <c r="R134" s="11">
        <f t="shared" si="33"/>
        <v>6</v>
      </c>
      <c r="S134" s="12" t="str" cm="1">
        <f t="array" ref="S134">INDEX('Surgery-ConceptMap-1'!$I$15:$N$125,Q134+1,R134)</f>
        <v>* group[=].element[=].target.comment = ##34#see above
MAYBE BETTER
a qualifier for the bodysite##34#</v>
      </c>
    </row>
    <row r="135" spans="16:19" x14ac:dyDescent="0.75">
      <c r="P135" s="11">
        <v>121</v>
      </c>
      <c r="Q135" s="11">
        <f t="shared" si="32"/>
        <v>20</v>
      </c>
      <c r="R135" s="11">
        <f t="shared" si="33"/>
        <v>1</v>
      </c>
      <c r="S135" s="12" t="str" cm="1">
        <f t="array" ref="S135">INDEX('Surgery-ConceptMap-1'!$I$15:$N$125,Q135+1,R135)</f>
        <v>* group[=].element[+].code = #Surgery.siteOnMetastasis.lung</v>
      </c>
    </row>
    <row r="136" spans="16:19" x14ac:dyDescent="0.75">
      <c r="P136" s="11">
        <v>122</v>
      </c>
      <c r="Q136" s="11">
        <f t="shared" si="32"/>
        <v>20</v>
      </c>
      <c r="R136" s="11">
        <f t="shared" si="33"/>
        <v>2</v>
      </c>
      <c r="S136" s="12" t="str" cm="1">
        <f t="array" ref="S136">INDEX('Surgery-ConceptMap-1'!$I$15:$N$125,Q136+1,R136)</f>
        <v>* group[=].element[=].display = ##34#Site of surgery on metastasis_lung##34#</v>
      </c>
    </row>
    <row r="137" spans="16:19" x14ac:dyDescent="0.75">
      <c r="P137" s="11">
        <v>123</v>
      </c>
      <c r="Q137" s="11">
        <f t="shared" si="32"/>
        <v>20</v>
      </c>
      <c r="R137" s="11">
        <f t="shared" si="33"/>
        <v>3</v>
      </c>
      <c r="S137" s="12" t="str" cm="1">
        <f t="array" ref="S137">INDEX('Surgery-ConceptMap-1'!$I$15:$N$125,Q137+1,R137)</f>
        <v>* group[=].element[=].target.code = #Procedure.bodySite</v>
      </c>
    </row>
    <row r="138" spans="16:19" x14ac:dyDescent="0.75">
      <c r="P138" s="11">
        <v>124</v>
      </c>
      <c r="Q138" s="11">
        <f t="shared" si="32"/>
        <v>20</v>
      </c>
      <c r="R138" s="11">
        <f t="shared" si="33"/>
        <v>4</v>
      </c>
      <c r="S138" s="12" t="str" cm="1">
        <f t="array" ref="S138">INDEX('Surgery-ConceptMap-1'!$I$15:$N$125,Q138+1,R138)</f>
        <v>* group[=].element[=].target.display = ##34###34#</v>
      </c>
    </row>
    <row r="139" spans="16:19" x14ac:dyDescent="0.75">
      <c r="P139" s="11">
        <v>125</v>
      </c>
      <c r="Q139" s="11">
        <f t="shared" si="32"/>
        <v>20</v>
      </c>
      <c r="R139" s="11">
        <f t="shared" si="33"/>
        <v>5</v>
      </c>
      <c r="S139" s="12" t="str" cm="1">
        <f t="array" ref="S139">INDEX('Surgery-ConceptMap-1'!$I$15:$N$125,Q139+1,R139)</f>
        <v>* group[=].element[=].target.equivalence = #equivalent</v>
      </c>
    </row>
    <row r="140" spans="16:19" ht="59" x14ac:dyDescent="0.75">
      <c r="P140" s="11">
        <v>126</v>
      </c>
      <c r="Q140" s="11">
        <f t="shared" si="32"/>
        <v>20</v>
      </c>
      <c r="R140" s="11">
        <f t="shared" si="33"/>
        <v>6</v>
      </c>
      <c r="S140" s="12" t="str" cm="1">
        <f t="array" ref="S140">INDEX('Surgery-ConceptMap-1'!$I$15:$N$125,Q140+1,R140)</f>
        <v>* group[=].element[=].target.comment = ##34#see above
MAYBE BETTER
a qualifier for the bodysite##34#</v>
      </c>
    </row>
    <row r="141" spans="16:19" x14ac:dyDescent="0.75">
      <c r="P141" s="11">
        <v>127</v>
      </c>
      <c r="Q141" s="11">
        <f t="shared" si="32"/>
        <v>21</v>
      </c>
      <c r="R141" s="11">
        <f t="shared" si="33"/>
        <v>1</v>
      </c>
      <c r="S141" s="12" t="str" cm="1">
        <f t="array" ref="S141">INDEX('Surgery-ConceptMap-1'!$I$15:$N$125,Q141+1,R141)</f>
        <v>* group[=].element[+].code = #Surgery.siteOnMetastasis.bone</v>
      </c>
    </row>
    <row r="142" spans="16:19" x14ac:dyDescent="0.75">
      <c r="P142" s="11">
        <v>128</v>
      </c>
      <c r="Q142" s="11">
        <f t="shared" si="32"/>
        <v>21</v>
      </c>
      <c r="R142" s="11">
        <f t="shared" si="33"/>
        <v>2</v>
      </c>
      <c r="S142" s="12" t="str" cm="1">
        <f t="array" ref="S142">INDEX('Surgery-ConceptMap-1'!$I$15:$N$125,Q142+1,R142)</f>
        <v>* group[=].element[=].display = ##34#Site of surgery on metastasis_bone##34#</v>
      </c>
    </row>
    <row r="143" spans="16:19" x14ac:dyDescent="0.75">
      <c r="P143" s="11">
        <v>129</v>
      </c>
      <c r="Q143" s="11">
        <f t="shared" si="32"/>
        <v>21</v>
      </c>
      <c r="R143" s="11">
        <f t="shared" si="33"/>
        <v>3</v>
      </c>
      <c r="S143" s="12" t="str" cm="1">
        <f t="array" ref="S143">INDEX('Surgery-ConceptMap-1'!$I$15:$N$125,Q143+1,R143)</f>
        <v>* group[=].element[=].target.code = #Procedure.bodySite</v>
      </c>
    </row>
    <row r="144" spans="16:19" x14ac:dyDescent="0.75">
      <c r="P144" s="11">
        <v>130</v>
      </c>
      <c r="Q144" s="11">
        <f t="shared" ref="Q144:Q196" si="34">IF(MOD(P144,$Q$8)=0,P144/$Q$8-1,INT(P144/$Q$8))</f>
        <v>21</v>
      </c>
      <c r="R144" s="11">
        <f t="shared" ref="R144:R196" si="35">IF(MOD(P144,$Q$8)=0,$Q$8,MOD(P144,$Q$8))</f>
        <v>4</v>
      </c>
      <c r="S144" s="12" t="str" cm="1">
        <f t="array" ref="S144">INDEX('Surgery-ConceptMap-1'!$I$15:$N$125,Q144+1,R144)</f>
        <v>* group[=].element[=].target.display = ##34###34#</v>
      </c>
    </row>
    <row r="145" spans="16:19" x14ac:dyDescent="0.75">
      <c r="P145" s="11">
        <v>131</v>
      </c>
      <c r="Q145" s="11">
        <f t="shared" si="34"/>
        <v>21</v>
      </c>
      <c r="R145" s="11">
        <f t="shared" si="35"/>
        <v>5</v>
      </c>
      <c r="S145" s="12" t="str" cm="1">
        <f t="array" ref="S145">INDEX('Surgery-ConceptMap-1'!$I$15:$N$125,Q145+1,R145)</f>
        <v>* group[=].element[=].target.equivalence = #equivalent</v>
      </c>
    </row>
    <row r="146" spans="16:19" ht="59" x14ac:dyDescent="0.75">
      <c r="P146" s="11">
        <v>132</v>
      </c>
      <c r="Q146" s="11">
        <f t="shared" si="34"/>
        <v>21</v>
      </c>
      <c r="R146" s="11">
        <f t="shared" si="35"/>
        <v>6</v>
      </c>
      <c r="S146" s="12" t="str" cm="1">
        <f t="array" ref="S146">INDEX('Surgery-ConceptMap-1'!$I$15:$N$125,Q146+1,R146)</f>
        <v>* group[=].element[=].target.comment = ##34#see above
MAYBE BETTER
a qualifier for the bodysite##34#</v>
      </c>
    </row>
    <row r="147" spans="16:19" x14ac:dyDescent="0.75">
      <c r="P147" s="11">
        <v>133</v>
      </c>
      <c r="Q147" s="11">
        <f t="shared" si="34"/>
        <v>22</v>
      </c>
      <c r="R147" s="11">
        <f t="shared" si="35"/>
        <v>1</v>
      </c>
      <c r="S147" s="12" t="str" cm="1">
        <f t="array" ref="S147">INDEX('Surgery-ConceptMap-1'!$I$15:$N$125,Q147+1,R147)</f>
        <v>* group[=].element[+].code = #Surgery.siteOnMetastasis.liver</v>
      </c>
    </row>
    <row r="148" spans="16:19" x14ac:dyDescent="0.75">
      <c r="P148" s="11">
        <v>134</v>
      </c>
      <c r="Q148" s="11">
        <f t="shared" si="34"/>
        <v>22</v>
      </c>
      <c r="R148" s="11">
        <f t="shared" si="35"/>
        <v>2</v>
      </c>
      <c r="S148" s="12" t="str" cm="1">
        <f t="array" ref="S148">INDEX('Surgery-ConceptMap-1'!$I$15:$N$125,Q148+1,R148)</f>
        <v>* group[=].element[=].display = ##34#Site of surgery on metastasis_liver##34#</v>
      </c>
    </row>
    <row r="149" spans="16:19" x14ac:dyDescent="0.75">
      <c r="P149" s="11">
        <v>135</v>
      </c>
      <c r="Q149" s="11">
        <f t="shared" si="34"/>
        <v>22</v>
      </c>
      <c r="R149" s="11">
        <f t="shared" si="35"/>
        <v>3</v>
      </c>
      <c r="S149" s="12" t="str" cm="1">
        <f t="array" ref="S149">INDEX('Surgery-ConceptMap-1'!$I$15:$N$125,Q149+1,R149)</f>
        <v>* group[=].element[=].target.code = #Procedure.bodySite</v>
      </c>
    </row>
    <row r="150" spans="16:19" x14ac:dyDescent="0.75">
      <c r="P150" s="11">
        <v>136</v>
      </c>
      <c r="Q150" s="11">
        <f t="shared" si="34"/>
        <v>22</v>
      </c>
      <c r="R150" s="11">
        <f t="shared" si="35"/>
        <v>4</v>
      </c>
      <c r="S150" s="12" t="str" cm="1">
        <f t="array" ref="S150">INDEX('Surgery-ConceptMap-1'!$I$15:$N$125,Q150+1,R150)</f>
        <v>* group[=].element[=].target.display = ##34###34#</v>
      </c>
    </row>
    <row r="151" spans="16:19" x14ac:dyDescent="0.75">
      <c r="P151" s="11">
        <v>137</v>
      </c>
      <c r="Q151" s="11">
        <f t="shared" si="34"/>
        <v>22</v>
      </c>
      <c r="R151" s="11">
        <f t="shared" si="35"/>
        <v>5</v>
      </c>
      <c r="S151" s="12" t="str" cm="1">
        <f t="array" ref="S151">INDEX('Surgery-ConceptMap-1'!$I$15:$N$125,Q151+1,R151)</f>
        <v>* group[=].element[=].target.equivalence = #equivalent</v>
      </c>
    </row>
    <row r="152" spans="16:19" ht="59" x14ac:dyDescent="0.75">
      <c r="P152" s="11">
        <v>138</v>
      </c>
      <c r="Q152" s="11">
        <f t="shared" si="34"/>
        <v>22</v>
      </c>
      <c r="R152" s="11">
        <f t="shared" si="35"/>
        <v>6</v>
      </c>
      <c r="S152" s="12" t="str" cm="1">
        <f t="array" ref="S152">INDEX('Surgery-ConceptMap-1'!$I$15:$N$125,Q152+1,R152)</f>
        <v>* group[=].element[=].target.comment = ##34#see above
MAYBE BETTER
a qualifier for the bodysite##34#</v>
      </c>
    </row>
    <row r="153" spans="16:19" x14ac:dyDescent="0.75">
      <c r="P153" s="11">
        <v>139</v>
      </c>
      <c r="Q153" s="11">
        <f t="shared" si="34"/>
        <v>23</v>
      </c>
      <c r="R153" s="11">
        <f t="shared" si="35"/>
        <v>1</v>
      </c>
      <c r="S153" s="12" t="str" cm="1">
        <f t="array" ref="S153">INDEX('Surgery-ConceptMap-1'!$I$15:$N$125,Q153+1,R153)</f>
        <v>* group[=].element[+].code = #Surgery.siteOnMetastasis.pleura</v>
      </c>
    </row>
    <row r="154" spans="16:19" x14ac:dyDescent="0.75">
      <c r="P154" s="11">
        <v>140</v>
      </c>
      <c r="Q154" s="11">
        <f t="shared" si="34"/>
        <v>23</v>
      </c>
      <c r="R154" s="11">
        <f t="shared" si="35"/>
        <v>2</v>
      </c>
      <c r="S154" s="12" t="str" cm="1">
        <f t="array" ref="S154">INDEX('Surgery-ConceptMap-1'!$I$15:$N$125,Q154+1,R154)</f>
        <v>* group[=].element[=].display = ##34#Site of surgery on metastasis_pleura##34#</v>
      </c>
    </row>
    <row r="155" spans="16:19" x14ac:dyDescent="0.75">
      <c r="P155" s="11">
        <v>141</v>
      </c>
      <c r="Q155" s="11">
        <f t="shared" si="34"/>
        <v>23</v>
      </c>
      <c r="R155" s="11">
        <f t="shared" si="35"/>
        <v>3</v>
      </c>
      <c r="S155" s="12" t="str" cm="1">
        <f t="array" ref="S155">INDEX('Surgery-ConceptMap-1'!$I$15:$N$125,Q155+1,R155)</f>
        <v>* group[=].element[=].target.code = #Procedure.bodySite</v>
      </c>
    </row>
    <row r="156" spans="16:19" x14ac:dyDescent="0.75">
      <c r="P156" s="11">
        <v>142</v>
      </c>
      <c r="Q156" s="11">
        <f t="shared" si="34"/>
        <v>23</v>
      </c>
      <c r="R156" s="11">
        <f t="shared" si="35"/>
        <v>4</v>
      </c>
      <c r="S156" s="12" t="str" cm="1">
        <f t="array" ref="S156">INDEX('Surgery-ConceptMap-1'!$I$15:$N$125,Q156+1,R156)</f>
        <v>* group[=].element[=].target.display = ##34###34#</v>
      </c>
    </row>
    <row r="157" spans="16:19" x14ac:dyDescent="0.75">
      <c r="P157" s="11">
        <v>143</v>
      </c>
      <c r="Q157" s="11">
        <f t="shared" si="34"/>
        <v>23</v>
      </c>
      <c r="R157" s="11">
        <f t="shared" si="35"/>
        <v>5</v>
      </c>
      <c r="S157" s="12" t="str" cm="1">
        <f t="array" ref="S157">INDEX('Surgery-ConceptMap-1'!$I$15:$N$125,Q157+1,R157)</f>
        <v>* group[=].element[=].target.equivalence = #equivalent</v>
      </c>
    </row>
    <row r="158" spans="16:19" ht="59" x14ac:dyDescent="0.75">
      <c r="P158" s="11">
        <v>144</v>
      </c>
      <c r="Q158" s="11">
        <f t="shared" si="34"/>
        <v>23</v>
      </c>
      <c r="R158" s="11">
        <f t="shared" si="35"/>
        <v>6</v>
      </c>
      <c r="S158" s="12" t="str" cm="1">
        <f t="array" ref="S158">INDEX('Surgery-ConceptMap-1'!$I$15:$N$125,Q158+1,R158)</f>
        <v>* group[=].element[=].target.comment = ##34#see above
MAYBE BETTER
a qualifier for the bodysite##34#</v>
      </c>
    </row>
    <row r="159" spans="16:19" x14ac:dyDescent="0.75">
      <c r="P159" s="11">
        <v>145</v>
      </c>
      <c r="Q159" s="11">
        <f t="shared" si="34"/>
        <v>24</v>
      </c>
      <c r="R159" s="11">
        <f t="shared" si="35"/>
        <v>1</v>
      </c>
      <c r="S159" s="12" t="str" cm="1">
        <f t="array" ref="S159">INDEX('Surgery-ConceptMap-1'!$I$15:$N$125,Q159+1,R159)</f>
        <v>* group[=].element[+].code = #Surgery.siteOnMetastasis.peritoneum</v>
      </c>
    </row>
    <row r="160" spans="16:19" ht="29.5" x14ac:dyDescent="0.75">
      <c r="P160" s="11">
        <v>146</v>
      </c>
      <c r="Q160" s="11">
        <f t="shared" si="34"/>
        <v>24</v>
      </c>
      <c r="R160" s="11">
        <f t="shared" si="35"/>
        <v>2</v>
      </c>
      <c r="S160" s="12" t="str" cm="1">
        <f t="array" ref="S160">INDEX('Surgery-ConceptMap-1'!$I$15:$N$125,Q160+1,R160)</f>
        <v>* group[=].element[=].display = ##34#Site of surgery on metastasis_peritoneum##34#</v>
      </c>
    </row>
    <row r="161" spans="16:19" x14ac:dyDescent="0.75">
      <c r="P161" s="11">
        <v>147</v>
      </c>
      <c r="Q161" s="11">
        <f t="shared" si="34"/>
        <v>24</v>
      </c>
      <c r="R161" s="11">
        <f t="shared" si="35"/>
        <v>3</v>
      </c>
      <c r="S161" s="12" t="str" cm="1">
        <f t="array" ref="S161">INDEX('Surgery-ConceptMap-1'!$I$15:$N$125,Q161+1,R161)</f>
        <v>* group[=].element[=].target.code = #Procedure.bodySite</v>
      </c>
    </row>
    <row r="162" spans="16:19" x14ac:dyDescent="0.75">
      <c r="P162" s="11">
        <v>148</v>
      </c>
      <c r="Q162" s="11">
        <f t="shared" si="34"/>
        <v>24</v>
      </c>
      <c r="R162" s="11">
        <f t="shared" si="35"/>
        <v>4</v>
      </c>
      <c r="S162" s="12" t="str" cm="1">
        <f t="array" ref="S162">INDEX('Surgery-ConceptMap-1'!$I$15:$N$125,Q162+1,R162)</f>
        <v>* group[=].element[=].target.display = ##34###34#</v>
      </c>
    </row>
    <row r="163" spans="16:19" x14ac:dyDescent="0.75">
      <c r="P163" s="11">
        <v>149</v>
      </c>
      <c r="Q163" s="11">
        <f t="shared" si="34"/>
        <v>24</v>
      </c>
      <c r="R163" s="11">
        <f t="shared" si="35"/>
        <v>5</v>
      </c>
      <c r="S163" s="12" t="str" cm="1">
        <f t="array" ref="S163">INDEX('Surgery-ConceptMap-1'!$I$15:$N$125,Q163+1,R163)</f>
        <v>* group[=].element[=].target.equivalence = #equivalent</v>
      </c>
    </row>
    <row r="164" spans="16:19" ht="59" x14ac:dyDescent="0.75">
      <c r="P164" s="11">
        <v>150</v>
      </c>
      <c r="Q164" s="11">
        <f t="shared" si="34"/>
        <v>24</v>
      </c>
      <c r="R164" s="11">
        <f t="shared" si="35"/>
        <v>6</v>
      </c>
      <c r="S164" s="12" t="str" cm="1">
        <f t="array" ref="S164">INDEX('Surgery-ConceptMap-1'!$I$15:$N$125,Q164+1,R164)</f>
        <v>* group[=].element[=].target.comment = ##34#see above
MAYBE BETTER
a qualifier for the bodysite##34#</v>
      </c>
    </row>
    <row r="165" spans="16:19" x14ac:dyDescent="0.75">
      <c r="P165" s="11">
        <v>151</v>
      </c>
      <c r="Q165" s="11">
        <f t="shared" si="34"/>
        <v>25</v>
      </c>
      <c r="R165" s="11">
        <f t="shared" si="35"/>
        <v>1</v>
      </c>
      <c r="S165" s="12" t="str" cm="1">
        <f t="array" ref="S165">INDEX('Surgery-ConceptMap-1'!$I$15:$N$125,Q165+1,R165)</f>
        <v>* group[=].element[+].code = #Surgery.siteOnMetastasis.brain</v>
      </c>
    </row>
    <row r="166" spans="16:19" x14ac:dyDescent="0.75">
      <c r="P166" s="11">
        <v>152</v>
      </c>
      <c r="Q166" s="11">
        <f t="shared" si="34"/>
        <v>25</v>
      </c>
      <c r="R166" s="11">
        <f t="shared" si="35"/>
        <v>2</v>
      </c>
      <c r="S166" s="12" t="str" cm="1">
        <f t="array" ref="S166">INDEX('Surgery-ConceptMap-1'!$I$15:$N$125,Q166+1,R166)</f>
        <v>* group[=].element[=].display = ##34#Site of surgery on metastasis_brain##34#</v>
      </c>
    </row>
    <row r="167" spans="16:19" x14ac:dyDescent="0.75">
      <c r="P167" s="11">
        <v>153</v>
      </c>
      <c r="Q167" s="11">
        <f t="shared" si="34"/>
        <v>25</v>
      </c>
      <c r="R167" s="11">
        <f t="shared" si="35"/>
        <v>3</v>
      </c>
      <c r="S167" s="12" t="str" cm="1">
        <f t="array" ref="S167">INDEX('Surgery-ConceptMap-1'!$I$15:$N$125,Q167+1,R167)</f>
        <v>* group[=].element[=].target.code = #Procedure.bodySite</v>
      </c>
    </row>
    <row r="168" spans="16:19" x14ac:dyDescent="0.75">
      <c r="P168" s="11">
        <v>154</v>
      </c>
      <c r="Q168" s="11">
        <f t="shared" si="34"/>
        <v>25</v>
      </c>
      <c r="R168" s="11">
        <f t="shared" si="35"/>
        <v>4</v>
      </c>
      <c r="S168" s="12" t="str" cm="1">
        <f t="array" ref="S168">INDEX('Surgery-ConceptMap-1'!$I$15:$N$125,Q168+1,R168)</f>
        <v>* group[=].element[=].target.display = ##34###34#</v>
      </c>
    </row>
    <row r="169" spans="16:19" x14ac:dyDescent="0.75">
      <c r="P169" s="11">
        <v>155</v>
      </c>
      <c r="Q169" s="11">
        <f t="shared" si="34"/>
        <v>25</v>
      </c>
      <c r="R169" s="11">
        <f t="shared" si="35"/>
        <v>5</v>
      </c>
      <c r="S169" s="12" t="str" cm="1">
        <f t="array" ref="S169">INDEX('Surgery-ConceptMap-1'!$I$15:$N$125,Q169+1,R169)</f>
        <v>* group[=].element[=].target.equivalence = #equivalent</v>
      </c>
    </row>
    <row r="170" spans="16:19" ht="59" x14ac:dyDescent="0.75">
      <c r="P170" s="11">
        <v>156</v>
      </c>
      <c r="Q170" s="11">
        <f t="shared" si="34"/>
        <v>25</v>
      </c>
      <c r="R170" s="11">
        <f t="shared" si="35"/>
        <v>6</v>
      </c>
      <c r="S170" s="12" t="str" cm="1">
        <f t="array" ref="S170">INDEX('Surgery-ConceptMap-1'!$I$15:$N$125,Q170+1,R170)</f>
        <v>* group[=].element[=].target.comment = ##34#see above
MAYBE BETTER
a qualifier for the bodysite##34#</v>
      </c>
    </row>
    <row r="171" spans="16:19" x14ac:dyDescent="0.75">
      <c r="P171" s="11">
        <v>157</v>
      </c>
      <c r="Q171" s="11">
        <f t="shared" si="34"/>
        <v>26</v>
      </c>
      <c r="R171" s="11">
        <f t="shared" si="35"/>
        <v>1</v>
      </c>
      <c r="S171" s="12" t="str" cm="1">
        <f t="array" ref="S171">INDEX('Surgery-ConceptMap-1'!$I$15:$N$125,Q171+1,R171)</f>
        <v>* group[=].element[+].code = #Surgery.siteOnMetastasis.otherViscera</v>
      </c>
    </row>
    <row r="172" spans="16:19" ht="29.5" x14ac:dyDescent="0.75">
      <c r="P172" s="11">
        <v>158</v>
      </c>
      <c r="Q172" s="11">
        <f t="shared" si="34"/>
        <v>26</v>
      </c>
      <c r="R172" s="11">
        <f t="shared" si="35"/>
        <v>2</v>
      </c>
      <c r="S172" s="12" t="str" cm="1">
        <f t="array" ref="S172">INDEX('Surgery-ConceptMap-1'!$I$15:$N$125,Q172+1,R172)</f>
        <v>* group[=].element[=].display = ##34#Site of surgery on metastasis_other viscera##34#</v>
      </c>
    </row>
    <row r="173" spans="16:19" x14ac:dyDescent="0.75">
      <c r="P173" s="11">
        <v>159</v>
      </c>
      <c r="Q173" s="11">
        <f t="shared" si="34"/>
        <v>26</v>
      </c>
      <c r="R173" s="11">
        <f t="shared" si="35"/>
        <v>3</v>
      </c>
      <c r="S173" s="12" t="str" cm="1">
        <f t="array" ref="S173">INDEX('Surgery-ConceptMap-1'!$I$15:$N$125,Q173+1,R173)</f>
        <v>* group[=].element[=].target.code = #Procedure.bodySite</v>
      </c>
    </row>
    <row r="174" spans="16:19" x14ac:dyDescent="0.75">
      <c r="P174" s="11">
        <v>160</v>
      </c>
      <c r="Q174" s="11">
        <f t="shared" si="34"/>
        <v>26</v>
      </c>
      <c r="R174" s="11">
        <f t="shared" si="35"/>
        <v>4</v>
      </c>
      <c r="S174" s="12" t="str" cm="1">
        <f t="array" ref="S174">INDEX('Surgery-ConceptMap-1'!$I$15:$N$125,Q174+1,R174)</f>
        <v>* group[=].element[=].target.display = ##34###34#</v>
      </c>
    </row>
    <row r="175" spans="16:19" x14ac:dyDescent="0.75">
      <c r="P175" s="11">
        <v>161</v>
      </c>
      <c r="Q175" s="11">
        <f t="shared" si="34"/>
        <v>26</v>
      </c>
      <c r="R175" s="11">
        <f t="shared" si="35"/>
        <v>5</v>
      </c>
      <c r="S175" s="12" t="str" cm="1">
        <f t="array" ref="S175">INDEX('Surgery-ConceptMap-1'!$I$15:$N$125,Q175+1,R175)</f>
        <v>* group[=].element[=].target.equivalence = #equivalent</v>
      </c>
    </row>
    <row r="176" spans="16:19" ht="59" x14ac:dyDescent="0.75">
      <c r="P176" s="11">
        <v>162</v>
      </c>
      <c r="Q176" s="11">
        <f t="shared" si="34"/>
        <v>26</v>
      </c>
      <c r="R176" s="11">
        <f t="shared" si="35"/>
        <v>6</v>
      </c>
      <c r="S176" s="12" t="str" cm="1">
        <f t="array" ref="S176">INDEX('Surgery-ConceptMap-1'!$I$15:$N$125,Q176+1,R176)</f>
        <v>* group[=].element[=].target.comment = ##34#see above
MAYBE BETTER
a qualifier for the bodysite##34#</v>
      </c>
    </row>
    <row r="177" spans="16:19" x14ac:dyDescent="0.75">
      <c r="P177" s="11">
        <v>163</v>
      </c>
      <c r="Q177" s="11">
        <f t="shared" si="34"/>
        <v>27</v>
      </c>
      <c r="R177" s="11">
        <f t="shared" si="35"/>
        <v>1</v>
      </c>
      <c r="S177" s="12" t="str" cm="1">
        <f t="array" ref="S177">INDEX('Surgery-ConceptMap-1'!$I$15:$N$125,Q177+1,R177)</f>
        <v>* group[=].element[+].code = #Surgery.siteOnMetastasis.unknown</v>
      </c>
    </row>
    <row r="178" spans="16:19" x14ac:dyDescent="0.75">
      <c r="P178" s="11">
        <v>164</v>
      </c>
      <c r="Q178" s="11">
        <f t="shared" si="34"/>
        <v>27</v>
      </c>
      <c r="R178" s="11">
        <f t="shared" si="35"/>
        <v>2</v>
      </c>
      <c r="S178" s="12" t="str" cm="1">
        <f t="array" ref="S178">INDEX('Surgery-ConceptMap-1'!$I$15:$N$125,Q178+1,R178)</f>
        <v>* group[=].element[=].display = ##34#Site of surgery on metastasis_unknown##34#</v>
      </c>
    </row>
    <row r="179" spans="16:19" x14ac:dyDescent="0.75">
      <c r="P179" s="11">
        <v>165</v>
      </c>
      <c r="Q179" s="11">
        <f t="shared" si="34"/>
        <v>27</v>
      </c>
      <c r="R179" s="11">
        <f t="shared" si="35"/>
        <v>3</v>
      </c>
      <c r="S179" s="12" t="str" cm="1">
        <f t="array" ref="S179">INDEX('Surgery-ConceptMap-1'!$I$15:$N$125,Q179+1,R179)</f>
        <v>* group[=].element[=].target.code = #Procedure.bodySite</v>
      </c>
    </row>
    <row r="180" spans="16:19" x14ac:dyDescent="0.75">
      <c r="P180" s="11">
        <v>166</v>
      </c>
      <c r="Q180" s="11">
        <f t="shared" si="34"/>
        <v>27</v>
      </c>
      <c r="R180" s="11">
        <f t="shared" si="35"/>
        <v>4</v>
      </c>
      <c r="S180" s="12" t="str" cm="1">
        <f t="array" ref="S180">INDEX('Surgery-ConceptMap-1'!$I$15:$N$125,Q180+1,R180)</f>
        <v>* group[=].element[=].target.display = ##34###34#</v>
      </c>
    </row>
    <row r="181" spans="16:19" x14ac:dyDescent="0.75">
      <c r="P181" s="11">
        <v>167</v>
      </c>
      <c r="Q181" s="11">
        <f t="shared" si="34"/>
        <v>27</v>
      </c>
      <c r="R181" s="11">
        <f t="shared" si="35"/>
        <v>5</v>
      </c>
      <c r="S181" s="12" t="str" cm="1">
        <f t="array" ref="S181">INDEX('Surgery-ConceptMap-1'!$I$15:$N$125,Q181+1,R181)</f>
        <v>* group[=].element[=].target.equivalence = #equivalent</v>
      </c>
    </row>
    <row r="182" spans="16:19" ht="59" x14ac:dyDescent="0.75">
      <c r="P182" s="11">
        <v>168</v>
      </c>
      <c r="Q182" s="11">
        <f t="shared" si="34"/>
        <v>27</v>
      </c>
      <c r="R182" s="11">
        <f t="shared" si="35"/>
        <v>6</v>
      </c>
      <c r="S182" s="12" t="str" cm="1">
        <f t="array" ref="S182">INDEX('Surgery-ConceptMap-1'!$I$15:$N$125,Q182+1,R182)</f>
        <v>* group[=].element[=].target.comment = ##34#see above
MAYBE BETTER
a qualifier for the bodysite##34#</v>
      </c>
    </row>
    <row r="183" spans="16:19" x14ac:dyDescent="0.75">
      <c r="P183" s="11">
        <v>169</v>
      </c>
      <c r="Q183" s="11">
        <f t="shared" si="34"/>
        <v>28</v>
      </c>
      <c r="R183" s="11">
        <f t="shared" si="35"/>
        <v>1</v>
      </c>
      <c r="S183" s="12" t="str" cm="1">
        <f t="array" ref="S183">INDEX('Surgery-ConceptMap-1'!$I$15:$N$125,Q183+1,R183)</f>
        <v>* group[=].element[+].code = #Surgery.surgicalComplications</v>
      </c>
    </row>
    <row r="184" spans="16:19" ht="29.5" x14ac:dyDescent="0.75">
      <c r="P184" s="11">
        <v>170</v>
      </c>
      <c r="Q184" s="11">
        <f t="shared" si="34"/>
        <v>28</v>
      </c>
      <c r="R184" s="11">
        <f t="shared" si="35"/>
        <v>2</v>
      </c>
      <c r="S184" s="12" t="str" cm="1">
        <f t="array" ref="S184">INDEX('Surgery-ConceptMap-1'!$I$15:$N$125,Q184+1,R184)</f>
        <v>* group[=].element[=].display = ##34#Surgical complications (Clavien-Dindo Classification)##34#</v>
      </c>
    </row>
    <row r="185" spans="16:19" x14ac:dyDescent="0.75">
      <c r="P185" s="11">
        <v>171</v>
      </c>
      <c r="Q185" s="11">
        <f t="shared" si="34"/>
        <v>28</v>
      </c>
      <c r="R185" s="11">
        <f t="shared" si="35"/>
        <v>3</v>
      </c>
      <c r="S185" s="12" t="str" cm="1">
        <f t="array" ref="S185">INDEX('Surgery-ConceptMap-1'!$I$15:$N$125,Q185+1,R185)</f>
        <v>* group[=].element[=].target.code = #Procedure.complication</v>
      </c>
    </row>
    <row r="186" spans="16:19" x14ac:dyDescent="0.75">
      <c r="P186" s="11">
        <v>172</v>
      </c>
      <c r="Q186" s="11">
        <f t="shared" si="34"/>
        <v>28</v>
      </c>
      <c r="R186" s="11">
        <f t="shared" si="35"/>
        <v>4</v>
      </c>
      <c r="S186" s="12" t="str" cm="1">
        <f t="array" ref="S186">INDEX('Surgery-ConceptMap-1'!$I$15:$N$125,Q186+1,R186)</f>
        <v>* group[=].element[=].target.display = ##34###34#</v>
      </c>
    </row>
    <row r="187" spans="16:19" x14ac:dyDescent="0.75">
      <c r="P187" s="11">
        <v>173</v>
      </c>
      <c r="Q187" s="11">
        <f t="shared" si="34"/>
        <v>28</v>
      </c>
      <c r="R187" s="11">
        <f t="shared" si="35"/>
        <v>5</v>
      </c>
      <c r="S187" s="12" t="str" cm="1">
        <f t="array" ref="S187">INDEX('Surgery-ConceptMap-1'!$I$15:$N$125,Q187+1,R187)</f>
        <v>* group[=].element[=].target.equivalence = #equivalent</v>
      </c>
    </row>
    <row r="188" spans="16:19" x14ac:dyDescent="0.75">
      <c r="P188" s="11">
        <v>174</v>
      </c>
      <c r="Q188" s="11">
        <f t="shared" si="34"/>
        <v>28</v>
      </c>
      <c r="R188" s="11">
        <f t="shared" si="35"/>
        <v>6</v>
      </c>
      <c r="S188" s="12" t="str" cm="1">
        <f t="array" ref="S188">INDEX('Surgery-ConceptMap-1'!$I$15:$N$125,Q188+1,R188)</f>
        <v/>
      </c>
    </row>
    <row r="189" spans="16:19" x14ac:dyDescent="0.75">
      <c r="P189" s="11">
        <v>175</v>
      </c>
      <c r="Q189" s="11">
        <f t="shared" si="34"/>
        <v>29</v>
      </c>
      <c r="R189" s="11">
        <f t="shared" si="35"/>
        <v>1</v>
      </c>
      <c r="S189" s="12" cm="1">
        <f t="array" ref="S189">INDEX('Surgery-ConceptMap-1'!$I$15:$N$125,Q189+1,R189)</f>
        <v>0</v>
      </c>
    </row>
    <row r="190" spans="16:19" x14ac:dyDescent="0.75">
      <c r="P190" s="11">
        <v>176</v>
      </c>
      <c r="Q190" s="11">
        <f t="shared" si="34"/>
        <v>29</v>
      </c>
      <c r="R190" s="11">
        <f t="shared" si="35"/>
        <v>2</v>
      </c>
      <c r="S190" s="12" cm="1">
        <f t="array" ref="S190">INDEX('Surgery-ConceptMap-1'!$I$15:$N$125,Q190+1,R190)</f>
        <v>0</v>
      </c>
    </row>
    <row r="191" spans="16:19" x14ac:dyDescent="0.75">
      <c r="P191" s="11">
        <v>177</v>
      </c>
      <c r="Q191" s="11">
        <f t="shared" si="34"/>
        <v>29</v>
      </c>
      <c r="R191" s="11">
        <f t="shared" si="35"/>
        <v>3</v>
      </c>
      <c r="S191" s="12" cm="1">
        <f t="array" ref="S191">INDEX('Surgery-ConceptMap-1'!$I$15:$N$125,Q191+1,R191)</f>
        <v>0</v>
      </c>
    </row>
    <row r="192" spans="16:19" x14ac:dyDescent="0.75">
      <c r="P192" s="11">
        <v>178</v>
      </c>
      <c r="Q192" s="11">
        <f t="shared" si="34"/>
        <v>29</v>
      </c>
      <c r="R192" s="11">
        <f t="shared" si="35"/>
        <v>4</v>
      </c>
      <c r="S192" s="12" cm="1">
        <f t="array" ref="S192">INDEX('Surgery-ConceptMap-1'!$I$15:$N$125,Q192+1,R192)</f>
        <v>0</v>
      </c>
    </row>
    <row r="193" spans="16:19" x14ac:dyDescent="0.75">
      <c r="P193" s="11">
        <v>179</v>
      </c>
      <c r="Q193" s="11">
        <f t="shared" si="34"/>
        <v>29</v>
      </c>
      <c r="R193" s="11">
        <f t="shared" si="35"/>
        <v>5</v>
      </c>
      <c r="S193" s="12" cm="1">
        <f t="array" ref="S193">INDEX('Surgery-ConceptMap-1'!$I$15:$N$125,Q193+1,R193)</f>
        <v>0</v>
      </c>
    </row>
    <row r="194" spans="16:19" x14ac:dyDescent="0.75">
      <c r="P194" s="11">
        <v>180</v>
      </c>
      <c r="Q194" s="11">
        <f t="shared" si="34"/>
        <v>29</v>
      </c>
      <c r="R194" s="11">
        <f t="shared" si="35"/>
        <v>6</v>
      </c>
      <c r="S194" s="12" cm="1">
        <f t="array" ref="S194">INDEX('Surgery-ConceptMap-1'!$I$15:$N$125,Q194+1,R194)</f>
        <v>0</v>
      </c>
    </row>
    <row r="195" spans="16:19" x14ac:dyDescent="0.75">
      <c r="P195" s="11">
        <v>181</v>
      </c>
      <c r="Q195" s="11">
        <f t="shared" si="34"/>
        <v>30</v>
      </c>
      <c r="R195" s="11">
        <f t="shared" si="35"/>
        <v>1</v>
      </c>
      <c r="S195" s="12" cm="1">
        <f t="array" ref="S195">INDEX('Surgery-ConceptMap-1'!$I$15:$N$125,Q195+1,R195)</f>
        <v>0</v>
      </c>
    </row>
    <row r="196" spans="16:19" x14ac:dyDescent="0.75">
      <c r="P196" s="11">
        <v>182</v>
      </c>
      <c r="Q196" s="11">
        <f t="shared" si="34"/>
        <v>30</v>
      </c>
      <c r="R196" s="11">
        <f t="shared" si="35"/>
        <v>2</v>
      </c>
      <c r="S196" s="12" cm="1">
        <f t="array" ref="S196">INDEX('Surgery-ConceptMap-1'!$I$15:$N$125,Q196+1,R196)</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pageSetup paperSize="9" orientation="portrait" r:id="rId6"/>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203"/>
  <sheetViews>
    <sheetView workbookViewId="0">
      <selection activeCell="B19" sqref="B19:B19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1775</v>
      </c>
    </row>
    <row r="3" spans="2:7" x14ac:dyDescent="0.75">
      <c r="B3" s="24" t="s">
        <v>20</v>
      </c>
    </row>
    <row r="4" spans="2:7" x14ac:dyDescent="0.75">
      <c r="B4" s="50" t="str">
        <f>"Instance: "&amp;'Surgery-ConceptMap-1'!C4</f>
        <v>Instance: surgery2FHIR</v>
      </c>
    </row>
    <row r="5" spans="2:7" x14ac:dyDescent="0.75">
      <c r="B5" s="50" t="s">
        <v>1330</v>
      </c>
    </row>
    <row r="6" spans="2:7" x14ac:dyDescent="0.75">
      <c r="B6" s="50" t="s">
        <v>1321</v>
      </c>
    </row>
    <row r="7" spans="2:7" x14ac:dyDescent="0.75">
      <c r="B7" s="50" t="s">
        <v>1473</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1322</v>
      </c>
    </row>
    <row r="11" spans="2:7" x14ac:dyDescent="0.75">
      <c r="B11" s="50" t="s">
        <v>1323</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##34#http://hl7.eu/fhir/ig/idea4rc/StructureDefinition/Surgery##34#</v>
      </c>
    </row>
    <row r="17" spans="2:7" x14ac:dyDescent="0.75">
      <c r="B17" s="53" t="str">
        <f>"* group[=].target = ##34#"&amp;'Surgery-ConceptMap-1'!E7&amp;"##34#"</f>
        <v>* group[=].target = ##34#http://hl7.eu/fhir/ig/idea4rc/StructureDefinition/Procedure-surgery-eu-i4rc##34#</v>
      </c>
    </row>
    <row r="18" spans="2:7" x14ac:dyDescent="0.75">
      <c r="B18" s="75"/>
    </row>
    <row r="19" spans="2:7" x14ac:dyDescent="0.75">
      <c r="B19" s="12" t="str">
        <f>IF('Surgery-ConceptMap-1'!S15=0,"//---END",'Surgery-ConceptMap-1'!S15)</f>
        <v>* group[=].element[+].code = #Surgery.episodeEvent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#Procedure.extension:ProcedureCategoryR5/type.valueCodeableConcept</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x14ac:dyDescent="0.75">
      <c r="B30" s="12" t="str">
        <f>IF('Surgery-ConceptMap-1'!S26=0,"//---END",'Surgery-ConceptMap-1'!S26)</f>
        <v/>
      </c>
    </row>
    <row r="31" spans="2:7" x14ac:dyDescent="0.75">
      <c r="B31" s="12" t="str">
        <f>IF('Surgery-ConceptMap-1'!S27=0,"//---END",'Surgery-ConceptMap-1'!S27)</f>
        <v>* group[=].element[+].code = #Surgery.hospital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#relatedto</v>
      </c>
    </row>
    <row r="36" spans="2:2" ht="29.5" x14ac:dyDescent="0.75">
      <c r="B36" s="12" t="str">
        <f>IF('Surgery-ConceptMap-1'!S32=0,"//---END",'Surgery-ConceptMap-1'!S32)</f>
        <v>* group[=].element[=].target.comment = ##34#In case the actual Organization performing the procedure is captured.
It could be a perfomer of type Organization ; or a perfomer.organization if of type PractitionerRole##34#</v>
      </c>
    </row>
    <row r="37" spans="2:2" x14ac:dyDescent="0.75">
      <c r="B37" s="12" t="str">
        <f>IF('Surgery-ConceptMap-1'!S33=0,"//---END",'Surgery-ConceptMap-1'!S33)</f>
        <v>* group[=].element[+].code = #Surgery.hospital</v>
      </c>
    </row>
    <row r="38" spans="2:2" x14ac:dyDescent="0.75">
      <c r="B38" s="12" t="str">
        <f>IF('Surgery-ConceptMap-1'!S34=0,"//---END",'Surgery-ConceptMap-1'!S34)</f>
        <v>* group[=].element[=].display = ##34#Surgery Hospital##34#</v>
      </c>
    </row>
    <row r="39" spans="2:2" x14ac:dyDescent="0.75">
      <c r="B39" s="12" t="str">
        <f>IF('Surgery-ConceptMap-1'!S35=0,"//---END",'Surgery-ConceptMap-1'!S35)</f>
        <v>* group[=].element[=].target.code = #Procedure.extension:surgeryHospital</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44.25" x14ac:dyDescent="0.75">
      <c r="B42" s="12" t="str">
        <f>IF('Surgery-ConceptMap-1'!S38=0,"//---END",'Surgery-ConceptMap-1'!S38)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IF('Surgery-ConceptMap-1'!S39=0,"//---END",'Surgery-ConceptMap-1'!S39)</f>
        <v>* group[=].element[+].code = #Surgery.date</v>
      </c>
    </row>
    <row r="44" spans="2:2" x14ac:dyDescent="0.75">
      <c r="B44" s="12" t="str">
        <f>IF('Surgery-ConceptMap-1'!S40=0,"//---END",'Surgery-ConceptMap-1'!S40)</f>
        <v>* group[=].element[=].display = ##34#Date of surgery##34#</v>
      </c>
    </row>
    <row r="45" spans="2:2" x14ac:dyDescent="0.75">
      <c r="B45" s="12" t="str">
        <f>IF('Surgery-ConceptMap-1'!S41=0,"//---END",'Surgery-ConceptMap-1'!S41)</f>
        <v>* group[=].element[=].target.code = #Procedure.performedDateTime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#equal</v>
      </c>
    </row>
    <row r="48" spans="2:2" x14ac:dyDescent="0.75">
      <c r="B48" s="12" t="str">
        <f>IF('Surgery-ConceptMap-1'!S44=0,"//---END",'Surgery-ConceptMap-1'!S44)</f>
        <v/>
      </c>
    </row>
    <row r="49" spans="2:2" x14ac:dyDescent="0.75">
      <c r="B49" s="12" t="str">
        <f>IF('Surgery-ConceptMap-1'!S45=0,"//---END",'Surgery-ConceptMap-1'!S45)</f>
        <v>* group[=].element[+].code = #Surgery.intention</v>
      </c>
    </row>
    <row r="50" spans="2:2" x14ac:dyDescent="0.75">
      <c r="B50" s="12" t="str">
        <f>IF('Surgery-ConceptMap-1'!S46=0,"//---END",'Surgery-ConceptMap-1'!S46)</f>
        <v>* group[=].element[=].display = ##34#Surgery intention##34#</v>
      </c>
    </row>
    <row r="51" spans="2:2" x14ac:dyDescent="0.75">
      <c r="B51" s="12" t="str">
        <f>IF('Surgery-ConceptMap-1'!S47=0,"//---END",'Surgery-ConceptMap-1'!S47)</f>
        <v>* group[=].element[=].target.code = #Procedure.extension:ProcedureCategoryR5/intent.valueCodeableConcept</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c>
    </row>
    <row r="55" spans="2:2" x14ac:dyDescent="0.75">
      <c r="B55" s="12" t="str">
        <f>IF('Surgery-ConceptMap-1'!S51=0,"//---END",'Surgery-ConceptMap-1'!S51)</f>
        <v>* group[=].element[+].code = #Surgery.typeOfApproach</v>
      </c>
    </row>
    <row r="56" spans="2:2" x14ac:dyDescent="0.75">
      <c r="B56" s="12" t="str">
        <f>IF('Surgery-ConceptMap-1'!S52=0,"//---END",'Surgery-ConceptMap-1'!S52)</f>
        <v>* group[=].element[=].display = ##34#Type of surgical approach on Tumour##34#</v>
      </c>
    </row>
    <row r="57" spans="2:2" x14ac:dyDescent="0.75">
      <c r="B57" s="12" t="str">
        <f>IF('Surgery-ConceptMap-1'!S53=0,"//---END",'Surgery-ConceptMap-1'!S53)</f>
        <v>* group[=].element[=].target.code = #Procedure.extension:procedure-method.valueCodeableConcept</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c>
    </row>
    <row r="61" spans="2:2" x14ac:dyDescent="0.75">
      <c r="B61" s="12" t="str">
        <f>IF('Surgery-ConceptMap-1'!S57=0,"//---END",'Surgery-ConceptMap-1'!S57)</f>
        <v>* group[=].element[+].code = #Surgery.marginsAfterSurgery</v>
      </c>
    </row>
    <row r="62" spans="2:2" x14ac:dyDescent="0.75">
      <c r="B62" s="12" t="str">
        <f>IF('Surgery-ConceptMap-1'!S58=0,"//---END",'Surgery-ConceptMap-1'!S58)</f>
        <v>* group[=].element[=].display = ##34#Margins after surgery##34#</v>
      </c>
    </row>
    <row r="63" spans="2:2" x14ac:dyDescent="0.75">
      <c r="B63" s="12" t="str">
        <f>IF('Surgery-ConceptMap-1'!S59=0,"//---END",'Surgery-ConceptMap-1'!S59)</f>
        <v>* group[=].element[=].target.code = #Procedure.outcome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c>
    </row>
    <row r="67" spans="2:2" x14ac:dyDescent="0.75">
      <c r="B67" s="12" t="str">
        <f>IF('Surgery-ConceptMap-1'!S63=0,"//---END",'Surgery-ConceptMap-1'!S63)</f>
        <v>* group[=].element[+].code = #Surgery.tumorRupture</v>
      </c>
    </row>
    <row r="68" spans="2:2" x14ac:dyDescent="0.75">
      <c r="B68" s="12" t="str">
        <f>IF('Surgery-ConceptMap-1'!S64=0,"//---END",'Surgery-ConceptMap-1'!S64)</f>
        <v>* group[=].element[=].display = ##34#Tumor rupture##34#</v>
      </c>
    </row>
    <row r="69" spans="2:2" x14ac:dyDescent="0.75">
      <c r="B69" s="12" t="str">
        <f>IF('Surgery-ConceptMap-1'!S65=0,"//---END",'Surgery-ConceptMap-1'!S65)</f>
        <v>* group[=].element[=].target.code = #Procedure.extension:supportingInfoR5</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ht="44.25" x14ac:dyDescent="0.75">
      <c r="B72" s="12" t="str">
        <f>IF('Surgery-ConceptMap-1'!S68=0,"//---END",'Surgery-ConceptMap-1'!S68)</f>
        <v>* group[=].element[=].target.comment = ##34#Is the tumor rupture a supporting info or a complication ?
IN the secodn case the supportingInfo refers an Observation conforming to the XYZ profile, where observation.code is = XXX
add map group including the target profile##34#</v>
      </c>
    </row>
    <row r="73" spans="2:2" x14ac:dyDescent="0.75">
      <c r="B73" s="12" t="str">
        <f>IF('Surgery-ConceptMap-1'!S69=0,"//---END",'Surgery-ConceptMap-1'!S69)</f>
        <v>* group[=].element[+].code = #Surgery.specimenMitoticCount</v>
      </c>
    </row>
    <row r="74" spans="2:2" x14ac:dyDescent="0.75">
      <c r="B74" s="12" t="str">
        <f>IF('Surgery-ConceptMap-1'!S70=0,"//---END",'Surgery-ConceptMap-1'!S70)</f>
        <v>* group[=].element[=].display = ##34#Surgical specimen Mitotic count##34#</v>
      </c>
    </row>
    <row r="75" spans="2:2" x14ac:dyDescent="0.75">
      <c r="B75" s="12" t="str">
        <f>IF('Surgery-ConceptMap-1'!S71=0,"//---END",'Surgery-ConceptMap-1'!S71)</f>
        <v>* group[=].element[=].target.code = #Procedure.extension:supportingInfoR5</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ht="59" x14ac:dyDescent="0.75">
      <c r="B78" s="12" t="str">
        <f>IF('Surgery-ConceptMap-1'!S74=0,"//---END",'Surgery-ConceptMap-1'!S74)</f>
        <v>* group[=].element[=].target.comment = ##34#Check how this differs from the same info in Cancer Episode.
The supportingInfo refers an Observation conforming to the ObservationSimpleResult profile, where observation.code is = $athena#4227243 'Number of mitoses per 10 high power fields'
Add a map to the target profile##34#</v>
      </c>
    </row>
    <row r="79" spans="2:2" x14ac:dyDescent="0.75">
      <c r="B79" s="12" t="str">
        <f>IF('Surgery-ConceptMap-1'!S75=0,"//---END",'Surgery-ConceptMap-1'!S75)</f>
        <v>* group[=].element[+].code = #Surgery.specimenGradingOnlyInUntreatedTumours</v>
      </c>
    </row>
    <row r="80" spans="2:2" x14ac:dyDescent="0.75">
      <c r="B80" s="12" t="str">
        <f>IF('Surgery-ConceptMap-1'!S76=0,"//---END",'Surgery-ConceptMap-1'!S76)</f>
        <v>* group[=].element[=].display = ##34#Surgical specimen grading only in untreated tumours##34#</v>
      </c>
    </row>
    <row r="81" spans="2:2" x14ac:dyDescent="0.75">
      <c r="B81" s="12" t="str">
        <f>IF('Surgery-ConceptMap-1'!S77=0,"//---END",'Surgery-ConceptMap-1'!S77)</f>
        <v>* group[=].element[=].target.code = #Procedure.bodySite.extension:laterality</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#Surgery.isolatedLimbPerfusion</v>
      </c>
    </row>
    <row r="86" spans="2:2" x14ac:dyDescent="0.75">
      <c r="B86" s="12" t="str">
        <f>IF('Surgery-ConceptMap-1'!S82=0,"//---END",'Surgery-ConceptMap-1'!S82)</f>
        <v>* group[=].element[=].display = ##34#Isolated Limb perfusion##34#</v>
      </c>
    </row>
    <row r="87" spans="2:2" x14ac:dyDescent="0.75">
      <c r="B87" s="12" t="str">
        <f>IF('Surgery-ConceptMap-1'!S83=0,"//---END",'Surgery-ConceptMap-1'!S83)</f>
        <v>* group[=].element[=].target.code = #Procedure.code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ht="29.5" x14ac:dyDescent="0.75">
      <c r="B90" s="12" t="str">
        <f>IF('Surgery-ConceptMap-1'!S86=0,"//---END",'Surgery-ConceptMap-1'!S86)</f>
        <v>* group[=].element[=].target.comment = ##34#to be checked.
True if code = $athena#4019656 'Isolated limb perfusion'##34#</v>
      </c>
    </row>
    <row r="91" spans="2:2" x14ac:dyDescent="0.75">
      <c r="B91" s="12" t="str">
        <f>IF('Surgery-ConceptMap-1'!S87=0,"//---END",'Surgery-ConceptMap-1'!S87)</f>
        <v>* group[=].element[+].code = #Surgery.reconstruction</v>
      </c>
    </row>
    <row r="92" spans="2:2" x14ac:dyDescent="0.75">
      <c r="B92" s="12" t="str">
        <f>IF('Surgery-ConceptMap-1'!S88=0,"//---END",'Surgery-ConceptMap-1'!S88)</f>
        <v>* group[=].element[=].display = ##34#Reconstruction##34#</v>
      </c>
    </row>
    <row r="93" spans="2:2" x14ac:dyDescent="0.75">
      <c r="B93" s="12" t="str">
        <f>IF('Surgery-ConceptMap-1'!S89=0,"//---END",'Surgery-ConceptMap-1'!S89)</f>
        <v>* group[=].element[=].target.code = #Procedure.code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ht="29.5" x14ac:dyDescent="0.75">
      <c r="B96" s="12" t="str">
        <f>IF('Surgery-ConceptMap-1'!S92=0,"//---END",'Surgery-ConceptMap-1'!S92)</f>
        <v>* group[=].element[=].target.comment = ##34#to be checked.
True if code is a $athena#4045162 'Reconstruction procedure'##34#</v>
      </c>
    </row>
    <row r="97" spans="2:2" x14ac:dyDescent="0.75">
      <c r="B97" s="12" t="str">
        <f>IF('Surgery-ConceptMap-1'!S93=0,"//---END",'Surgery-ConceptMap-1'!S93)</f>
        <v>* group[=].element[+].code = #Surgery.neckSurgery</v>
      </c>
    </row>
    <row r="98" spans="2:2" x14ac:dyDescent="0.75">
      <c r="B98" s="12" t="str">
        <f>IF('Surgery-ConceptMap-1'!S94=0,"//---END",'Surgery-ConceptMap-1'!S94)</f>
        <v>* group[=].element[=].display = ##34#Neck surgery##34#</v>
      </c>
    </row>
    <row r="99" spans="2:2" x14ac:dyDescent="0.75">
      <c r="B99" s="12" t="str">
        <f>IF('Surgery-ConceptMap-1'!S95=0,"//---END",'Surgery-ConceptMap-1'!S95)</f>
        <v>* group[=].element[=].target.code = #Procedure.code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#relatedto</v>
      </c>
    </row>
    <row r="102" spans="2:2" ht="29.5" x14ac:dyDescent="0.75">
      <c r="B102" s="12" t="str">
        <f>IF('Surgery-ConceptMap-1'!S98=0,"//---END",'Surgery-ConceptMap-1'!S98)</f>
        <v>* group[=].element[=].target.comment = ##34#TO BE ANALYZED:
a surgical procedue exists with body site neck##34#</v>
      </c>
    </row>
    <row r="103" spans="2:2" x14ac:dyDescent="0.75">
      <c r="B103" s="12" t="str">
        <f>IF('Surgery-ConceptMap-1'!S99=0,"//---END",'Surgery-ConceptMap-1'!S99)</f>
        <v>* group[=].element[+].code = #Surgery.dateOfNeckSurgey</v>
      </c>
    </row>
    <row r="104" spans="2:2" x14ac:dyDescent="0.75">
      <c r="B104" s="12" t="str">
        <f>IF('Surgery-ConceptMap-1'!S100=0,"//---END",'Surgery-ConceptMap-1'!S100)</f>
        <v>* group[=].element[=].display = ##34#Date of Neck surgey##34#</v>
      </c>
    </row>
    <row r="105" spans="2:2" x14ac:dyDescent="0.75">
      <c r="B105" s="12" t="str">
        <f>IF('Surgery-ConceptMap-1'!S101=0,"//---END",'Surgery-ConceptMap-1'!S101)</f>
        <v>* group[=].element[=].target.code = #Procedure.performedDateTime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ht="29.5" x14ac:dyDescent="0.75">
      <c r="B108" s="12" t="str">
        <f>IF('Surgery-ConceptMap-1'!S104=0,"//---END",'Surgery-ConceptMap-1'!S104)</f>
        <v>* group[=].element[=].target.comment = ##34#TO BE ANALYZED:
Procedue with body site = neck##34#</v>
      </c>
    </row>
    <row r="109" spans="2:2" x14ac:dyDescent="0.75">
      <c r="B109" s="12" t="str">
        <f>IF('Surgery-ConceptMap-1'!S105=0,"//---END",'Surgery-ConceptMap-1'!S105)</f>
        <v>* group[=].element[+].code = #Surgery.lateralityOfTheDissection</v>
      </c>
    </row>
    <row r="110" spans="2:2" x14ac:dyDescent="0.75">
      <c r="B110" s="12" t="str">
        <f>IF('Surgery-ConceptMap-1'!S106=0,"//---END",'Surgery-ConceptMap-1'!S106)</f>
        <v>* group[=].element[=].display = ##34#Laterality of the dissection##34#</v>
      </c>
    </row>
    <row r="111" spans="2:2" x14ac:dyDescent="0.75">
      <c r="B111" s="12" t="str">
        <f>IF('Surgery-ConceptMap-1'!S107=0,"//---END",'Surgery-ConceptMap-1'!S107)</f>
        <v>* group[=].element[=].target.code = #Procedure.bodySite.extension:laterality.valueCodeableConcept</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group[=].element[=].target.comment = ##34#Laterality or Qualifier ?##34#</v>
      </c>
    </row>
    <row r="115" spans="2:2" x14ac:dyDescent="0.75">
      <c r="B115" s="12" t="str">
        <f>IF('Surgery-ConceptMap-1'!S111=0,"//---END",'Surgery-ConceptMap-1'!S111)</f>
        <v>* group[=].element[+].code = #Surgery.surgeryOnM</v>
      </c>
    </row>
    <row r="116" spans="2:2" x14ac:dyDescent="0.75">
      <c r="B116" s="12" t="str">
        <f>IF('Surgery-ConceptMap-1'!S112=0,"//---END",'Surgery-ConceptMap-1'!S112)</f>
        <v>* group[=].element[=].display = ##34#Surgery on M##34#</v>
      </c>
    </row>
    <row r="117" spans="2:2" x14ac:dyDescent="0.75">
      <c r="B117" s="12" t="str">
        <f>IF('Surgery-ConceptMap-1'!S113=0,"//---END",'Surgery-ConceptMap-1'!S113)</f>
        <v>* group[=].element[=].target.code = #Procedure.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ht="44.25" x14ac:dyDescent="0.75">
      <c r="B120" s="12" t="str">
        <f>IF('Surgery-ConceptMap-1'!S116=0,"//---END",'Surgery-ConceptMap-1'!S116)</f>
        <v>* group[=].element[=].target.comment = ##34#TO BE ANALYZED:
a surgical proceudre exists with resonReference the metstatic condition
or a surgical proceudre exists with  reasonCode = metastatis##34#</v>
      </c>
    </row>
    <row r="121" spans="2:2" x14ac:dyDescent="0.75">
      <c r="B121" s="12" t="str">
        <f>IF('Surgery-ConceptMap-1'!S117=0,"//---END",'Surgery-ConceptMap-1'!S117)</f>
        <v>* group[=].element[+].code = #Surgery.dateOfSurgeryOnM</v>
      </c>
    </row>
    <row r="122" spans="2:2" x14ac:dyDescent="0.75">
      <c r="B122" s="12" t="str">
        <f>IF('Surgery-ConceptMap-1'!S118=0,"//---END",'Surgery-ConceptMap-1'!S118)</f>
        <v>* group[=].element[=].display = ##34#Date of surgery on M##34#</v>
      </c>
    </row>
    <row r="123" spans="2:2" x14ac:dyDescent="0.75">
      <c r="B123" s="12" t="str">
        <f>IF('Surgery-ConceptMap-1'!S119=0,"//---END",'Surgery-ConceptMap-1'!S119)</f>
        <v>* group[=].element[=].target.code = #Procedure.performedDateTime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#Surgery.siteOnMetastasis.softTissue</v>
      </c>
    </row>
    <row r="128" spans="2:2" x14ac:dyDescent="0.75">
      <c r="B128" s="12" t="str">
        <f>IF('Surgery-ConceptMap-1'!S124=0,"//---END",'Surgery-ConceptMap-1'!S124)</f>
        <v>* group[=].element[=].display = ##34#Site of surgery on metastasis_soft tissue##34#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ht="59" x14ac:dyDescent="0.75">
      <c r="B132" s="12" t="str">
        <f>IF('Surgery-ConceptMap-1'!S128=0,"//---END",'Surgery-ConceptMap-1'!S128)</f>
        <v>* group[=].element[=].target.comment = ##34#see above
MAYBE BETTER
a qualifier for the bodysite##34#</v>
      </c>
    </row>
    <row r="133" spans="2:2" x14ac:dyDescent="0.75">
      <c r="B133" s="12" t="str">
        <f>IF('Surgery-ConceptMap-1'!S129=0,"//---END",'Surgery-ConceptMap-1'!S129)</f>
        <v>* group[=].element[+].code = #Surgery.siteOnMetastasis.distantLymphNodes</v>
      </c>
    </row>
    <row r="134" spans="2:2" x14ac:dyDescent="0.75">
      <c r="B134" s="12" t="str">
        <f>IF('Surgery-ConceptMap-1'!S130=0,"//---END",'Surgery-ConceptMap-1'!S130)</f>
        <v>* group[=].element[=].display = ##34#Site of surgery on metastasis_distant lymph nodes##34#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ht="59" x14ac:dyDescent="0.75">
      <c r="B138" s="12" t="str">
        <f>IF('Surgery-ConceptMap-1'!S134=0,"//---END",'Surgery-ConceptMap-1'!S134)</f>
        <v>* group[=].element[=].target.comment = ##34#see above
MAYBE BETTER
a qualifier for the bodysite##34#</v>
      </c>
    </row>
    <row r="139" spans="2:2" x14ac:dyDescent="0.75">
      <c r="B139" s="12" t="str">
        <f>IF('Surgery-ConceptMap-1'!S135=0,"//---END",'Surgery-ConceptMap-1'!S135)</f>
        <v>* group[=].element[+].code = #Surgery.siteOnMetastasis.lung</v>
      </c>
    </row>
    <row r="140" spans="2:2" x14ac:dyDescent="0.75">
      <c r="B140" s="12" t="str">
        <f>IF('Surgery-ConceptMap-1'!S136=0,"//---END",'Surgery-ConceptMap-1'!S136)</f>
        <v>* group[=].element[=].display = ##34#Site of surgery on metastasis_lung##34#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ht="59" x14ac:dyDescent="0.75">
      <c r="B144" s="12" t="str">
        <f>IF('Surgery-ConceptMap-1'!S140=0,"//---END",'Surgery-ConceptMap-1'!S140)</f>
        <v>* group[=].element[=].target.comment = ##34#see above
MAYBE BETTER
a qualifier for the bodysite##34#</v>
      </c>
    </row>
    <row r="145" spans="2:2" x14ac:dyDescent="0.75">
      <c r="B145" s="12" t="str">
        <f>IF('Surgery-ConceptMap-1'!S141=0,"//---END",'Surgery-ConceptMap-1'!S141)</f>
        <v>* group[=].element[+].code = #Surgery.siteOnMetastasis.bone</v>
      </c>
    </row>
    <row r="146" spans="2:2" x14ac:dyDescent="0.75">
      <c r="B146" s="12" t="str">
        <f>IF('Surgery-ConceptMap-1'!S142=0,"//---END",'Surgery-ConceptMap-1'!S142)</f>
        <v>* group[=].element[=].display = ##34#Site of surgery on metastasis_bone##34#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ht="59" x14ac:dyDescent="0.75">
      <c r="B150" s="12" t="str">
        <f>IF('Surgery-ConceptMap-1'!S146=0,"//---END",'Surgery-ConceptMap-1'!S146)</f>
        <v>* group[=].element[=].target.comment = ##34#see above
MAYBE BETTER
a qualifier for the bodysite##34#</v>
      </c>
    </row>
    <row r="151" spans="2:2" x14ac:dyDescent="0.75">
      <c r="B151" s="12" t="str">
        <f>IF('Surgery-ConceptMap-1'!S147=0,"//---END",'Surgery-ConceptMap-1'!S147)</f>
        <v>* group[=].element[+].code = #Surgery.siteOnMetastasis.liver</v>
      </c>
    </row>
    <row r="152" spans="2:2" x14ac:dyDescent="0.75">
      <c r="B152" s="12" t="str">
        <f>IF('Surgery-ConceptMap-1'!S148=0,"//---END",'Surgery-ConceptMap-1'!S148)</f>
        <v>* group[=].element[=].display = ##34#Site of surgery on metastasis_liver##34#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ht="59" x14ac:dyDescent="0.75">
      <c r="B156" s="12" t="str">
        <f>IF('Surgery-ConceptMap-1'!S152=0,"//---END",'Surgery-ConceptMap-1'!S152)</f>
        <v>* group[=].element[=].target.comment = ##34#see above
MAYBE BETTER
a qualifier for the bodysite##34#</v>
      </c>
    </row>
    <row r="157" spans="2:2" x14ac:dyDescent="0.75">
      <c r="B157" s="12" t="str">
        <f>IF('Surgery-ConceptMap-1'!S153=0,"//---END",'Surgery-ConceptMap-1'!S153)</f>
        <v>* group[=].element[+].code = #Surgery.siteOnMetastasis.pleura</v>
      </c>
    </row>
    <row r="158" spans="2:2" x14ac:dyDescent="0.75">
      <c r="B158" s="12" t="str">
        <f>IF('Surgery-ConceptMap-1'!S154=0,"//---END",'Surgery-ConceptMap-1'!S154)</f>
        <v>* group[=].element[=].display = ##34#Site of surgery on metastasis_pleura##34#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ht="59" x14ac:dyDescent="0.75">
      <c r="B162" s="12" t="str">
        <f>IF('Surgery-ConceptMap-1'!S158=0,"//---END",'Surgery-ConceptMap-1'!S158)</f>
        <v>* group[=].element[=].target.comment = ##34#see above
MAYBE BETTER
a qualifier for the bodysite##34#</v>
      </c>
    </row>
    <row r="163" spans="2:2" x14ac:dyDescent="0.75">
      <c r="B163" s="12" t="str">
        <f>IF('Surgery-ConceptMap-1'!S159=0,"//---END",'Surgery-ConceptMap-1'!S159)</f>
        <v>* group[=].element[+].code = #Surgery.siteOnMetastasis.peritoneum</v>
      </c>
    </row>
    <row r="164" spans="2:2" x14ac:dyDescent="0.75">
      <c r="B164" s="12" t="str">
        <f>IF('Surgery-ConceptMap-1'!S160=0,"//---END",'Surgery-ConceptMap-1'!S160)</f>
        <v>* group[=].element[=].display = ##34#Site of surgery on metastasis_peritoneum##34#</v>
      </c>
    </row>
    <row r="165" spans="2:2" x14ac:dyDescent="0.75">
      <c r="B165" s="12" t="str">
        <f>IF('Surgery-ConceptMap-1'!S161=0,"//---END",'Surgery-ConceptMap-1'!S161)</f>
        <v>* group[=].element[=].target.code = #Procedure.bodySite</v>
      </c>
    </row>
    <row r="166" spans="2:2" x14ac:dyDescent="0.75">
      <c r="B166" s="12" t="str">
        <f>IF('Surgery-ConceptMap-1'!S162=0,"//---END",'Surgery-ConceptMap-1'!S162)</f>
        <v>* group[=].element[=].target.display = ##34###34#</v>
      </c>
    </row>
    <row r="167" spans="2:2" x14ac:dyDescent="0.75">
      <c r="B167" s="12" t="str">
        <f>IF('Surgery-ConceptMap-1'!S163=0,"//---END",'Surgery-ConceptMap-1'!S163)</f>
        <v>* group[=].element[=].target.equivalence = #equivalent</v>
      </c>
    </row>
    <row r="168" spans="2:2" ht="59" x14ac:dyDescent="0.75">
      <c r="B168" s="12" t="str">
        <f>IF('Surgery-ConceptMap-1'!S164=0,"//---END",'Surgery-ConceptMap-1'!S164)</f>
        <v>* group[=].element[=].target.comment = ##34#see above
MAYBE BETTER
a qualifier for the bodysite##34#</v>
      </c>
    </row>
    <row r="169" spans="2:2" x14ac:dyDescent="0.75">
      <c r="B169" s="12" t="str">
        <f>IF('Surgery-ConceptMap-1'!S165=0,"//---END",'Surgery-ConceptMap-1'!S165)</f>
        <v>* group[=].element[+].code = #Surgery.siteOnMetastasis.brain</v>
      </c>
    </row>
    <row r="170" spans="2:2" x14ac:dyDescent="0.75">
      <c r="B170" s="12" t="str">
        <f>IF('Surgery-ConceptMap-1'!S166=0,"//---END",'Surgery-ConceptMap-1'!S166)</f>
        <v>* group[=].element[=].display = ##34#Site of surgery on metastasis_brain##34#</v>
      </c>
    </row>
    <row r="171" spans="2:2" x14ac:dyDescent="0.75">
      <c r="B171" s="12" t="str">
        <f>IF('Surgery-ConceptMap-1'!S167=0,"//---END",'Surgery-ConceptMap-1'!S167)</f>
        <v>* group[=].element[=].target.code = #Procedure.bodySite</v>
      </c>
    </row>
    <row r="172" spans="2:2" x14ac:dyDescent="0.75">
      <c r="B172" s="12" t="str">
        <f>IF('Surgery-ConceptMap-1'!S168=0,"//---END",'Surgery-ConceptMap-1'!S168)</f>
        <v>* group[=].element[=].target.display = ##34###34#</v>
      </c>
    </row>
    <row r="173" spans="2:2" x14ac:dyDescent="0.75">
      <c r="B173" s="12" t="str">
        <f>IF('Surgery-ConceptMap-1'!S169=0,"//---END",'Surgery-ConceptMap-1'!S169)</f>
        <v>* group[=].element[=].target.equivalence = #equivalent</v>
      </c>
    </row>
    <row r="174" spans="2:2" ht="59" x14ac:dyDescent="0.75">
      <c r="B174" s="12" t="str">
        <f>IF('Surgery-ConceptMap-1'!S170=0,"//---END",'Surgery-ConceptMap-1'!S170)</f>
        <v>* group[=].element[=].target.comment = ##34#see above
MAYBE BETTER
a qualifier for the bodysite##34#</v>
      </c>
    </row>
    <row r="175" spans="2:2" x14ac:dyDescent="0.75">
      <c r="B175" s="12" t="str">
        <f>IF('Surgery-ConceptMap-1'!S171=0,"//---END",'Surgery-ConceptMap-1'!S171)</f>
        <v>* group[=].element[+].code = #Surgery.siteOnMetastasis.otherViscera</v>
      </c>
    </row>
    <row r="176" spans="2:2" x14ac:dyDescent="0.75">
      <c r="B176" s="12" t="str">
        <f>IF('Surgery-ConceptMap-1'!S172=0,"//---END",'Surgery-ConceptMap-1'!S172)</f>
        <v>* group[=].element[=].display = ##34#Site of surgery on metastasis_other viscera##34#</v>
      </c>
    </row>
    <row r="177" spans="2:2" x14ac:dyDescent="0.75">
      <c r="B177" s="12" t="str">
        <f>IF('Surgery-ConceptMap-1'!S173=0,"//---END",'Surgery-ConceptMap-1'!S173)</f>
        <v>* group[=].element[=].target.code = #Procedure.bodySite</v>
      </c>
    </row>
    <row r="178" spans="2:2" x14ac:dyDescent="0.75">
      <c r="B178" s="12" t="str">
        <f>IF('Surgery-ConceptMap-1'!S174=0,"//---END",'Surgery-ConceptMap-1'!S174)</f>
        <v>* group[=].element[=].target.display = ##34###34#</v>
      </c>
    </row>
    <row r="179" spans="2:2" x14ac:dyDescent="0.75">
      <c r="B179" s="12" t="str">
        <f>IF('Surgery-ConceptMap-1'!S175=0,"//---END",'Surgery-ConceptMap-1'!S175)</f>
        <v>* group[=].element[=].target.equivalence = #equivalent</v>
      </c>
    </row>
    <row r="180" spans="2:2" ht="59" x14ac:dyDescent="0.75">
      <c r="B180" s="12" t="str">
        <f>IF('Surgery-ConceptMap-1'!S176=0,"//---END",'Surgery-ConceptMap-1'!S176)</f>
        <v>* group[=].element[=].target.comment = ##34#see above
MAYBE BETTER
a qualifier for the bodysite##34#</v>
      </c>
    </row>
    <row r="181" spans="2:2" x14ac:dyDescent="0.75">
      <c r="B181" s="12" t="str">
        <f>IF('Surgery-ConceptMap-1'!S177=0,"//---END",'Surgery-ConceptMap-1'!S177)</f>
        <v>* group[=].element[+].code = #Surgery.siteOnMetastasis.unknown</v>
      </c>
    </row>
    <row r="182" spans="2:2" x14ac:dyDescent="0.75">
      <c r="B182" s="12" t="str">
        <f>IF('Surgery-ConceptMap-1'!S178=0,"//---END",'Surgery-ConceptMap-1'!S178)</f>
        <v>* group[=].element[=].display = ##34#Site of surgery on metastasis_unknown##34#</v>
      </c>
    </row>
    <row r="183" spans="2:2" x14ac:dyDescent="0.75">
      <c r="B183" s="12" t="str">
        <f>IF('Surgery-ConceptMap-1'!S179=0,"//---END",'Surgery-ConceptMap-1'!S179)</f>
        <v>* group[=].element[=].target.code = #Procedure.bodySite</v>
      </c>
    </row>
    <row r="184" spans="2:2" x14ac:dyDescent="0.75">
      <c r="B184" s="12" t="str">
        <f>IF('Surgery-ConceptMap-1'!S180=0,"//---END",'Surgery-ConceptMap-1'!S180)</f>
        <v>* group[=].element[=].target.display = ##34###34#</v>
      </c>
    </row>
    <row r="185" spans="2:2" x14ac:dyDescent="0.75">
      <c r="B185" s="12" t="str">
        <f>IF('Surgery-ConceptMap-1'!S181=0,"//---END",'Surgery-ConceptMap-1'!S181)</f>
        <v>* group[=].element[=].target.equivalence = #equivalent</v>
      </c>
    </row>
    <row r="186" spans="2:2" ht="59" x14ac:dyDescent="0.75">
      <c r="B186" s="12" t="str">
        <f>IF('Surgery-ConceptMap-1'!S182=0,"//---END",'Surgery-ConceptMap-1'!S182)</f>
        <v>* group[=].element[=].target.comment = ##34#see above
MAYBE BETTER
a qualifier for the bodysite##34#</v>
      </c>
    </row>
    <row r="187" spans="2:2" x14ac:dyDescent="0.75">
      <c r="B187" s="12" t="str">
        <f>IF('Surgery-ConceptMap-1'!S183=0,"//---END",'Surgery-ConceptMap-1'!S183)</f>
        <v>* group[=].element[+].code = #Surgery.surgicalComplications</v>
      </c>
    </row>
    <row r="188" spans="2:2" x14ac:dyDescent="0.75">
      <c r="B188" s="12" t="str">
        <f>IF('Surgery-ConceptMap-1'!S184=0,"//---END",'Surgery-ConceptMap-1'!S184)</f>
        <v>* group[=].element[=].display = ##34#Surgical complications (Clavien-Dindo Classification)##34#</v>
      </c>
    </row>
    <row r="189" spans="2:2" x14ac:dyDescent="0.75">
      <c r="B189" s="12" t="str">
        <f>IF('Surgery-ConceptMap-1'!S185=0,"//---END",'Surgery-ConceptMap-1'!S185)</f>
        <v>* group[=].element[=].target.code = #Procedure.complication</v>
      </c>
    </row>
    <row r="190" spans="2:2" x14ac:dyDescent="0.75">
      <c r="B190" s="12" t="str">
        <f>IF('Surgery-ConceptMap-1'!S186=0,"//---END",'Surgery-ConceptMap-1'!S186)</f>
        <v>* group[=].element[=].target.display = ##34###34#</v>
      </c>
    </row>
    <row r="191" spans="2:2" x14ac:dyDescent="0.75">
      <c r="B191" s="12" t="str">
        <f>IF('Surgery-ConceptMap-1'!S187=0,"//---END",'Surgery-ConceptMap-1'!S187)</f>
        <v>* group[=].element[=].target.equivalence = #equivalent</v>
      </c>
    </row>
    <row r="192" spans="2:2" x14ac:dyDescent="0.75">
      <c r="B192" s="12" t="str">
        <f>IF('Surgery-ConceptMap-1'!S188=0,"//---END",'Surgery-ConceptMap-1'!S188)</f>
        <v/>
      </c>
    </row>
    <row r="193" spans="2:2" x14ac:dyDescent="0.75">
      <c r="B193" s="12" t="str">
        <f>IF('Surgery-ConceptMap-1'!S189=0,"//---END",'Surgery-ConceptMap-1'!S189)</f>
        <v>//---END</v>
      </c>
    </row>
    <row r="194" spans="2:2" x14ac:dyDescent="0.75">
      <c r="B194" s="12" t="str">
        <f>IF('Surgery-ConceptMap-1'!S190=0,"//---END",'Surgery-ConceptMap-1'!S190)</f>
        <v>//---END</v>
      </c>
    </row>
    <row r="195" spans="2:2" x14ac:dyDescent="0.75">
      <c r="B195" s="12" t="str">
        <f>IF('Surgery-ConceptMap-1'!S191=0,"//---END",'Surgery-ConceptMap-1'!S191)</f>
        <v>//---END</v>
      </c>
    </row>
    <row r="196" spans="2:2" x14ac:dyDescent="0.75">
      <c r="B196" s="12" t="str">
        <f>IF('Surgery-ConceptMap-1'!S192=0,"//---END",'Surgery-ConceptMap-1'!S192)</f>
        <v>//---END</v>
      </c>
    </row>
    <row r="197" spans="2:2" x14ac:dyDescent="0.75">
      <c r="B197" s="12" t="str">
        <f>IF('Surgery-ConceptMap-1'!S193=0,"//---END",'Surgery-ConceptMap-1'!S193)</f>
        <v>//---END</v>
      </c>
    </row>
    <row r="198" spans="2:2" x14ac:dyDescent="0.75">
      <c r="B198" s="12" t="str">
        <f>IF('Surgery-ConceptMap-1'!S194=0,"//---END",'Surgery-ConceptMap-1'!S194)</f>
        <v>//---END</v>
      </c>
    </row>
    <row r="199" spans="2:2" x14ac:dyDescent="0.75">
      <c r="B199" s="12"/>
    </row>
    <row r="200" spans="2:2" x14ac:dyDescent="0.75">
      <c r="B200" s="12"/>
    </row>
    <row r="201" spans="2:2" x14ac:dyDescent="0.75">
      <c r="B201" s="12"/>
    </row>
    <row r="202" spans="2:2" x14ac:dyDescent="0.75">
      <c r="B202" s="12"/>
    </row>
    <row r="203" spans="2:2" x14ac:dyDescent="0.75">
      <c r="B203"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zoomScaleNormal="100" workbookViewId="0">
      <selection activeCell="B5" sqref="B5"/>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4.2695312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L2" s="24" t="s">
        <v>19</v>
      </c>
      <c r="N2" s="24" t="s">
        <v>1381</v>
      </c>
      <c r="P2" s="24" t="s">
        <v>2045</v>
      </c>
      <c r="R2" s="24" t="s">
        <v>2046</v>
      </c>
    </row>
    <row r="3" spans="1:18" ht="15.5" thickBot="1" x14ac:dyDescent="0.9">
      <c r="L3" s="24" t="str">
        <f>L1</f>
        <v>//===================================================</v>
      </c>
      <c r="N3" s="24" t="str">
        <f>N1</f>
        <v>// -------------------------------------------------------------------------------</v>
      </c>
      <c r="P3" s="24" t="str">
        <f>P1</f>
        <v>// -------------------------------------------------------------------------------</v>
      </c>
      <c r="R3" s="24" t="str">
        <f>R1</f>
        <v>// -------------------------------------------------------------------------------</v>
      </c>
    </row>
    <row r="4" spans="1:18" ht="15.5" thickBot="1" x14ac:dyDescent="0.9">
      <c r="A4" s="5" t="s">
        <v>11</v>
      </c>
      <c r="B4" s="30" t="s">
        <v>2395</v>
      </c>
      <c r="L4" s="16" t="str">
        <f>CONCATENATE("Logical: ",B4)</f>
        <v>Logical: SystemicTreatmentI4rc</v>
      </c>
    </row>
    <row r="5" spans="1:18" ht="15.5" thickBot="1" x14ac:dyDescent="0.9">
      <c r="A5" s="14" t="s">
        <v>16</v>
      </c>
      <c r="B5" s="30" t="s">
        <v>2396</v>
      </c>
      <c r="L5" s="16" t="str">
        <f>CONCATENATE("Id: ",B5)</f>
        <v>Id: SystemicTreatment</v>
      </c>
    </row>
    <row r="6" spans="1:18" ht="15.5" thickBot="1" x14ac:dyDescent="0.9">
      <c r="A6" s="14" t="s">
        <v>10</v>
      </c>
      <c r="B6" s="30" t="s">
        <v>2398</v>
      </c>
      <c r="L6" s="17" t="str">
        <f>CONCATENATE("Title: ##34#",B6,"##34#")</f>
        <v>Title: ##34#Systemic Treatment##34#</v>
      </c>
    </row>
    <row r="7" spans="1:18" x14ac:dyDescent="0.75">
      <c r="A7" s="26" t="s">
        <v>2</v>
      </c>
      <c r="B7" s="30" t="s">
        <v>2398</v>
      </c>
      <c r="C7" s="9" t="s">
        <v>3</v>
      </c>
      <c r="D7" s="1" t="s">
        <v>4</v>
      </c>
      <c r="E7" s="3" t="s">
        <v>5</v>
      </c>
      <c r="F7" s="3" t="s">
        <v>6</v>
      </c>
      <c r="G7" s="3" t="s">
        <v>7</v>
      </c>
      <c r="H7" s="64" t="s">
        <v>1380</v>
      </c>
      <c r="I7" s="118" t="s">
        <v>2043</v>
      </c>
      <c r="J7" s="118" t="s">
        <v>2044</v>
      </c>
      <c r="L7" s="17" t="str">
        <f>CONCATENATE("Description: "," ##334#",B7,"##334#",)</f>
        <v>Description:  ##334#Systemic Treatment##334#</v>
      </c>
    </row>
    <row r="8" spans="1:18" ht="59" x14ac:dyDescent="0.75">
      <c r="A8" s="59">
        <v>0</v>
      </c>
      <c r="B8" s="12" t="s">
        <v>1571</v>
      </c>
      <c r="C8" s="12" t="s">
        <v>1627</v>
      </c>
      <c r="D8" s="12" t="s">
        <v>1540</v>
      </c>
      <c r="E8" s="11">
        <v>1</v>
      </c>
      <c r="F8" s="11">
        <v>1</v>
      </c>
      <c r="G8" s="129" t="s">
        <v>1592</v>
      </c>
      <c r="H8" s="12"/>
      <c r="I8" s="12" t="b">
        <v>1</v>
      </c>
      <c r="J8" s="12" t="b">
        <v>1</v>
      </c>
      <c r="K8" s="25" t="s">
        <v>1545</v>
      </c>
      <c r="L8" s="12" t="str">
        <f t="shared" ref="L8:L29"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4" si="1">IF(I8,IF(L8="*  ..  ##34###34# ##334###334#",L8,CONCATENATE("* ",B8," insert ObligationActorAndCode($actor-headneck, #SHALL:handle)")),IF(L8="*  ..  ##34###34# ##334###334#",L8,""))</f>
        <v>* episodeEventReference insert ObligationActorAndCode($actor-headneck, #SHALL:handle)</v>
      </c>
      <c r="R8" s="12" t="str">
        <f t="shared" ref="R8:R44" si="2">IF(J8,IF(L8="*  ..  ##34###34# ##334###334#",L8,CONCATENATE("* ",B8," insert ObligationActorAndCode($actor-sarcoma-i4rc, #SHALL:handle)")),IF(L8="*  ..  ##34###34# ##334###334#",L8,""))</f>
        <v>* episodeEventReference insert ObligationActorAndCode($actor-sarcoma-i4rc, #SHALL:handle)</v>
      </c>
    </row>
    <row r="9" spans="1:18" ht="118" x14ac:dyDescent="0.75">
      <c r="A9" s="60">
        <v>1</v>
      </c>
      <c r="B9" s="12" t="s">
        <v>2393</v>
      </c>
      <c r="C9" s="12" t="s">
        <v>2399</v>
      </c>
      <c r="D9" s="12" t="s">
        <v>2400</v>
      </c>
      <c r="E9" s="11">
        <v>1</v>
      </c>
      <c r="F9" s="11">
        <v>1</v>
      </c>
      <c r="G9" s="86" t="s">
        <v>1461</v>
      </c>
      <c r="H9" s="12" t="s">
        <v>1628</v>
      </c>
      <c r="I9" s="12" t="b">
        <v>1</v>
      </c>
      <c r="J9" s="12" t="b">
        <v>1</v>
      </c>
      <c r="K9" s="25" t="s">
        <v>2290</v>
      </c>
      <c r="L9" s="12" t="str">
        <f t="shared" si="0"/>
        <v>* typeOfSystemicTreatment 1..1 CodeableConcept ##34#type of Systemic treatment##34# ##334#Select the type of Systemic treatment administered. It is possible to directly select the single treatment as appropriate.##334#</v>
      </c>
      <c r="N9" s="12" t="str">
        <f t="shared" ref="N9:N29" si="3">IF(H9="",IF(L9="*  ..  ##34###34# ##334###334#",L9,""),IF(L9="*  ..  ##34###34# ##334###334#",L9,CONCATENATE("* ",B9," ^comment = ##334#",H9,"##334#")))</f>
        <v>* typeOfSystemicTreatment ^comment = ##334#Chemotherapy; Immunotherapy; Target therapy;  Unknown
Chemotherapy - 4273629
Immunotherapy - 40310107
Target therapy -  40488979
Unknown - 4129922
##334#</v>
      </c>
      <c r="P9" s="12" t="str">
        <f t="shared" si="1"/>
        <v>* typeOfSystemicTreatment insert ObligationActorAndCode($actor-headneck, #SHALL:handle)</v>
      </c>
      <c r="R9" s="12" t="str">
        <f t="shared" si="2"/>
        <v>* typeOfSystemicTreatment insert ObligationActorAndCode($actor-sarcoma-i4rc, #SHALL:handle)</v>
      </c>
    </row>
    <row r="10" spans="1:18" ht="147.5" x14ac:dyDescent="0.75">
      <c r="A10" s="60">
        <v>2</v>
      </c>
      <c r="B10" s="12" t="s">
        <v>1427</v>
      </c>
      <c r="C10" s="12" t="s">
        <v>1418</v>
      </c>
      <c r="D10" s="12" t="s">
        <v>2291</v>
      </c>
      <c r="E10" s="11">
        <v>1</v>
      </c>
      <c r="F10" s="11">
        <v>1</v>
      </c>
      <c r="G10" s="100" t="s">
        <v>1461</v>
      </c>
      <c r="H10" s="12" t="s">
        <v>1629</v>
      </c>
      <c r="I10" s="12" t="b">
        <v>1</v>
      </c>
      <c r="J10" s="12" t="b">
        <v>0</v>
      </c>
      <c r="K10" s="25" t="s">
        <v>1427</v>
      </c>
      <c r="L10" s="12" t="str">
        <f t="shared" si="0"/>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3"/>
        <v>* intent ^comment = ##334#Palliative; Curative; Unknwon
Palliative - 4179711
Curative - 
Unknown - 4129922##334#</v>
      </c>
      <c r="P10" s="12" t="str">
        <f t="shared" si="1"/>
        <v>* intent insert ObligationActorAndCode($actor-headneck, #SHALL:handle)</v>
      </c>
      <c r="R10" s="12" t="str">
        <f t="shared" si="2"/>
        <v/>
      </c>
    </row>
    <row r="11" spans="1:18" ht="206.5" x14ac:dyDescent="0.75">
      <c r="A11" s="59">
        <v>3</v>
      </c>
      <c r="B11" s="12" t="s">
        <v>1428</v>
      </c>
      <c r="C11" s="12" t="s">
        <v>1630</v>
      </c>
      <c r="D11" s="12" t="s">
        <v>1631</v>
      </c>
      <c r="E11" s="11">
        <v>1</v>
      </c>
      <c r="F11" s="11">
        <v>1</v>
      </c>
      <c r="G11" s="100" t="s">
        <v>1461</v>
      </c>
      <c r="H11" s="12" t="s">
        <v>2292</v>
      </c>
      <c r="I11" s="12" t="b">
        <v>1</v>
      </c>
      <c r="J11" s="12" t="b">
        <v>0</v>
      </c>
      <c r="K11" s="25" t="s">
        <v>1428</v>
      </c>
      <c r="L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3"/>
        <v>* setting ^comment = ##334#Neo-adjuvant; Concomitant; Adjuvant; Other tretament alone;  Unknown;
Neo-adjuvant - 44808409
Concomitant - 
 Adjuvant - 44804498
Other tretament alone - 
Unknown - 4129922##334#</v>
      </c>
      <c r="P11" s="12" t="str">
        <f t="shared" si="1"/>
        <v>* setting insert ObligationActorAndCode($actor-headneck, #SHALL:handle)</v>
      </c>
      <c r="R11" s="12" t="str">
        <f t="shared" si="2"/>
        <v/>
      </c>
    </row>
    <row r="12" spans="1:18" ht="103.25" x14ac:dyDescent="0.75">
      <c r="A12" s="59"/>
      <c r="B12" s="4" t="s">
        <v>2167</v>
      </c>
      <c r="C12" s="12" t="s">
        <v>2173</v>
      </c>
      <c r="D12" s="11" t="s">
        <v>2174</v>
      </c>
      <c r="E12" s="11">
        <v>0</v>
      </c>
      <c r="F12" s="11">
        <v>1</v>
      </c>
      <c r="G12" t="s">
        <v>1461</v>
      </c>
      <c r="H12" s="2" t="s">
        <v>2175</v>
      </c>
      <c r="I12" s="12" t="b">
        <v>0</v>
      </c>
      <c r="J12" s="12" t="b">
        <v>1</v>
      </c>
      <c r="K12" s="25" t="s">
        <v>2167</v>
      </c>
      <c r="L12" s="12" t="str">
        <f t="shared" si="0"/>
        <v>* computedTomographyInfo 0..1 CodeableConcept ##34#Computed tomography info##34# ##334#Information for computed tomography##334#</v>
      </c>
      <c r="N12" s="12" t="str">
        <f t="shared" si="3"/>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1"/>
        <v/>
      </c>
      <c r="R12" s="12" t="str">
        <f t="shared" si="2"/>
        <v>* computedTomographyInfo insert ObligationActorAndCode($actor-sarcoma-i4rc, #SHALL:handle)</v>
      </c>
    </row>
    <row r="13" spans="1:18" ht="29.5" x14ac:dyDescent="0.75">
      <c r="A13" s="59">
        <v>4</v>
      </c>
      <c r="B13" s="12" t="s">
        <v>2394</v>
      </c>
      <c r="C13" s="12" t="s">
        <v>2405</v>
      </c>
      <c r="D13" s="12" t="s">
        <v>2294</v>
      </c>
      <c r="E13" s="11">
        <v>1</v>
      </c>
      <c r="F13" s="11">
        <v>1</v>
      </c>
      <c r="G13" s="86" t="s">
        <v>39</v>
      </c>
      <c r="H13" s="12"/>
      <c r="I13" s="12" t="b">
        <v>1</v>
      </c>
      <c r="J13" s="12" t="b">
        <v>1</v>
      </c>
      <c r="K13" s="25" t="s">
        <v>2293</v>
      </c>
      <c r="L13" s="12" t="str">
        <f t="shared" si="0"/>
        <v>* startDateSystemicTreatment 1..1 date ##34#Start date Systemic treatment##34# ##334#Specifies when Other treatment begins##334#</v>
      </c>
      <c r="N13" s="12" t="str">
        <f t="shared" si="3"/>
        <v/>
      </c>
      <c r="P13" s="12" t="str">
        <f t="shared" si="1"/>
        <v>* startDateSystemicTreatment insert ObligationActorAndCode($actor-headneck, #SHALL:handle)</v>
      </c>
      <c r="R13" s="12" t="str">
        <f t="shared" si="2"/>
        <v>* startDateSystemicTreatment insert ObligationActorAndCode($actor-sarcoma-i4rc, #SHALL:handle)</v>
      </c>
    </row>
    <row r="14" spans="1:18" ht="29.5" x14ac:dyDescent="0.75">
      <c r="A14" s="59">
        <v>5</v>
      </c>
      <c r="B14" s="12" t="s">
        <v>2397</v>
      </c>
      <c r="C14" s="12" t="s">
        <v>2406</v>
      </c>
      <c r="D14" s="12" t="s">
        <v>2296</v>
      </c>
      <c r="E14" s="11">
        <v>1</v>
      </c>
      <c r="F14" s="11">
        <v>1</v>
      </c>
      <c r="G14" s="86" t="s">
        <v>39</v>
      </c>
      <c r="H14" s="12"/>
      <c r="I14" s="12" t="b">
        <v>1</v>
      </c>
      <c r="J14" s="12" t="b">
        <v>1</v>
      </c>
      <c r="K14" s="25" t="s">
        <v>2295</v>
      </c>
      <c r="L14" s="12" t="str">
        <f t="shared" si="0"/>
        <v>* endDateSystemicTreatment 1..1 date ##34#End date Systemic treatment##34# ##334#Specifies when Other treatment ends##334#</v>
      </c>
      <c r="N14" s="12" t="str">
        <f t="shared" si="3"/>
        <v/>
      </c>
      <c r="P14" s="12" t="str">
        <f t="shared" si="1"/>
        <v>* endDateSystemicTreatment insert ObligationActorAndCode($actor-headneck, #SHALL:handle)</v>
      </c>
      <c r="R14" s="12" t="str">
        <f t="shared" si="2"/>
        <v>* endDateSystemicTreatment insert ObligationActorAndCode($actor-sarcoma-i4rc, #SHALL:handle)</v>
      </c>
    </row>
    <row r="15" spans="1:18" ht="88.5" x14ac:dyDescent="0.75">
      <c r="A15" s="59">
        <v>6</v>
      </c>
      <c r="B15" s="12" t="s">
        <v>1429</v>
      </c>
      <c r="C15" s="12" t="s">
        <v>1632</v>
      </c>
      <c r="D15" s="12" t="s">
        <v>1633</v>
      </c>
      <c r="E15" s="11">
        <v>0</v>
      </c>
      <c r="F15" s="11">
        <v>1</v>
      </c>
      <c r="G15" s="130" t="s">
        <v>1764</v>
      </c>
      <c r="H15" s="12"/>
      <c r="I15" s="12" t="b">
        <v>1</v>
      </c>
      <c r="J15" s="12" t="b">
        <v>1</v>
      </c>
      <c r="K15" s="25" t="s">
        <v>1429</v>
      </c>
      <c r="L15"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3"/>
        <v/>
      </c>
      <c r="P15" s="12" t="str">
        <f t="shared" si="1"/>
        <v>* numberOfCyclesAdministrations insert ObligationActorAndCode($actor-headneck, #SHALL:handle)</v>
      </c>
      <c r="R15" s="12" t="str">
        <f t="shared" si="2"/>
        <v>* numberOfCyclesAdministrations insert ObligationActorAndCode($actor-sarcoma-i4rc, #SHALL:handle)</v>
      </c>
    </row>
    <row r="16" spans="1:18" ht="29.5" x14ac:dyDescent="0.75">
      <c r="A16" s="60">
        <v>7</v>
      </c>
      <c r="B16" s="12" t="s">
        <v>1430</v>
      </c>
      <c r="C16" s="12" t="s">
        <v>1419</v>
      </c>
      <c r="D16" s="13" t="s">
        <v>1419</v>
      </c>
      <c r="E16" s="11">
        <v>0</v>
      </c>
      <c r="F16" s="11">
        <v>1</v>
      </c>
      <c r="G16" s="131" t="s">
        <v>1</v>
      </c>
      <c r="H16" s="12"/>
      <c r="I16" s="12" t="b">
        <v>1</v>
      </c>
      <c r="J16" s="12" t="b">
        <v>1</v>
      </c>
      <c r="K16" s="25" t="s">
        <v>1430</v>
      </c>
      <c r="L16" s="12" t="str">
        <f t="shared" si="0"/>
        <v>* regimen 0..1 BackboneElement ##34#Regimen##34# ##334#Regimen##334#</v>
      </c>
      <c r="N16" s="12" t="str">
        <f t="shared" si="3"/>
        <v/>
      </c>
      <c r="P16" s="12" t="str">
        <f t="shared" si="1"/>
        <v>* regimen insert ObligationActorAndCode($actor-headneck, #SHALL:handle)</v>
      </c>
      <c r="R16" s="12" t="str">
        <f t="shared" si="2"/>
        <v>* regimen insert ObligationActorAndCode($actor-sarcoma-i4rc, #SHALL:handle)</v>
      </c>
    </row>
    <row r="17" spans="1:18" ht="44.25" x14ac:dyDescent="0.75">
      <c r="A17" s="60">
        <v>8</v>
      </c>
      <c r="B17" s="13" t="s">
        <v>1758</v>
      </c>
      <c r="C17" s="12" t="s">
        <v>1420</v>
      </c>
      <c r="D17" s="13" t="s">
        <v>1420</v>
      </c>
      <c r="E17" s="11">
        <v>1</v>
      </c>
      <c r="F17" s="11">
        <v>1</v>
      </c>
      <c r="G17" s="86" t="s">
        <v>1461</v>
      </c>
      <c r="H17" s="12" t="s">
        <v>1634</v>
      </c>
      <c r="I17" s="12" t="b">
        <v>1</v>
      </c>
      <c r="J17" s="12" t="b">
        <v>1</v>
      </c>
      <c r="K17" s="25" t="s">
        <v>2168</v>
      </c>
      <c r="L17" s="12" t="str">
        <f t="shared" si="0"/>
        <v>* regimen.drugs1 1..1 CodeableConcept ##34#Drugs 1##34# ##334#Drugs 1##334#</v>
      </c>
      <c r="N17" s="12" t="str">
        <f t="shared" si="3"/>
        <v>* regimen.drugs1 ^comment = ##334#ATC list
Athena vocabulary 
ATC##334#</v>
      </c>
      <c r="P17" s="12" t="str">
        <f t="shared" si="1"/>
        <v>* regimen.drugs1 insert ObligationActorAndCode($actor-headneck, #SHALL:handle)</v>
      </c>
      <c r="R17" s="12" t="str">
        <f t="shared" si="2"/>
        <v>* regimen.drugs1 insert ObligationActorAndCode($actor-sarcoma-i4rc, #SHALL:handle)</v>
      </c>
    </row>
    <row r="18" spans="1:18" ht="44.25" x14ac:dyDescent="0.75">
      <c r="A18" s="60">
        <v>9</v>
      </c>
      <c r="B18" s="13" t="s">
        <v>1759</v>
      </c>
      <c r="C18" s="12" t="s">
        <v>1421</v>
      </c>
      <c r="D18" s="13" t="s">
        <v>1421</v>
      </c>
      <c r="E18" s="11">
        <v>1</v>
      </c>
      <c r="F18" s="11">
        <v>1</v>
      </c>
      <c r="G18" s="86" t="s">
        <v>1461</v>
      </c>
      <c r="H18" s="12" t="s">
        <v>1634</v>
      </c>
      <c r="I18" s="12" t="b">
        <v>1</v>
      </c>
      <c r="J18" s="12" t="b">
        <v>1</v>
      </c>
      <c r="K18" s="25" t="s">
        <v>2169</v>
      </c>
      <c r="L18" s="12" t="str">
        <f t="shared" si="0"/>
        <v>* regimen.drugs2 1..1 CodeableConcept ##34#Drugs 2##34# ##334#Drugs 2##334#</v>
      </c>
      <c r="N18" s="12" t="str">
        <f t="shared" si="3"/>
        <v>* regimen.drugs2 ^comment = ##334#ATC list
Athena vocabulary 
ATC##334#</v>
      </c>
      <c r="P18" s="12" t="str">
        <f t="shared" si="1"/>
        <v>* regimen.drugs2 insert ObligationActorAndCode($actor-headneck, #SHALL:handle)</v>
      </c>
      <c r="R18" s="12" t="str">
        <f t="shared" si="2"/>
        <v>* regimen.drugs2 insert ObligationActorAndCode($actor-sarcoma-i4rc, #SHALL:handle)</v>
      </c>
    </row>
    <row r="19" spans="1:18" ht="44.25" x14ac:dyDescent="0.75">
      <c r="A19" s="60">
        <v>10</v>
      </c>
      <c r="B19" s="13" t="s">
        <v>1760</v>
      </c>
      <c r="C19" s="12" t="s">
        <v>1422</v>
      </c>
      <c r="D19" s="13" t="s">
        <v>1422</v>
      </c>
      <c r="E19" s="11">
        <v>1</v>
      </c>
      <c r="F19" s="11">
        <v>1</v>
      </c>
      <c r="G19" s="86" t="s">
        <v>1461</v>
      </c>
      <c r="H19" s="12" t="s">
        <v>1634</v>
      </c>
      <c r="I19" s="12" t="b">
        <v>1</v>
      </c>
      <c r="J19" s="12" t="b">
        <v>1</v>
      </c>
      <c r="K19" t="s">
        <v>2170</v>
      </c>
      <c r="L19" s="12" t="str">
        <f t="shared" si="0"/>
        <v>* regimen.drugs3 1..1 CodeableConcept ##34#Drugs 3##34# ##334#Drugs 3##334#</v>
      </c>
      <c r="N19" s="12" t="str">
        <f t="shared" si="3"/>
        <v>* regimen.drugs3 ^comment = ##334#ATC list
Athena vocabulary 
ATC##334#</v>
      </c>
      <c r="P19" s="12" t="str">
        <f t="shared" si="1"/>
        <v>* regimen.drugs3 insert ObligationActorAndCode($actor-headneck, #SHALL:handle)</v>
      </c>
      <c r="R19" s="12" t="str">
        <f t="shared" si="2"/>
        <v>* regimen.drugs3 insert ObligationActorAndCode($actor-sarcoma-i4rc, #SHALL:handle)</v>
      </c>
    </row>
    <row r="20" spans="1:18" ht="44.25" x14ac:dyDescent="0.75">
      <c r="A20" s="60">
        <v>11</v>
      </c>
      <c r="B20" s="13" t="s">
        <v>1761</v>
      </c>
      <c r="C20" s="12" t="s">
        <v>1425</v>
      </c>
      <c r="D20" s="12" t="s">
        <v>2297</v>
      </c>
      <c r="E20" s="11">
        <v>1</v>
      </c>
      <c r="F20" s="11">
        <v>1</v>
      </c>
      <c r="G20" s="86" t="s">
        <v>39</v>
      </c>
      <c r="H20" s="12"/>
      <c r="I20" s="12" t="b">
        <v>1</v>
      </c>
      <c r="J20" s="12" t="b">
        <v>0</v>
      </c>
      <c r="K20" t="s">
        <v>2171</v>
      </c>
      <c r="L20" s="12" t="str">
        <f t="shared" si="0"/>
        <v>* regimen.startDateRegimenChanged 1..1 date ##34#Start date regimen changed##34# ##334#specifies when the new Other treatment begins, if a combination please specify the start of the first drug##334#</v>
      </c>
      <c r="N20" s="12" t="str">
        <f t="shared" si="3"/>
        <v/>
      </c>
      <c r="P20" s="12" t="str">
        <f t="shared" si="1"/>
        <v>* regimen.startDateRegimenChanged insert ObligationActorAndCode($actor-headneck, #SHALL:handle)</v>
      </c>
      <c r="R20" s="12" t="str">
        <f t="shared" si="2"/>
        <v/>
      </c>
    </row>
    <row r="21" spans="1:18" ht="44.25" x14ac:dyDescent="0.75">
      <c r="A21" s="60">
        <v>12</v>
      </c>
      <c r="B21" s="13" t="s">
        <v>1762</v>
      </c>
      <c r="C21" s="12" t="s">
        <v>1426</v>
      </c>
      <c r="D21" s="12" t="s">
        <v>2298</v>
      </c>
      <c r="E21" s="11">
        <v>1</v>
      </c>
      <c r="F21" s="11">
        <v>1</v>
      </c>
      <c r="G21" s="86" t="s">
        <v>39</v>
      </c>
      <c r="H21" s="12"/>
      <c r="I21" s="12" t="b">
        <v>1</v>
      </c>
      <c r="J21" s="12" t="b">
        <v>0</v>
      </c>
      <c r="K21" t="s">
        <v>2172</v>
      </c>
      <c r="L21" s="12" t="str">
        <f t="shared" si="0"/>
        <v>* regimen.endDateRegimenChanged 1..1 date ##34#End date regimen changed##34# ##334#specifies when the new  Other treatment ends,if a combination please specify the end of the last drug##334#</v>
      </c>
      <c r="N21" s="12" t="str">
        <f t="shared" si="3"/>
        <v/>
      </c>
      <c r="P21" s="12" t="str">
        <f t="shared" si="1"/>
        <v>* regimen.endDateRegimenChanged insert ObligationActorAndCode($actor-headneck, #SHALL:handle)</v>
      </c>
      <c r="R21" s="12" t="str">
        <f t="shared" si="2"/>
        <v/>
      </c>
    </row>
    <row r="22" spans="1:18" ht="147.5" x14ac:dyDescent="0.75">
      <c r="A22" s="59">
        <v>13</v>
      </c>
      <c r="B22" s="12" t="s">
        <v>1431</v>
      </c>
      <c r="C22" s="12" t="s">
        <v>1423</v>
      </c>
      <c r="D22" s="12" t="s">
        <v>1424</v>
      </c>
      <c r="E22" s="11">
        <v>1</v>
      </c>
      <c r="F22" s="11">
        <v>1</v>
      </c>
      <c r="G22" s="86" t="s">
        <v>1461</v>
      </c>
      <c r="H22" s="12" t="s">
        <v>1635</v>
      </c>
      <c r="I22" s="12" t="b">
        <v>1</v>
      </c>
      <c r="J22" s="12" t="b">
        <v>1</v>
      </c>
      <c r="K22" t="s">
        <v>1431</v>
      </c>
      <c r="L22" s="12" t="str">
        <f t="shared" si="0"/>
        <v>* reasonForEndOfTreatment 1..1 CodeableConcept ##34#Reason for end of treatment##34# ##334#Clarifies the reasons why the treatment ended or was interrupted##334#</v>
      </c>
      <c r="N22" s="12" t="str">
        <f t="shared" si="3"/>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1"/>
        <v>* reasonForEndOfTreatment insert ObligationActorAndCode($actor-headneck, #SHALL:handle)</v>
      </c>
      <c r="R22" s="12" t="str">
        <f t="shared" si="2"/>
        <v>* reasonForEndOfTreatment insert ObligationActorAndCode($actor-sarcoma-i4rc, #SHALL:handle)</v>
      </c>
    </row>
    <row r="23" spans="1:18" ht="103.25" x14ac:dyDescent="0.75">
      <c r="A23" s="59">
        <v>14</v>
      </c>
      <c r="B23" s="11" t="s">
        <v>1837</v>
      </c>
      <c r="C23" s="12" t="s">
        <v>1636</v>
      </c>
      <c r="D23" s="11" t="s">
        <v>1637</v>
      </c>
      <c r="E23" s="11">
        <v>1</v>
      </c>
      <c r="F23" s="11">
        <v>1</v>
      </c>
      <c r="G23" t="s">
        <v>1461</v>
      </c>
      <c r="H23" s="12" t="s">
        <v>1638</v>
      </c>
      <c r="I23" s="12" t="b">
        <v>1</v>
      </c>
      <c r="J23" s="12" t="b">
        <v>1</v>
      </c>
      <c r="K23" t="s">
        <v>1837</v>
      </c>
      <c r="L23" s="12" t="str">
        <f t="shared" si="0"/>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3"/>
        <v>* treatmentResponse ^comment = ##334#Complete response; Partial response; Stable disease; Progression; Unknown.
Complete response - 4163135
Partial response -  4161302
Stable disease - 4241442
Progression - 4168352
Unknown - 4129922##334#</v>
      </c>
      <c r="P23" s="12" t="str">
        <f t="shared" si="1"/>
        <v>* treatmentResponse insert ObligationActorAndCode($actor-headneck, #SHALL:handle)</v>
      </c>
      <c r="R23" s="12" t="str">
        <f t="shared" si="2"/>
        <v>* treatmentResponse insert ObligationActorAndCode($actor-sarcoma-i4rc, #SHALL:handle)</v>
      </c>
    </row>
    <row r="24" spans="1:18" x14ac:dyDescent="0.75">
      <c r="A24" s="59"/>
      <c r="B24" s="12"/>
      <c r="C24" s="12"/>
      <c r="D24" s="12"/>
      <c r="E24" s="11"/>
      <c r="F24" s="11"/>
      <c r="G24" s="11"/>
      <c r="H24" s="12"/>
      <c r="I24" s="12"/>
      <c r="J24" s="12"/>
      <c r="L24" s="12" t="str">
        <f t="shared" si="0"/>
        <v>*  ..  ##34###34# ##334###334#</v>
      </c>
      <c r="N24" s="12" t="str">
        <f t="shared" si="3"/>
        <v>*  ..  ##34###34# ##334###334#</v>
      </c>
      <c r="P24" s="12" t="str">
        <f t="shared" si="1"/>
        <v>*  ..  ##34###34# ##334###334#</v>
      </c>
      <c r="R24" s="12" t="str">
        <f t="shared" si="2"/>
        <v>*  ..  ##34###34# ##334###334#</v>
      </c>
    </row>
    <row r="25" spans="1:18" x14ac:dyDescent="0.75">
      <c r="A25" s="59"/>
      <c r="B25" s="12"/>
      <c r="C25" s="12"/>
      <c r="D25" s="12"/>
      <c r="E25" s="11"/>
      <c r="F25" s="11"/>
      <c r="G25" s="11"/>
      <c r="H25" s="12"/>
      <c r="I25" s="12"/>
      <c r="J25" s="12"/>
      <c r="L25" s="12" t="str">
        <f t="shared" si="0"/>
        <v>*  ..  ##34###34# ##334###334#</v>
      </c>
      <c r="N25" s="12" t="str">
        <f t="shared" si="3"/>
        <v>*  ..  ##34###34# ##334###334#</v>
      </c>
      <c r="P25" s="12" t="str">
        <f t="shared" si="1"/>
        <v>*  ..  ##34###34# ##334###334#</v>
      </c>
      <c r="R25" s="12" t="str">
        <f t="shared" si="2"/>
        <v>*  ..  ##34###34# ##334###334#</v>
      </c>
    </row>
    <row r="26" spans="1:18" x14ac:dyDescent="0.75">
      <c r="A26" s="59"/>
      <c r="B26" s="12"/>
      <c r="C26" s="12"/>
      <c r="D26" s="12"/>
      <c r="E26" s="11"/>
      <c r="F26" s="11"/>
      <c r="G26" s="11"/>
      <c r="H26" s="12"/>
      <c r="I26" s="12"/>
      <c r="J26" s="12"/>
      <c r="L26" s="12" t="str">
        <f t="shared" si="0"/>
        <v>*  ..  ##34###34# ##334###334#</v>
      </c>
      <c r="N26" s="12" t="str">
        <f t="shared" si="3"/>
        <v>*  ..  ##34###34# ##334###334#</v>
      </c>
      <c r="P26" s="12" t="str">
        <f t="shared" si="1"/>
        <v>*  ..  ##34###34# ##334###334#</v>
      </c>
      <c r="R26" s="12" t="str">
        <f t="shared" si="2"/>
        <v>*  ..  ##34###34# ##334###334#</v>
      </c>
    </row>
    <row r="27" spans="1:18" x14ac:dyDescent="0.75">
      <c r="A27" s="59"/>
      <c r="B27" s="12"/>
      <c r="C27" s="12"/>
      <c r="D27" s="12"/>
      <c r="E27" s="11"/>
      <c r="F27" s="11"/>
      <c r="G27" s="11"/>
      <c r="H27" s="12"/>
      <c r="I27" s="12"/>
      <c r="J27" s="12"/>
      <c r="L27" s="12" t="str">
        <f t="shared" si="0"/>
        <v>*  ..  ##34###34# ##334###334#</v>
      </c>
      <c r="N27" s="12" t="str">
        <f t="shared" si="3"/>
        <v>*  ..  ##34###34# ##334###334#</v>
      </c>
      <c r="P27" s="12" t="str">
        <f t="shared" si="1"/>
        <v>*  ..  ##34###34# ##334###334#</v>
      </c>
      <c r="R27" s="12" t="str">
        <f t="shared" si="2"/>
        <v>*  ..  ##34###34# ##334###334#</v>
      </c>
    </row>
    <row r="28" spans="1:18" x14ac:dyDescent="0.75">
      <c r="A28" s="59"/>
      <c r="B28" s="12"/>
      <c r="C28" s="12"/>
      <c r="D28" s="12"/>
      <c r="E28" s="11"/>
      <c r="F28" s="11"/>
      <c r="G28" s="11"/>
      <c r="H28" s="12"/>
      <c r="I28" s="12"/>
      <c r="J28" s="12"/>
      <c r="L28" s="12" t="str">
        <f t="shared" si="0"/>
        <v>*  ..  ##34###34# ##334###334#</v>
      </c>
      <c r="N28" s="12" t="str">
        <f t="shared" si="3"/>
        <v>*  ..  ##34###34# ##334###334#</v>
      </c>
      <c r="P28" s="12" t="str">
        <f t="shared" si="1"/>
        <v>*  ..  ##34###34# ##334###334#</v>
      </c>
      <c r="R28" s="12" t="str">
        <f t="shared" si="2"/>
        <v>*  ..  ##34###34# ##334###334#</v>
      </c>
    </row>
    <row r="29" spans="1:18" x14ac:dyDescent="0.75">
      <c r="I29" s="12"/>
      <c r="J29" s="12"/>
      <c r="L29" s="12" t="str">
        <f t="shared" si="0"/>
        <v>*  ..  ##34###34# ##334###334#</v>
      </c>
      <c r="N29" s="12" t="str">
        <f t="shared" si="3"/>
        <v>*  ..  ##34###34# ##334###334#</v>
      </c>
      <c r="P29" s="12" t="str">
        <f t="shared" si="1"/>
        <v>*  ..  ##34###34# ##334###334#</v>
      </c>
      <c r="R29" s="12" t="str">
        <f t="shared" si="2"/>
        <v>*  ..  ##34###34# ##334###334#</v>
      </c>
    </row>
    <row r="30" spans="1:18" x14ac:dyDescent="0.75">
      <c r="I30" s="12"/>
      <c r="J30" s="12"/>
      <c r="P30" s="12" t="str">
        <f t="shared" si="1"/>
        <v/>
      </c>
      <c r="R30" s="12" t="str">
        <f t="shared" si="2"/>
        <v/>
      </c>
    </row>
    <row r="31" spans="1:18" x14ac:dyDescent="0.75">
      <c r="I31" s="12"/>
      <c r="J31" s="12"/>
      <c r="P31" s="12" t="str">
        <f t="shared" si="1"/>
        <v/>
      </c>
      <c r="R31" s="12" t="str">
        <f t="shared" si="2"/>
        <v/>
      </c>
    </row>
    <row r="32" spans="1:18" x14ac:dyDescent="0.75">
      <c r="I32" s="12"/>
      <c r="J32" s="12"/>
      <c r="P32" s="12" t="str">
        <f t="shared" si="1"/>
        <v/>
      </c>
      <c r="R32" s="12" t="str">
        <f t="shared" si="2"/>
        <v/>
      </c>
    </row>
    <row r="33" spans="9:18" x14ac:dyDescent="0.75">
      <c r="I33" s="12"/>
      <c r="J33" s="12"/>
      <c r="P33" s="12" t="str">
        <f t="shared" si="1"/>
        <v/>
      </c>
      <c r="R33" s="12" t="str">
        <f t="shared" si="2"/>
        <v/>
      </c>
    </row>
    <row r="34" spans="9:18" x14ac:dyDescent="0.75">
      <c r="I34" s="12"/>
      <c r="J34" s="12"/>
      <c r="P34" s="12" t="str">
        <f t="shared" si="1"/>
        <v/>
      </c>
      <c r="R34" s="12" t="str">
        <f t="shared" si="2"/>
        <v/>
      </c>
    </row>
    <row r="35" spans="9:18" x14ac:dyDescent="0.75">
      <c r="I35" s="12"/>
      <c r="J35" s="12"/>
      <c r="P35" s="12" t="str">
        <f t="shared" si="1"/>
        <v/>
      </c>
      <c r="R35" s="12" t="str">
        <f t="shared" si="2"/>
        <v/>
      </c>
    </row>
    <row r="36" spans="9:18" x14ac:dyDescent="0.75">
      <c r="I36" s="12"/>
      <c r="J36" s="12"/>
      <c r="P36" s="12" t="str">
        <f t="shared" si="1"/>
        <v/>
      </c>
      <c r="R36" s="12" t="str">
        <f t="shared" si="2"/>
        <v/>
      </c>
    </row>
    <row r="37" spans="9:18" x14ac:dyDescent="0.75">
      <c r="I37" s="12"/>
      <c r="J37" s="12"/>
      <c r="P37" s="12" t="str">
        <f t="shared" si="1"/>
        <v/>
      </c>
      <c r="R37" s="12" t="str">
        <f t="shared" si="2"/>
        <v/>
      </c>
    </row>
    <row r="38" spans="9:18" x14ac:dyDescent="0.75">
      <c r="I38" s="12"/>
      <c r="J38" s="12"/>
      <c r="P38" s="12" t="str">
        <f t="shared" si="1"/>
        <v/>
      </c>
      <c r="R38" s="12" t="str">
        <f t="shared" si="2"/>
        <v/>
      </c>
    </row>
    <row r="39" spans="9:18" x14ac:dyDescent="0.75">
      <c r="I39" s="12"/>
      <c r="J39" s="12"/>
      <c r="P39" s="12" t="str">
        <f t="shared" si="1"/>
        <v/>
      </c>
      <c r="R39" s="12" t="str">
        <f t="shared" si="2"/>
        <v/>
      </c>
    </row>
    <row r="40" spans="9:18" x14ac:dyDescent="0.75">
      <c r="I40" s="12"/>
      <c r="J40" s="12"/>
      <c r="P40" s="12" t="str">
        <f t="shared" si="1"/>
        <v/>
      </c>
      <c r="R40" s="12" t="str">
        <f t="shared" si="2"/>
        <v/>
      </c>
    </row>
    <row r="41" spans="9:18" x14ac:dyDescent="0.75">
      <c r="I41" s="12"/>
      <c r="J41" s="12"/>
      <c r="P41" s="12" t="str">
        <f t="shared" si="1"/>
        <v/>
      </c>
      <c r="R41" s="12" t="str">
        <f t="shared" si="2"/>
        <v/>
      </c>
    </row>
    <row r="42" spans="9:18" x14ac:dyDescent="0.75">
      <c r="I42" s="12"/>
      <c r="J42" s="12"/>
      <c r="P42" s="12" t="str">
        <f t="shared" si="1"/>
        <v/>
      </c>
      <c r="R42" s="12" t="str">
        <f t="shared" si="2"/>
        <v/>
      </c>
    </row>
    <row r="43" spans="9:18" x14ac:dyDescent="0.75">
      <c r="I43" s="12"/>
      <c r="J43" s="12"/>
      <c r="P43" s="12" t="str">
        <f t="shared" si="1"/>
        <v/>
      </c>
      <c r="R43" s="12" t="str">
        <f t="shared" si="2"/>
        <v/>
      </c>
    </row>
    <row r="44" spans="9:18" x14ac:dyDescent="0.75">
      <c r="I44" s="12"/>
      <c r="J44" s="12"/>
      <c r="P44" s="12" t="str">
        <f t="shared" si="1"/>
        <v/>
      </c>
      <c r="R44" s="12" t="str">
        <f t="shared" si="2"/>
        <v/>
      </c>
    </row>
    <row r="45" spans="9:18" x14ac:dyDescent="0.75">
      <c r="I45" s="12"/>
      <c r="J45" s="12"/>
      <c r="P45" s="12"/>
      <c r="R45" s="12"/>
    </row>
    <row r="46" spans="9:18" x14ac:dyDescent="0.75">
      <c r="I46" s="12"/>
      <c r="J46" s="12"/>
      <c r="P46" s="12"/>
      <c r="R46" s="12"/>
    </row>
    <row r="47" spans="9:18" x14ac:dyDescent="0.75">
      <c r="I47" s="12"/>
      <c r="J47" s="12"/>
      <c r="P47" s="12"/>
      <c r="R47" s="12"/>
    </row>
    <row r="48" spans="9: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zoomScale="85" zoomScaleNormal="85" workbookViewId="0">
      <selection activeCell="F8" sqref="F8"/>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2401</v>
      </c>
    </row>
    <row r="3" spans="3:7" x14ac:dyDescent="0.75">
      <c r="C3" s="24" t="str">
        <f>OtherTreatment!L3</f>
        <v>//===================================================</v>
      </c>
    </row>
    <row r="4" spans="3:7" x14ac:dyDescent="0.75">
      <c r="C4" s="16" t="str">
        <f>SystemicTreatment!L4</f>
        <v>Logical: SystemicTreatmentI4rc</v>
      </c>
    </row>
    <row r="5" spans="3:7" x14ac:dyDescent="0.75">
      <c r="C5" s="16" t="str">
        <f>SystemicTreatment!L5</f>
        <v>Id: SystemicTreatment</v>
      </c>
    </row>
    <row r="6" spans="3:7" x14ac:dyDescent="0.75">
      <c r="C6" s="16" t="str">
        <f>SystemicTreatment!L6</f>
        <v>Title: ##34#Systemic Treatment##34#</v>
      </c>
    </row>
    <row r="7" spans="3:7" x14ac:dyDescent="0.75">
      <c r="C7" s="16" t="str">
        <f>SystemicTreatment!L7</f>
        <v>Description:  ##334#Systemic Treatment##334#</v>
      </c>
    </row>
    <row r="8" spans="3:7" ht="29.5" x14ac:dyDescent="0.75">
      <c r="C8" s="12" t="str">
        <f>IF(SystemicTreatment!L8="*  ..  ##34###34# ##334###334#","//--- END",SystemicTreatment!L8)</f>
        <v>* episodeEventReference 1..1 http://hl7.eu/fhir/ig/idea4rc/StructureDefinition/EpisodeEvent ##34#Episode Event reference##34# ##334#EpisodeEvent element containing the data regarding the patient's cancer##334#</v>
      </c>
    </row>
    <row r="9" spans="3:7" ht="29.5" x14ac:dyDescent="0.75">
      <c r="C9" s="12" t="str">
        <f>IF(SystemicTreatment!L9="*  ..  ##34###34# ##334###334#","//--- END",SystemicTreatment!L9)</f>
        <v>* typeOfSystemicTreatment 1..1 CodeableConcept ##34#type of Systemic treatment##34# ##334#Select the type of Systemic treatment administered. It is possible to directly select the single treatment as appropriate.##334#</v>
      </c>
    </row>
    <row r="10" spans="3:7" ht="118" x14ac:dyDescent="0.75">
      <c r="C10" s="12" t="str">
        <f>IF(SystemicTreatment!L10="*  ..  ##34###34# ##334###334#","//--- END",SystemicTreatment!L10)</f>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x14ac:dyDescent="0.75">
      <c r="C11" s="12" t="str">
        <f>IF(SystemicTreatment!L11="*  ..  ##34###34# ##334###334#","//--- END",SystemicTreatment!L11)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x14ac:dyDescent="0.75">
      <c r="C12" s="12" t="str">
        <f>IF(SystemicTreatment!L12="*  ..  ##34###34# ##334###334#","//--- END",SystemicTreatment!L12)</f>
        <v>* computedTomographyInfo 0..1 CodeableConcept ##34#Computed tomography info##34# ##334#Information for computed tomography##334#</v>
      </c>
    </row>
    <row r="13" spans="3:7" ht="29.5" x14ac:dyDescent="0.75">
      <c r="C13" s="12" t="str">
        <f>IF(SystemicTreatment!L13="*  ..  ##34###34# ##334###334#","//--- END",SystemicTreatment!L13)</f>
        <v>* startDateSystemicTreatment 1..1 date ##34#Start date Systemic treatment##34# ##334#Specifies when Other treatment begins##334#</v>
      </c>
    </row>
    <row r="14" spans="3:7" ht="29.5" x14ac:dyDescent="0.75">
      <c r="C14" s="12" t="str">
        <f>IF(SystemicTreatment!L14="*  ..  ##34###34# ##334###334#","//--- END",SystemicTreatment!L14)</f>
        <v>* endDateSystemicTreatment 1..1 date ##34#End date Systemic treatment##34# ##334#Specifies when Other treatment ends##334#</v>
      </c>
    </row>
    <row r="15" spans="3:7" ht="59" x14ac:dyDescent="0.75">
      <c r="C15" s="12" t="str">
        <f>IF(SystemicTreatment!L15="*  ..  ##34###34# ##334###334#","//--- END",SystemicTreatment!L15)</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6" spans="3:7" x14ac:dyDescent="0.75">
      <c r="C16" s="12" t="str">
        <f>IF(SystemicTreatment!L16="*  ..  ##34###34# ##334###334#","//--- END",SystemicTreatment!L16)</f>
        <v>* regimen 0..1 BackboneElement ##34#Regimen##34# ##334#Regimen##334#</v>
      </c>
    </row>
    <row r="17" spans="3:3" x14ac:dyDescent="0.75">
      <c r="C17" s="12" t="str">
        <f>IF(SystemicTreatment!L17="*  ..  ##34###34# ##334###334#","//--- END",SystemicTreatment!L17)</f>
        <v>* regimen.drugs1 1..1 CodeableConcept ##34#Drugs 1##34# ##334#Drugs 1##334#</v>
      </c>
    </row>
    <row r="18" spans="3:3" x14ac:dyDescent="0.75">
      <c r="C18" s="12" t="str">
        <f>IF(SystemicTreatment!L18="*  ..  ##34###34# ##334###334#","//--- END",SystemicTreatment!L18)</f>
        <v>* regimen.drugs2 1..1 CodeableConcept ##34#Drugs 2##34# ##334#Drugs 2##334#</v>
      </c>
    </row>
    <row r="19" spans="3:3" x14ac:dyDescent="0.75">
      <c r="C19" s="12" t="str">
        <f>IF(SystemicTreatment!L19="*  ..  ##34###34# ##334###334#","//--- END",SystemicTreatment!L19)</f>
        <v>* regimen.drugs3 1..1 CodeableConcept ##34#Drugs 3##34# ##334#Drugs 3##334#</v>
      </c>
    </row>
    <row r="20" spans="3:3" ht="29.5" x14ac:dyDescent="0.75">
      <c r="C20" s="12" t="str">
        <f>IF(SystemicTreatment!L20="*  ..  ##34###34# ##334###334#","//--- END",SystemicTreatment!L20)</f>
        <v>* regimen.startDateRegimenChanged 1..1 date ##34#Start date regimen changed##34# ##334#specifies when the new Other treatment begins, if a combination please specify the start of the first drug##334#</v>
      </c>
    </row>
    <row r="21" spans="3:3" ht="29.5" x14ac:dyDescent="0.75">
      <c r="C21" s="12" t="str">
        <f>IF(SystemicTreatment!L21="*  ..  ##34###34# ##334###334#","//--- END",SystemicTreatment!L21)</f>
        <v>* regimen.endDateRegimenChanged 1..1 date ##34#End date regimen changed##34# ##334#specifies when the new  Other treatment ends,if a combination please specify the end of the last drug##334#</v>
      </c>
    </row>
    <row r="22" spans="3:3" ht="29.5" x14ac:dyDescent="0.75">
      <c r="C22" s="12" t="str">
        <f>IF(SystemicTreatment!L22="*  ..  ##34###34# ##334###334#","//--- END",SystemicTreatment!L22)</f>
        <v>* reasonForEndOfTreatment 1..1 CodeableConcept ##34#Reason for end of treatment##34# ##334#Clarifies the reasons why the treatment ended or was interrupted##334#</v>
      </c>
    </row>
    <row r="23" spans="3:3" ht="59" x14ac:dyDescent="0.75">
      <c r="C23" s="12" t="str">
        <f>IF(SystemicTreatment!L23="*  ..  ##34###34# ##334###334#","//--- END",SystemicTreatment!L23)</f>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4" spans="3:3" x14ac:dyDescent="0.75">
      <c r="C24" s="12" t="str">
        <f>IF(SystemicTreatment!L24="*  ..  ##34###34# ##334###334#","//--- END",SystemicTreatment!L24)</f>
        <v>//--- END</v>
      </c>
    </row>
    <row r="25" spans="3:3" x14ac:dyDescent="0.75">
      <c r="C25" s="12" t="str">
        <f>IF(SystemicTreatment!L25="*  ..  ##34###34# ##334###334#","//--- END",SystemicTreatment!L25)</f>
        <v>//--- END</v>
      </c>
    </row>
    <row r="26" spans="3:3" x14ac:dyDescent="0.75">
      <c r="C26" s="12" t="str">
        <f>IF(SystemicTreatment!L26="*  ..  ##34###34# ##334###334#","//--- END",SystemicTreatment!L26)</f>
        <v>//--- END</v>
      </c>
    </row>
    <row r="33" spans="3:3" x14ac:dyDescent="0.75">
      <c r="C33" s="23" t="s">
        <v>1383</v>
      </c>
    </row>
    <row r="34" spans="3:3" x14ac:dyDescent="0.75">
      <c r="C34" s="24" t="s">
        <v>1417</v>
      </c>
    </row>
    <row r="35" spans="3:3" x14ac:dyDescent="0.75">
      <c r="C35" s="24" t="s">
        <v>1383</v>
      </c>
    </row>
    <row r="36" spans="3:3" x14ac:dyDescent="0.75">
      <c r="C36" s="12" t="str">
        <f>IF(OtherTreatment!N8="*  ..  ##34###34# ##334###334#","//--- END",OtherTreatment!N8)</f>
        <v/>
      </c>
    </row>
    <row r="37" spans="3:3" ht="103.25" x14ac:dyDescent="0.75">
      <c r="C37" s="12" t="str">
        <f>IF(SystemicTreatment!N9="*  ..  ##34###34# ##334###334#","//--- END",SystemicTreatment!N9)</f>
        <v>* typeOfSystemicTreatment ^comment = ##334#Chemotherapy; Immunotherapy; Target therapy;  Unknown
Chemotherapy - 4273629
Immunotherapy - 40310107
Target therapy -  40488979
Unknown - 4129922
##334#</v>
      </c>
    </row>
    <row r="38" spans="3:3" ht="59" x14ac:dyDescent="0.75">
      <c r="C38" s="12" t="str">
        <f>IF(SystemicTreatment!N10="*  ..  ##34###34# ##334###334#","//--- END",SystemicTreatment!N10)</f>
        <v>* intent ^comment = ##334#Palliative; Curative; Unknwon
Palliative - 4179711
Curative - 
Unknown - 4129922##334#</v>
      </c>
    </row>
    <row r="39" spans="3:3" ht="88.5" x14ac:dyDescent="0.75">
      <c r="C39" s="12" t="str">
        <f>IF(SystemicTreatment!N11="*  ..  ##34###34# ##334###334#","//--- END",SystemicTreatment!N11)</f>
        <v>* setting ^comment = ##334#Neo-adjuvant; Concomitant; Adjuvant; Other tretament alone;  Unknown;
Neo-adjuvant - 44808409
Concomitant - 
 Adjuvant - 44804498
Other tretament alone - 
Unknown - 4129922##334#</v>
      </c>
    </row>
    <row r="40" spans="3:3" ht="88.5" x14ac:dyDescent="0.75">
      <c r="C40" s="12" t="str">
        <f>IF(SystemicTreatment!N12="*  ..  ##34###34# ##334###334#","//--- END",SystemicTreatment!N12)</f>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row>
    <row r="41" spans="3:3" x14ac:dyDescent="0.75">
      <c r="C41" s="12" t="str">
        <f>IF(SystemicTreatment!N13="*  ..  ##34###34# ##334###334#","//--- END",SystemicTreatment!N13)</f>
        <v/>
      </c>
    </row>
    <row r="42" spans="3:3" x14ac:dyDescent="0.75">
      <c r="C42" s="12" t="str">
        <f>IF(SystemicTreatment!N14="*  ..  ##34###34# ##334###334#","//--- END",SystemicTreatment!N14)</f>
        <v/>
      </c>
    </row>
    <row r="43" spans="3:3" x14ac:dyDescent="0.75">
      <c r="C43" s="12" t="str">
        <f>IF(SystemicTreatment!N15="*  ..  ##34###34# ##334###334#","//--- END",SystemicTreatment!N15)</f>
        <v/>
      </c>
    </row>
    <row r="44" spans="3:3" x14ac:dyDescent="0.75">
      <c r="C44" s="12" t="str">
        <f>IF(SystemicTreatment!N16="*  ..  ##34###34# ##334###334#","//--- END",SystemicTreatment!N16)</f>
        <v/>
      </c>
    </row>
    <row r="45" spans="3:3" ht="44.25" x14ac:dyDescent="0.75">
      <c r="C45" s="12" t="str">
        <f>IF(SystemicTreatment!N17="*  ..  ##34###34# ##334###334#","//--- END",SystemicTreatment!N17)</f>
        <v>* regimen.drugs1 ^comment = ##334#ATC list
Athena vocabulary 
ATC##334#</v>
      </c>
    </row>
    <row r="46" spans="3:3" ht="44.25" x14ac:dyDescent="0.75">
      <c r="C46" s="12" t="str">
        <f>IF(SystemicTreatment!N18="*  ..  ##34###34# ##334###334#","//--- END",SystemicTreatment!N18)</f>
        <v>* regimen.drugs2 ^comment = ##334#ATC list
Athena vocabulary 
ATC##334#</v>
      </c>
    </row>
    <row r="47" spans="3:3" ht="44.25" x14ac:dyDescent="0.75">
      <c r="C47" s="12" t="str">
        <f>IF(SystemicTreatment!N19="*  ..  ##34###34# ##334###334#","//--- END",SystemicTreatment!N19)</f>
        <v>* regimen.drugs3 ^comment = ##334#ATC list
Athena vocabulary 
ATC##334#</v>
      </c>
    </row>
    <row r="48" spans="3:3" x14ac:dyDescent="0.75">
      <c r="C48" s="12" t="str">
        <f>IF(SystemicTreatment!N20="*  ..  ##34###34# ##334###334#","//--- END",SystemicTreatment!N20)</f>
        <v/>
      </c>
    </row>
    <row r="49" spans="3:3" x14ac:dyDescent="0.75">
      <c r="C49" s="12" t="str">
        <f>IF(SystemicTreatment!N21="*  ..  ##34###34# ##334###334#","//--- END",SystemicTreatment!N21)</f>
        <v/>
      </c>
    </row>
    <row r="50" spans="3:3" ht="132.75" x14ac:dyDescent="0.75">
      <c r="C50" s="12" t="str">
        <f>IF(SystemicTreatment!N22="*  ..  ##34###34# ##334###334#","//--- END",SystemicTreatment!N22)</f>
        <v>* reasonForEndOfTreatment ^comment = ##334#Completion; Toxicity; Comorbidity; Patient  intolerance; Patients decision; Death;  Unknown.
Completion - 4058777 
Toxicity - 438028
Comorbidity - 4162706 
Patient  intolerance -  4105297
Patients decision - 
Death - 4306655
Unknown - 4129922##334#</v>
      </c>
    </row>
    <row r="51" spans="3:3" ht="88.5" x14ac:dyDescent="0.75">
      <c r="C51" s="12" t="str">
        <f>IF(SystemicTreatment!N23="*  ..  ##34###34# ##334###334#","//--- END",SystemicTreatment!N23)</f>
        <v>* treatmentResponse ^comment = ##334#Complete response; Partial response; Stable disease; Progression; Unknown.
Complete response - 4163135
Partial response -  4161302
Stable disease - 4241442
Progression - 4168352
Unknown - 4129922##334#</v>
      </c>
    </row>
    <row r="52" spans="3:3" x14ac:dyDescent="0.75">
      <c r="C52" s="12" t="str">
        <f>IF(SystemicTreatment!N24="*  ..  ##34###34# ##334###334#","//--- END",SystemicTreatment!N24)</f>
        <v>//--- END</v>
      </c>
    </row>
    <row r="53" spans="3:3" x14ac:dyDescent="0.75">
      <c r="C53" s="12" t="str">
        <f>IF(SystemicTreatment!N25="*  ..  ##34###34# ##334###334#","//--- END",SystemicTreatment!N25)</f>
        <v>//--- END</v>
      </c>
    </row>
    <row r="54" spans="3:3" x14ac:dyDescent="0.75">
      <c r="C54" s="12" t="str">
        <f>IF(SystemicTreatment!N26="*  ..  ##34###34# ##334###334#","//--- END",SystemicTreatment!N26)</f>
        <v>//--- END</v>
      </c>
    </row>
    <row r="58" spans="3:3" x14ac:dyDescent="0.75">
      <c r="C58" s="23" t="str">
        <f>OtherTreatment!P1</f>
        <v>// -------------------------------------------------------------------------------</v>
      </c>
    </row>
    <row r="59" spans="3:3" x14ac:dyDescent="0.75">
      <c r="C59" s="23" t="str">
        <f>OtherTreatment!P2</f>
        <v>// Obligations H&amp;N</v>
      </c>
    </row>
    <row r="60" spans="3:3" x14ac:dyDescent="0.75">
      <c r="C60" s="23" t="str">
        <f>OtherTreatment!P3</f>
        <v>// -------------------------------------------------------------------------------</v>
      </c>
    </row>
    <row r="61" spans="3:3" x14ac:dyDescent="0.75">
      <c r="C61" s="12" t="str">
        <f>IF(SystemicTreatment!P8="*  ..  ##34###34# ##334###334#","//--- END",SystemicTreatment!P8)</f>
        <v>* episodeEventReference insert ObligationActorAndCode($actor-headneck, #SHALL:handle)</v>
      </c>
    </row>
    <row r="62" spans="3:3" x14ac:dyDescent="0.75">
      <c r="C62" s="12" t="str">
        <f>IF(SystemicTreatment!P9="*  ..  ##34###34# ##334###334#","//--- END",SystemicTreatment!P9)</f>
        <v>* typeOfSystemicTreatment insert ObligationActorAndCode($actor-headneck, #SHALL:handle)</v>
      </c>
    </row>
    <row r="63" spans="3:3" x14ac:dyDescent="0.75">
      <c r="C63" s="12" t="str">
        <f>IF(SystemicTreatment!P10="*  ..  ##34###34# ##334###334#","//--- END",SystemicTreatment!P10)</f>
        <v>* intent insert ObligationActorAndCode($actor-headneck, #SHALL:handle)</v>
      </c>
    </row>
    <row r="64" spans="3:3" x14ac:dyDescent="0.75">
      <c r="C64" s="12" t="str">
        <f>IF(SystemicTreatment!P11="*  ..  ##34###34# ##334###334#","//--- END",SystemicTreatment!P11)</f>
        <v>* setting insert ObligationActorAndCode($actor-headneck, #SHALL:handle)</v>
      </c>
    </row>
    <row r="65" spans="3:3" x14ac:dyDescent="0.75">
      <c r="C65" s="12" t="str">
        <f>IF(SystemicTreatment!P12="*  ..  ##34###34# ##334###334#","//--- END",SystemicTreatment!P12)</f>
        <v/>
      </c>
    </row>
    <row r="66" spans="3:3" x14ac:dyDescent="0.75">
      <c r="C66" s="12" t="str">
        <f>IF(SystemicTreatment!P13="*  ..  ##34###34# ##334###334#","//--- END",SystemicTreatment!P13)</f>
        <v>* startDateSystemicTreatment insert ObligationActorAndCode($actor-headneck, #SHALL:handle)</v>
      </c>
    </row>
    <row r="67" spans="3:3" x14ac:dyDescent="0.75">
      <c r="C67" s="12" t="str">
        <f>IF(SystemicTreatment!P14="*  ..  ##34###34# ##334###334#","//--- END",SystemicTreatment!P14)</f>
        <v>* endDateSystemicTreatment insert ObligationActorAndCode($actor-headneck, #SHALL:handle)</v>
      </c>
    </row>
    <row r="68" spans="3:3" x14ac:dyDescent="0.75">
      <c r="C68" s="12" t="str">
        <f>IF(SystemicTreatment!P15="*  ..  ##34###34# ##334###334#","//--- END",SystemicTreatment!P15)</f>
        <v>* numberOfCyclesAdministrations insert ObligationActorAndCode($actor-headneck, #SHALL:handle)</v>
      </c>
    </row>
    <row r="69" spans="3:3" x14ac:dyDescent="0.75">
      <c r="C69" s="12" t="str">
        <f>IF(SystemicTreatment!P16="*  ..  ##34###34# ##334###334#","//--- END",SystemicTreatment!P16)</f>
        <v>* regimen insert ObligationActorAndCode($actor-headneck, #SHALL:handle)</v>
      </c>
    </row>
    <row r="70" spans="3:3" x14ac:dyDescent="0.75">
      <c r="C70" s="12" t="str">
        <f>IF(SystemicTreatment!P17="*  ..  ##34###34# ##334###334#","//--- END",SystemicTreatment!P17)</f>
        <v>* regimen.drugs1 insert ObligationActorAndCode($actor-headneck, #SHALL:handle)</v>
      </c>
    </row>
    <row r="71" spans="3:3" x14ac:dyDescent="0.75">
      <c r="C71" s="12" t="str">
        <f>IF(SystemicTreatment!P18="*  ..  ##34###34# ##334###334#","//--- END",SystemicTreatment!P18)</f>
        <v>* regimen.drugs2 insert ObligationActorAndCode($actor-headneck, #SHALL:handle)</v>
      </c>
    </row>
    <row r="72" spans="3:3" x14ac:dyDescent="0.75">
      <c r="C72" s="12" t="str">
        <f>IF(SystemicTreatment!P19="*  ..  ##34###34# ##334###334#","//--- END",SystemicTreatment!P19)</f>
        <v>* regimen.drugs3 insert ObligationActorAndCode($actor-headneck, #SHALL:handle)</v>
      </c>
    </row>
    <row r="73" spans="3:3" x14ac:dyDescent="0.75">
      <c r="C73" s="12" t="str">
        <f>IF(SystemicTreatment!P20="*  ..  ##34###34# ##334###334#","//--- END",SystemicTreatment!P20)</f>
        <v>* regimen.startDateRegimenChanged insert ObligationActorAndCode($actor-headneck, #SHALL:handle)</v>
      </c>
    </row>
    <row r="74" spans="3:3" x14ac:dyDescent="0.75">
      <c r="C74" s="12" t="str">
        <f>IF(SystemicTreatment!P21="*  ..  ##34###34# ##334###334#","//--- END",SystemicTreatment!P21)</f>
        <v>* regimen.endDateRegimenChanged insert ObligationActorAndCode($actor-headneck, #SHALL:handle)</v>
      </c>
    </row>
    <row r="75" spans="3:3" x14ac:dyDescent="0.75">
      <c r="C75" s="12" t="str">
        <f>IF(SystemicTreatment!P22="*  ..  ##34###34# ##334###334#","//--- END",SystemicTreatment!P22)</f>
        <v>* reasonForEndOfTreatment insert ObligationActorAndCode($actor-headneck, #SHALL:handle)</v>
      </c>
    </row>
    <row r="76" spans="3:3" x14ac:dyDescent="0.75">
      <c r="C76" s="12" t="str">
        <f>IF(SystemicTreatment!P23="*  ..  ##34###34# ##334###334#","//--- END",SystemicTreatment!P23)</f>
        <v>* treatmentResponse insert ObligationActorAndCode($actor-headneck, #SHALL:handle)</v>
      </c>
    </row>
    <row r="77" spans="3:3" x14ac:dyDescent="0.75">
      <c r="C77" s="12" t="str">
        <f>IF(SystemicTreatment!P24="*  ..  ##34###34# ##334###334#","//--- END",SystemicTreatment!P24)</f>
        <v>//--- END</v>
      </c>
    </row>
    <row r="78" spans="3:3" x14ac:dyDescent="0.75">
      <c r="C78" s="12" t="str">
        <f>IF(SystemicTreatment!P25="*  ..  ##34###34# ##334###334#","//--- END",SystemicTreatment!P25)</f>
        <v>//--- END</v>
      </c>
    </row>
    <row r="79" spans="3:3" x14ac:dyDescent="0.75">
      <c r="C79" s="12" t="str">
        <f>IF(SystemicTreatment!P26="*  ..  ##34###34# ##334###334#","//--- END",SystemicTreatment!P26)</f>
        <v>//--- END</v>
      </c>
    </row>
    <row r="80" spans="3:3" x14ac:dyDescent="0.75">
      <c r="C80" s="12" t="str">
        <f>IF(SystemicTreatment!P27="*  ..  ##34###34# ##334###334#","//--- END",SystemicTreatment!P27)</f>
        <v>//--- END</v>
      </c>
    </row>
    <row r="81" spans="3:3" x14ac:dyDescent="0.75">
      <c r="C81" s="12" t="str">
        <f>IF(SystemicTreatment!P28="*  ..  ##34###34# ##334###334#","//--- END",SystemicTreatment!P28)</f>
        <v>//--- END</v>
      </c>
    </row>
    <row r="82" spans="3:3" x14ac:dyDescent="0.75">
      <c r="C82" s="12" t="str">
        <f>IF(SystemicTreatment!P29="*  ..  ##34###34# ##334###334#","//--- END",SystemicTreatment!P29)</f>
        <v>//--- END</v>
      </c>
    </row>
    <row r="84" spans="3:3" x14ac:dyDescent="0.75">
      <c r="C84" s="23" t="str">
        <f>OtherTreatment!R1</f>
        <v>// -------------------------------------------------------------------------------</v>
      </c>
    </row>
    <row r="85" spans="3:3" x14ac:dyDescent="0.75">
      <c r="C85" s="23" t="str">
        <f>OtherTreatment!R2</f>
        <v>// Obligations Sarcoma</v>
      </c>
    </row>
    <row r="86" spans="3:3" x14ac:dyDescent="0.75">
      <c r="C86" s="23" t="str">
        <f>OtherTreatment!R3</f>
        <v>// -------------------------------------------------------------------------------</v>
      </c>
    </row>
    <row r="87" spans="3:3" x14ac:dyDescent="0.75">
      <c r="C87" s="12" t="str">
        <f>IF(SystemicTreatment!R8="*  ..  ##34###34# ##334###334#","//--- END",SystemicTreatment!R8)</f>
        <v>* episodeEventReference insert ObligationActorAndCode($actor-sarcoma-i4rc, #SHALL:handle)</v>
      </c>
    </row>
    <row r="88" spans="3:3" x14ac:dyDescent="0.75">
      <c r="C88" s="12" t="str">
        <f>IF(SystemicTreatment!R9="*  ..  ##34###34# ##334###334#","//--- END",SystemicTreatment!R9)</f>
        <v>* typeOfSystemicTreatment insert ObligationActorAndCode($actor-sarcoma-i4rc, #SHALL:handle)</v>
      </c>
    </row>
    <row r="89" spans="3:3" x14ac:dyDescent="0.75">
      <c r="C89" s="12" t="str">
        <f>IF(SystemicTreatment!R10="*  ..  ##34###34# ##334###334#","//--- END",SystemicTreatment!R10)</f>
        <v/>
      </c>
    </row>
    <row r="90" spans="3:3" x14ac:dyDescent="0.75">
      <c r="C90" s="12" t="str">
        <f>IF(SystemicTreatment!R11="*  ..  ##34###34# ##334###334#","//--- END",SystemicTreatment!R11)</f>
        <v/>
      </c>
    </row>
    <row r="91" spans="3:3" x14ac:dyDescent="0.75">
      <c r="C91" s="12" t="str">
        <f>IF(SystemicTreatment!R12="*  ..  ##34###34# ##334###334#","//--- END",SystemicTreatment!R12)</f>
        <v>* computedTomographyInfo insert ObligationActorAndCode($actor-sarcoma-i4rc, #SHALL:handle)</v>
      </c>
    </row>
    <row r="92" spans="3:3" x14ac:dyDescent="0.75">
      <c r="C92" s="12" t="str">
        <f>IF(SystemicTreatment!R13="*  ..  ##34###34# ##334###334#","//--- END",SystemicTreatment!R13)</f>
        <v>* startDateSystemicTreatment insert ObligationActorAndCode($actor-sarcoma-i4rc, #SHALL:handle)</v>
      </c>
    </row>
    <row r="93" spans="3:3" x14ac:dyDescent="0.75">
      <c r="C93" s="12" t="str">
        <f>IF(SystemicTreatment!R14="*  ..  ##34###34# ##334###334#","//--- END",SystemicTreatment!R14)</f>
        <v>* endDateSystemicTreatment insert ObligationActorAndCode($actor-sarcoma-i4rc, #SHALL:handle)</v>
      </c>
    </row>
    <row r="94" spans="3:3" x14ac:dyDescent="0.75">
      <c r="C94" s="12" t="str">
        <f>IF(SystemicTreatment!R15="*  ..  ##34###34# ##334###334#","//--- END",SystemicTreatment!R15)</f>
        <v>* numberOfCyclesAdministrations insert ObligationActorAndCode($actor-sarcoma-i4rc, #SHALL:handle)</v>
      </c>
    </row>
    <row r="95" spans="3:3" x14ac:dyDescent="0.75">
      <c r="C95" s="12" t="str">
        <f>IF(SystemicTreatment!R16="*  ..  ##34###34# ##334###334#","//--- END",SystemicTreatment!R16)</f>
        <v>* regimen insert ObligationActorAndCode($actor-sarcoma-i4rc, #SHALL:handle)</v>
      </c>
    </row>
    <row r="96" spans="3:3" x14ac:dyDescent="0.75">
      <c r="C96" s="12" t="str">
        <f>IF(SystemicTreatment!R17="*  ..  ##34###34# ##334###334#","//--- END",SystemicTreatment!R17)</f>
        <v>* regimen.drugs1 insert ObligationActorAndCode($actor-sarcoma-i4rc, #SHALL:handle)</v>
      </c>
    </row>
    <row r="97" spans="3:3" x14ac:dyDescent="0.75">
      <c r="C97" s="12" t="str">
        <f>IF(SystemicTreatment!R18="*  ..  ##34###34# ##334###334#","//--- END",SystemicTreatment!R18)</f>
        <v>* regimen.drugs2 insert ObligationActorAndCode($actor-sarcoma-i4rc, #SHALL:handle)</v>
      </c>
    </row>
    <row r="98" spans="3:3" x14ac:dyDescent="0.75">
      <c r="C98" s="12" t="str">
        <f>IF(SystemicTreatment!R19="*  ..  ##34###34# ##334###334#","//--- END",SystemicTreatment!R19)</f>
        <v>* regimen.drugs3 insert ObligationActorAndCode($actor-sarcoma-i4rc, #SHALL:handle)</v>
      </c>
    </row>
    <row r="99" spans="3:3" x14ac:dyDescent="0.75">
      <c r="C99" s="12" t="str">
        <f>IF(SystemicTreatment!R20="*  ..  ##34###34# ##334###334#","//--- END",SystemicTreatment!R20)</f>
        <v/>
      </c>
    </row>
    <row r="100" spans="3:3" x14ac:dyDescent="0.75">
      <c r="C100" s="12" t="str">
        <f>IF(SystemicTreatment!R21="*  ..  ##34###34# ##334###334#","//--- END",SystemicTreatment!R21)</f>
        <v/>
      </c>
    </row>
    <row r="101" spans="3:3" x14ac:dyDescent="0.75">
      <c r="C101" s="12" t="str">
        <f>IF(SystemicTreatment!R22="*  ..  ##34###34# ##334###334#","//--- END",SystemicTreatment!R22)</f>
        <v>* reasonForEndOfTreatment insert ObligationActorAndCode($actor-sarcoma-i4rc, #SHALL:handle)</v>
      </c>
    </row>
    <row r="102" spans="3:3" x14ac:dyDescent="0.75">
      <c r="C102" s="12" t="str">
        <f>IF(SystemicTreatment!R23="*  ..  ##34###34# ##334###334#","//--- END",SystemicTreatment!R23)</f>
        <v>* treatmentResponse insert ObligationActorAndCode($actor-sarcoma-i4rc, #SHALL:handle)</v>
      </c>
    </row>
    <row r="103" spans="3:3" x14ac:dyDescent="0.75">
      <c r="C103" s="12" t="str">
        <f>IF(SystemicTreatment!R24="*  ..  ##34###34# ##334###334#","//--- END",SystemicTreatment!R24)</f>
        <v>//--- END</v>
      </c>
    </row>
    <row r="104" spans="3:3" x14ac:dyDescent="0.75">
      <c r="C104" s="12" t="str">
        <f>IF(SystemicTreatment!R25="*  ..  ##34###34# ##334###334#","//--- END",SystemicTreatment!R25)</f>
        <v>//--- END</v>
      </c>
    </row>
    <row r="105" spans="3:3" x14ac:dyDescent="0.75">
      <c r="C105" s="12" t="str">
        <f>IF(SystemicTreatment!R26="*  ..  ##34###34# ##334###334#","//--- END",SystemicTreatment!R26)</f>
        <v>//--- END</v>
      </c>
    </row>
    <row r="106" spans="3:3" x14ac:dyDescent="0.75">
      <c r="C106" s="12" t="str">
        <f>IF(SystemicTreatment!R27="*  ..  ##34###34# ##334###334#","//--- END",SystemicTreatment!R27)</f>
        <v>//--- END</v>
      </c>
    </row>
    <row r="107" spans="3:3" x14ac:dyDescent="0.75">
      <c r="C107" s="12" t="str">
        <f>IF(SystemicTreatment!R28="*  ..  ##34###34# ##334###334#","//--- END",SystemicTreatment!R28)</f>
        <v>//--- END</v>
      </c>
    </row>
    <row r="108" spans="3:3" x14ac:dyDescent="0.75">
      <c r="C108" s="12" t="str">
        <f>IF(SystemicTreatment!R29="*  ..  ##34###34# ##334###334#","//--- END",SystemicTreatment!R29)</f>
        <v>//--- END</v>
      </c>
    </row>
    <row r="109" spans="3:3" x14ac:dyDescent="0.75">
      <c r="C109" s="12" t="str">
        <f>IF(SystemicTreatment!R30="*  ..  ##34###34# ##334###334#","//--- END",SystemicTreatment!R30)</f>
        <v/>
      </c>
    </row>
    <row r="110" spans="3:3" x14ac:dyDescent="0.75">
      <c r="C110" s="12" t="str">
        <f>IF(SystemicTreatment!R31="*  ..  ##34###34# ##334###334#","//--- END",SystemicTreatment!R31)</f>
        <v/>
      </c>
    </row>
    <row r="111" spans="3:3" x14ac:dyDescent="0.75">
      <c r="C111" s="12" t="str">
        <f>IF(SystemicTreatment!R32="*  ..  ##34###34# ##334###334#","//--- END",SystemicTreatment!R32)</f>
        <v/>
      </c>
    </row>
    <row r="112" spans="3:3" x14ac:dyDescent="0.75">
      <c r="C112" s="12" t="str">
        <f>IF(SystemicTreatment!R33="*  ..  ##34###34# ##334###334#","//--- END",SystemicTreatment!R33)</f>
        <v/>
      </c>
    </row>
    <row r="113" spans="3:3" x14ac:dyDescent="0.75">
      <c r="C113" s="12" t="str">
        <f>IF(SystemicTreatment!R34="*  ..  ##34###34# ##334###334#","//--- END",SystemicTreatment!R34)</f>
        <v/>
      </c>
    </row>
    <row r="114" spans="3:3" x14ac:dyDescent="0.75">
      <c r="C114" s="12" t="str">
        <f>IF(SystemicTreatment!R35="*  ..  ##34###34# ##334###334#","//--- END",SystemicTreatment!R35)</f>
        <v/>
      </c>
    </row>
    <row r="115" spans="3:3" x14ac:dyDescent="0.75">
      <c r="C115" s="12" t="str">
        <f>IF(SystemicTreatment!R36="*  ..  ##34###34# ##334###334#","//--- END",SystemicTreatment!R36)</f>
        <v/>
      </c>
    </row>
    <row r="116" spans="3:3" x14ac:dyDescent="0.75">
      <c r="C116" s="12" t="str">
        <f>IF(SystemicTreatment!R37="*  ..  ##34###34# ##334###334#","//--- END",SystemicTreatment!R37)</f>
        <v/>
      </c>
    </row>
    <row r="117" spans="3:3" x14ac:dyDescent="0.75">
      <c r="C117" s="12" t="str">
        <f>IF(SystemicTreatment!R38="*  ..  ##34###34# ##334###334#","//--- END",SystemicTreatment!R38)</f>
        <v/>
      </c>
    </row>
    <row r="118" spans="3:3" x14ac:dyDescent="0.75">
      <c r="C118" s="12" t="str">
        <f>IF(SystemicTreatment!R39="*  ..  ##34###34# ##334###334#","//--- END",SystemicTreatment!R39)</f>
        <v/>
      </c>
    </row>
    <row r="119" spans="3:3" x14ac:dyDescent="0.75">
      <c r="C119" s="12" t="str">
        <f>IF(SystemicTreatment!R40="*  ..  ##34###34# ##334###334#","//--- END",SystemicTreatment!R40)</f>
        <v/>
      </c>
    </row>
    <row r="120" spans="3:3" x14ac:dyDescent="0.75">
      <c r="C120" s="12" t="str">
        <f>IF(SystemicTreatment!R41="*  ..  ##34###34# ##334###334#","//--- END",SystemicTreatment!R41)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zoomScale="85" zoomScaleNormal="85" workbookViewId="0">
      <selection activeCell="C5" sqref="C5"/>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2402</v>
      </c>
      <c r="D3" s="47" t="s">
        <v>1466</v>
      </c>
      <c r="E3" s="71" t="str">
        <f>$C$1&amp;B14</f>
        <v>http://hl7.eu/fhir/ig/idea4rc/StructureDefinition/SystemicTreatment</v>
      </c>
    </row>
    <row r="4" spans="1:19" x14ac:dyDescent="0.75">
      <c r="B4" s="47" t="s">
        <v>16</v>
      </c>
      <c r="C4" s="28" t="s">
        <v>2407</v>
      </c>
      <c r="D4" s="47" t="s">
        <v>1467</v>
      </c>
      <c r="E4" s="158" t="s">
        <v>1797</v>
      </c>
      <c r="F4" s="166"/>
      <c r="G4" s="166"/>
    </row>
    <row r="5" spans="1:19" x14ac:dyDescent="0.75">
      <c r="B5" s="47" t="s">
        <v>10</v>
      </c>
      <c r="C5" t="s">
        <v>2403</v>
      </c>
      <c r="D5" s="47"/>
      <c r="E5" s="7"/>
    </row>
    <row r="6" spans="1:19" x14ac:dyDescent="0.75">
      <c r="B6" s="47" t="s">
        <v>18</v>
      </c>
      <c r="C6" s="41"/>
      <c r="D6" s="47" t="s">
        <v>1468</v>
      </c>
      <c r="E6" s="158" t="str">
        <f>E3</f>
        <v>http://hl7.eu/fhir/ig/idea4rc/StructureDefinition/SystemicTreatment</v>
      </c>
      <c r="F6" s="159"/>
      <c r="G6" s="159"/>
    </row>
    <row r="7" spans="1:19" x14ac:dyDescent="0.75">
      <c r="B7" s="47" t="s">
        <v>15</v>
      </c>
      <c r="C7" s="72"/>
      <c r="D7" s="47" t="s">
        <v>1469</v>
      </c>
      <c r="E7" s="158" t="str">
        <f>E4</f>
        <v>http://hl7.eu/fhir/ig/idea4rc/StructureDefinition/MedicationAdministration-eu-i4rc</v>
      </c>
      <c r="F7" s="159"/>
      <c r="G7" s="159"/>
    </row>
    <row r="8" spans="1:19" ht="45" thickBot="1" x14ac:dyDescent="0.9">
      <c r="B8" s="47" t="s">
        <v>1470</v>
      </c>
      <c r="C8" s="7" t="s">
        <v>2403</v>
      </c>
      <c r="D8" s="47"/>
      <c r="E8" s="7"/>
      <c r="I8" s="12" t="s">
        <v>1285</v>
      </c>
      <c r="J8" s="12" t="s">
        <v>1286</v>
      </c>
      <c r="K8" s="12" t="s">
        <v>1287</v>
      </c>
      <c r="L8" s="12" t="s">
        <v>1288</v>
      </c>
      <c r="M8" s="11" t="s">
        <v>1289</v>
      </c>
      <c r="P8" s="34" t="s">
        <v>1324</v>
      </c>
      <c r="Q8" s="34">
        <v>6</v>
      </c>
    </row>
    <row r="9" spans="1:19" ht="30.25" thickBot="1" x14ac:dyDescent="0.9">
      <c r="B9" s="47" t="s">
        <v>1471</v>
      </c>
      <c r="C9" s="12" t="s">
        <v>2300</v>
      </c>
      <c r="D9" s="92"/>
      <c r="E9" s="160"/>
      <c r="F9" s="161"/>
      <c r="G9" s="162"/>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SystemicTreatment!B5</f>
        <v>SystemicTreatment</v>
      </c>
      <c r="C14" s="11"/>
      <c r="D14" s="4" t="s">
        <v>1770</v>
      </c>
      <c r="E14" s="6"/>
      <c r="F14" s="49"/>
      <c r="G14" s="49"/>
      <c r="I14" s="12"/>
      <c r="J14" s="11"/>
      <c r="K14" s="11"/>
      <c r="L14" s="11"/>
      <c r="M14" s="48"/>
      <c r="N14" s="51"/>
    </row>
    <row r="15" spans="1:19" ht="44.25" x14ac:dyDescent="0.75">
      <c r="A15" s="44"/>
      <c r="B15" s="11" t="str">
        <f>SystemicTreatment!B8</f>
        <v>episodeEventReference</v>
      </c>
      <c r="C15" s="11" t="str">
        <f>SystemicTreatment!C8</f>
        <v>Episode Event reference</v>
      </c>
      <c r="D15" s="153" t="s">
        <v>1771</v>
      </c>
      <c r="E15" s="12"/>
      <c r="F15" s="49" t="s">
        <v>1290</v>
      </c>
      <c r="G15" s="77"/>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32.75" x14ac:dyDescent="0.75">
      <c r="A16" s="44"/>
      <c r="B16" s="11" t="str">
        <f>SystemicTreatment!B9</f>
        <v>typeOfSystemicTreatment</v>
      </c>
      <c r="C16" s="11" t="str">
        <f>SystemicTreatment!C9</f>
        <v>type of Systemic treatment</v>
      </c>
      <c r="D16" s="153" t="s">
        <v>1791</v>
      </c>
      <c r="E16" s="12"/>
      <c r="F16" s="49" t="s">
        <v>1312</v>
      </c>
      <c r="G16" s="77" t="s">
        <v>2274</v>
      </c>
      <c r="I16" s="12" t="str">
        <f t="shared" ref="I16" si="7">"* group[=].element[+].code = #"&amp;$B$14&amp;"."&amp;B16</f>
        <v>* group[=].element[+].code = #SystemicTreatment.typeOfSystemicTreatment</v>
      </c>
      <c r="J16" s="12" t="str">
        <f t="shared" ref="J16" si="8">"* group[=].element[=].display = ##34#"&amp;C16&amp;"##34#"</f>
        <v>* group[=].element[=].display = ##34#type of Systemic treatment##34#</v>
      </c>
      <c r="K16" s="12" t="str">
        <f t="shared" ref="K16" si="9">IF(F16="unmatched","//-- unmatched","* group[=].element[=].target.code = #"&amp;$D$14&amp;"."&amp;D16)</f>
        <v>* group[=].element[=].target.code = #Procedure.category</v>
      </c>
      <c r="L16" s="12" t="str">
        <f t="shared" ref="L16" si="10">IF(F16="unmatched","//-- unmatched","* group[=].element[=].target.display = ##34#"&amp;E16&amp;"##34#")</f>
        <v>* group[=].element[=].target.display = ##34###34#</v>
      </c>
      <c r="M16" s="12" t="str">
        <f t="shared" ref="M16" si="11">"* group[=].element[=].target.equivalence = #"&amp;F16</f>
        <v>* group[=].element[=].target.equivalence = #equivalent</v>
      </c>
      <c r="N16" s="12" t="str">
        <f t="shared" ref="N16"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53" t="s">
        <v>1791</v>
      </c>
      <c r="E17" s="12"/>
      <c r="F17" s="49" t="s">
        <v>1290</v>
      </c>
      <c r="G17" s="49" t="s">
        <v>1472</v>
      </c>
      <c r="H17" s="43"/>
      <c r="I17" s="12" t="str">
        <f t="shared" ref="I17:I29" si="15">"* group[=].element[+].code = #"&amp;$B$14&amp;"."&amp;B17</f>
        <v>* group[=].element[+].code = #SystemicTreatment.intent</v>
      </c>
      <c r="J17" s="12" t="str">
        <f t="shared" ref="J17:J29" si="16">"* group[=].element[=].display = ##34#"&amp;C17&amp;"##34#"</f>
        <v>* group[=].element[=].display = ##34#Intent##34#</v>
      </c>
      <c r="K17" s="12" t="str">
        <f t="shared" ref="K17:K29" si="17">IF(F17="unmatched","//-- unmatched","* group[=].element[=].target.code = #"&amp;$D$14&amp;"."&amp;D17)</f>
        <v>* group[=].element[=].target.code = #Procedure.category</v>
      </c>
      <c r="L17" s="12" t="str">
        <f t="shared" ref="L17:L29" si="18">IF(F17="unmatched","//-- unmatched","* group[=].element[=].target.display = ##34#"&amp;E17&amp;"##34#")</f>
        <v>* group[=].element[=].target.display = ##34###34#</v>
      </c>
      <c r="M17" s="12" t="str">
        <f t="shared" ref="M17:M29" si="19">"* group[=].element[=].target.equivalence = #"&amp;F17</f>
        <v>* group[=].element[=].target.equivalence = #relatedto</v>
      </c>
      <c r="N17" s="12" t="str">
        <f t="shared" ref="N17:N29" si="20">IF(G17&lt;&gt;"",CONCATENATE("* group[=].element[=].target.comment = ","##34#",G17,"##34#"),"")</f>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59" x14ac:dyDescent="0.75">
      <c r="A18" s="44"/>
      <c r="B18" s="11" t="str">
        <f>SystemicTreatment!B11</f>
        <v>setting</v>
      </c>
      <c r="C18" s="11" t="str">
        <f>SystemicTreatment!C11</f>
        <v>Setting</v>
      </c>
      <c r="D18" s="153" t="s">
        <v>1791</v>
      </c>
      <c r="E18" s="12"/>
      <c r="F18" s="49" t="s">
        <v>1290</v>
      </c>
      <c r="G18" s="76" t="s">
        <v>1472</v>
      </c>
      <c r="H18" s="43"/>
      <c r="I18" s="12" t="str">
        <f t="shared" si="15"/>
        <v>* group[=].element[+].code = #SystemicTreatment.setting</v>
      </c>
      <c r="J18" s="12" t="str">
        <f t="shared" si="16"/>
        <v>* group[=].element[=].display = ##34#Setting##34#</v>
      </c>
      <c r="K18" s="12" t="str">
        <f t="shared" si="17"/>
        <v>* group[=].element[=].target.code = #Procedure.category</v>
      </c>
      <c r="L18" s="12" t="str">
        <f t="shared" si="18"/>
        <v>* group[=].element[=].target.display = ##34###34#</v>
      </c>
      <c r="M18" s="12" t="str">
        <f t="shared" si="19"/>
        <v>* group[=].element[=].target.equivalence = #relatedto</v>
      </c>
      <c r="N18" s="12" t="str">
        <f t="shared" si="20"/>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SystemicTreatment!B12</f>
        <v>computedTomographyInfo</v>
      </c>
      <c r="C19" s="11" t="str">
        <f>SystemicTreatment!C12</f>
        <v>Computed tomography info</v>
      </c>
      <c r="D19" s="153" t="s">
        <v>1595</v>
      </c>
      <c r="E19" s="12"/>
      <c r="F19" s="49" t="s">
        <v>1312</v>
      </c>
      <c r="G19" s="77"/>
      <c r="H19" s="43"/>
      <c r="I19" s="12" t="str">
        <f t="shared" si="15"/>
        <v>* group[=].element[+].code = #SystemicTreatment.computedTomographyInfo</v>
      </c>
      <c r="J19" s="12" t="str">
        <f t="shared" si="16"/>
        <v>* group[=].element[=].display = ##34#Computed tomography info##34#</v>
      </c>
      <c r="K19" s="12" t="str">
        <f t="shared" si="17"/>
        <v>* group[=].element[=].target.code = #Procedure.effectivePeriod.start</v>
      </c>
      <c r="L19" s="12" t="str">
        <f t="shared" si="18"/>
        <v>* group[=].element[=].target.display = ##34###34#</v>
      </c>
      <c r="M19" s="12" t="str">
        <f t="shared" si="19"/>
        <v>* group[=].element[=].target.equivalence = #equivalent</v>
      </c>
      <c r="N19" s="12" t="str">
        <f t="shared" si="20"/>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SystemicTreatment!B13</f>
        <v>startDateSystemicTreatment</v>
      </c>
      <c r="C20" s="11" t="str">
        <f>SystemicTreatment!C13</f>
        <v>Start date Systemic treatment</v>
      </c>
      <c r="D20" s="153" t="s">
        <v>1792</v>
      </c>
      <c r="E20" s="12"/>
      <c r="F20" s="49" t="s">
        <v>1312</v>
      </c>
      <c r="G20" s="77"/>
      <c r="H20" s="43"/>
      <c r="I20" s="12" t="str">
        <f t="shared" si="15"/>
        <v>* group[=].element[+].code = #SystemicTreatment.startDateSystemicTreatment</v>
      </c>
      <c r="J20" s="12" t="str">
        <f t="shared" si="16"/>
        <v>* group[=].element[=].display = ##34#Start date Systemic treatment##34#</v>
      </c>
      <c r="K20" s="12" t="str">
        <f t="shared" si="17"/>
        <v>* group[=].element[=].target.code = #Procedure.effectivePeriod.end</v>
      </c>
      <c r="L20" s="12" t="str">
        <f t="shared" si="18"/>
        <v>* group[=].element[=].target.display = ##34###34#</v>
      </c>
      <c r="M20" s="12" t="str">
        <f t="shared" si="19"/>
        <v>* group[=].element[=].target.equivalence = #equivalent</v>
      </c>
      <c r="N20" s="12" t="str">
        <f t="shared" si="20"/>
        <v/>
      </c>
      <c r="P20" s="11">
        <v>6</v>
      </c>
      <c r="Q20" s="11">
        <f t="shared" si="13"/>
        <v>0</v>
      </c>
      <c r="R20" s="11">
        <f t="shared" si="14"/>
        <v>6</v>
      </c>
      <c r="S20" s="12" t="str" cm="1">
        <f t="array" ref="S20">INDEX('SystemicTreatm-ConceptMap-1'!$I$15:$N$124,Q20+1,R20)</f>
        <v/>
      </c>
    </row>
    <row r="21" spans="1:19" ht="44.25" x14ac:dyDescent="0.75">
      <c r="A21" s="44"/>
      <c r="B21" s="11" t="str">
        <f>SystemicTreatment!B14</f>
        <v>endDateSystemicTreatment</v>
      </c>
      <c r="C21" s="11" t="str">
        <f>SystemicTreatment!C14</f>
        <v>End date Systemic treatment</v>
      </c>
      <c r="D21" s="153"/>
      <c r="E21" s="12"/>
      <c r="F21" s="49" t="s">
        <v>1290</v>
      </c>
      <c r="G21" s="76" t="s">
        <v>2257</v>
      </c>
      <c r="H21" s="43"/>
      <c r="I21" s="12" t="str">
        <f t="shared" si="15"/>
        <v>* group[=].element[+].code = #SystemicTreatment.endDateSystemicTreatment</v>
      </c>
      <c r="J21" s="12" t="str">
        <f t="shared" si="16"/>
        <v>* group[=].element[=].display = ##34#End date Systemic treatment##34#</v>
      </c>
      <c r="K21" s="12" t="str">
        <f t="shared" si="17"/>
        <v>* group[=].element[=].target.code = #Procedure.</v>
      </c>
      <c r="L21" s="12" t="str">
        <f t="shared" si="18"/>
        <v>* group[=].element[=].target.display = ##34###34#</v>
      </c>
      <c r="M21" s="12" t="str">
        <f t="shared" si="19"/>
        <v>* group[=].element[=].target.equivalence = #relatedto</v>
      </c>
      <c r="N21" s="12" t="str">
        <f t="shared" si="20"/>
        <v>* group[=].element[=].target.comment = ##34#TBD##34#</v>
      </c>
      <c r="P21" s="11">
        <v>7</v>
      </c>
      <c r="Q21" s="11">
        <f t="shared" si="13"/>
        <v>1</v>
      </c>
      <c r="R21" s="11">
        <f t="shared" si="14"/>
        <v>1</v>
      </c>
      <c r="S21" s="12" t="str" cm="1">
        <f t="array" ref="S21">INDEX('SystemicTreatm-ConceptMap-1'!$I$15:$N$124,Q21+1,R21)</f>
        <v>* group[=].element[+].code = #SystemicTreatment.typeOfSystemicTreatment</v>
      </c>
    </row>
    <row r="22" spans="1:19" ht="44.25" x14ac:dyDescent="0.75">
      <c r="A22" s="44"/>
      <c r="B22" s="11" t="str">
        <f>SystemicTreatment!B15</f>
        <v>numberOfCyclesAdministrations</v>
      </c>
      <c r="C22" s="11" t="str">
        <f>SystemicTreatment!C15</f>
        <v>Number of cycles/ administrations</v>
      </c>
      <c r="D22" s="153"/>
      <c r="E22" s="12"/>
      <c r="F22" s="49" t="s">
        <v>1290</v>
      </c>
      <c r="G22" s="77"/>
      <c r="H22" s="43"/>
      <c r="I22" s="12" t="str">
        <f t="shared" si="15"/>
        <v>* group[=].element[+].code = #SystemicTreatment.numberOfCyclesAdministrations</v>
      </c>
      <c r="J22" s="12" t="str">
        <f t="shared" si="16"/>
        <v>* group[=].element[=].display = ##34#Number of cycles/ administrations##34#</v>
      </c>
      <c r="K22" s="12" t="str">
        <f t="shared" si="17"/>
        <v>* group[=].element[=].target.code = #Procedure.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INDEX('SystemicTreatm-ConceptMap-1'!$I$15:$N$124,Q22+1,R22)</f>
        <v>* group[=].element[=].display = ##34#type of Systemic treatment##34#</v>
      </c>
    </row>
    <row r="23" spans="1:19" ht="59" x14ac:dyDescent="0.75">
      <c r="A23" s="44"/>
      <c r="B23" s="11" t="str">
        <f>SystemicTreatment!B16</f>
        <v>regimen</v>
      </c>
      <c r="C23" s="11" t="str">
        <f>SystemicTreatment!C16</f>
        <v>Regimen</v>
      </c>
      <c r="D23" s="153" t="s">
        <v>1793</v>
      </c>
      <c r="E23" s="11"/>
      <c r="F23" s="49" t="s">
        <v>1290</v>
      </c>
      <c r="G23" s="76" t="s">
        <v>1472</v>
      </c>
      <c r="H23" s="43"/>
      <c r="I23" s="12" t="str">
        <f t="shared" si="15"/>
        <v>* group[=].element[+].code = #SystemicTreatment.regimen</v>
      </c>
      <c r="J23" s="12" t="str">
        <f t="shared" si="16"/>
        <v>* group[=].element[=].display = ##34#Regimen##34#</v>
      </c>
      <c r="K23" s="12" t="str">
        <f t="shared" si="17"/>
        <v>* group[=].element[=].target.code = #Procedure.medication[x]</v>
      </c>
      <c r="L23" s="12" t="str">
        <f t="shared" si="18"/>
        <v>* group[=].element[=].target.display = ##34###34#</v>
      </c>
      <c r="M23" s="12" t="str">
        <f t="shared" si="19"/>
        <v>* group[=].element[=].target.equivalence = #relatedto</v>
      </c>
      <c r="N23" s="12" t="str">
        <f t="shared" si="20"/>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SystemicTreatment!B17</f>
        <v>regimen.drugs1</v>
      </c>
      <c r="C24" s="11" t="str">
        <f>SystemicTreatment!C17</f>
        <v>Drugs 1</v>
      </c>
      <c r="D24" s="153" t="s">
        <v>1793</v>
      </c>
      <c r="E24" s="11"/>
      <c r="F24" s="49" t="s">
        <v>1290</v>
      </c>
      <c r="G24" s="76" t="s">
        <v>1472</v>
      </c>
      <c r="H24" s="43"/>
      <c r="I24" s="12" t="str">
        <f t="shared" si="15"/>
        <v>* group[=].element[+].code = #SystemicTreatment.regimen.drugs1</v>
      </c>
      <c r="J24" s="12" t="str">
        <f t="shared" si="16"/>
        <v>* group[=].element[=].display = ##34#Drugs 1##34#</v>
      </c>
      <c r="K24" s="12" t="str">
        <f t="shared" si="17"/>
        <v>* group[=].element[=].target.code = #Procedure.medication[x]</v>
      </c>
      <c r="L24" s="12" t="str">
        <f t="shared" si="18"/>
        <v>* group[=].element[=].target.display = ##34###34#</v>
      </c>
      <c r="M24" s="12" t="str">
        <f t="shared" si="19"/>
        <v>* group[=].element[=].target.equivalence = #relatedto</v>
      </c>
      <c r="N24" s="12" t="str">
        <f t="shared" si="20"/>
        <v>* group[=].element[=].target.comment = ##34#to be checked##34#</v>
      </c>
      <c r="P24" s="11">
        <v>10</v>
      </c>
      <c r="Q24" s="11">
        <f t="shared" si="13"/>
        <v>1</v>
      </c>
      <c r="R24" s="11">
        <f t="shared" si="14"/>
        <v>4</v>
      </c>
      <c r="S24" s="12" t="str" cm="1">
        <f t="array" ref="S24">INDEX('SystemicTreatm-ConceptMap-1'!$I$15:$N$124,Q24+1,R24)</f>
        <v>* group[=].element[=].target.display = ##34###34#</v>
      </c>
    </row>
    <row r="25" spans="1:19" ht="59" x14ac:dyDescent="0.75">
      <c r="A25" s="44"/>
      <c r="B25" s="11" t="str">
        <f>SystemicTreatment!B18</f>
        <v>regimen.drugs2</v>
      </c>
      <c r="C25" s="11" t="str">
        <f>SystemicTreatment!C18</f>
        <v>Drugs 2</v>
      </c>
      <c r="D25" s="153" t="s">
        <v>1793</v>
      </c>
      <c r="E25" s="11"/>
      <c r="F25" s="49" t="s">
        <v>1290</v>
      </c>
      <c r="G25" s="76" t="s">
        <v>1472</v>
      </c>
      <c r="H25" s="43"/>
      <c r="I25" s="12" t="str">
        <f t="shared" si="15"/>
        <v>* group[=].element[+].code = #SystemicTreatment.regimen.drugs2</v>
      </c>
      <c r="J25" s="12" t="str">
        <f t="shared" si="16"/>
        <v>* group[=].element[=].display = ##34#Drugs 2##34#</v>
      </c>
      <c r="K25" s="12" t="str">
        <f t="shared" si="17"/>
        <v>* group[=].element[=].target.code = #Procedure.medication[x]</v>
      </c>
      <c r="L25" s="12" t="str">
        <f t="shared" si="18"/>
        <v>* group[=].element[=].target.display = ##34###34#</v>
      </c>
      <c r="M25" s="12" t="str">
        <f t="shared" si="19"/>
        <v>* group[=].element[=].target.equivalence = #relatedto</v>
      </c>
      <c r="N25" s="12" t="str">
        <f t="shared" si="20"/>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59" x14ac:dyDescent="0.75">
      <c r="A26" s="44"/>
      <c r="B26" s="11" t="str">
        <f>SystemicTreatment!B19</f>
        <v>regimen.drugs3</v>
      </c>
      <c r="C26" s="11" t="str">
        <f>SystemicTreatment!C19</f>
        <v>Drugs 3</v>
      </c>
      <c r="D26" s="153"/>
      <c r="E26" s="12"/>
      <c r="F26" s="49" t="s">
        <v>1290</v>
      </c>
      <c r="G26" s="76" t="s">
        <v>1472</v>
      </c>
      <c r="H26" s="43"/>
      <c r="I26" s="12" t="str">
        <f t="shared" si="15"/>
        <v>* group[=].element[+].code = #SystemicTreatment.regimen.drugs3</v>
      </c>
      <c r="J26" s="12" t="str">
        <f t="shared" si="16"/>
        <v>* group[=].element[=].display = ##34#Drugs 3##34#</v>
      </c>
      <c r="K26" s="12" t="str">
        <f t="shared" si="17"/>
        <v>* group[=].element[=].target.code = #Procedure.</v>
      </c>
      <c r="L26" s="12" t="str">
        <f t="shared" si="18"/>
        <v>* group[=].element[=].target.display = ##34###34#</v>
      </c>
      <c r="M26" s="12" t="str">
        <f t="shared" si="19"/>
        <v>* group[=].element[=].target.equivalence = #relatedto</v>
      </c>
      <c r="N26" s="12" t="str">
        <f t="shared" si="20"/>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59" x14ac:dyDescent="0.75">
      <c r="A27" s="44"/>
      <c r="B27" s="11" t="str">
        <f>SystemicTreatment!B20</f>
        <v>regimen.startDateRegimenChanged</v>
      </c>
      <c r="C27" s="11" t="str">
        <f>SystemicTreatment!C20</f>
        <v>Start date regimen changed</v>
      </c>
      <c r="D27" s="153"/>
      <c r="E27" s="12"/>
      <c r="F27" s="49" t="s">
        <v>1290</v>
      </c>
      <c r="G27" s="76" t="s">
        <v>1472</v>
      </c>
      <c r="H27" s="43"/>
      <c r="I27" s="12" t="str">
        <f t="shared" si="15"/>
        <v>* group[=].element[+].code = #SystemicTreatment.regimen.startDateRegimenChanged</v>
      </c>
      <c r="J27" s="12" t="str">
        <f t="shared" si="16"/>
        <v>* group[=].element[=].display = ##34#Start date regimen changed##34#</v>
      </c>
      <c r="K27" s="12" t="str">
        <f t="shared" si="17"/>
        <v>* group[=].element[=].target.code = #Procedure.</v>
      </c>
      <c r="L27" s="12" t="str">
        <f t="shared" si="18"/>
        <v>* group[=].element[=].target.display = ##34###34#</v>
      </c>
      <c r="M27" s="12" t="str">
        <f t="shared" si="19"/>
        <v>* group[=].element[=].target.equivalence = #relatedto</v>
      </c>
      <c r="N27" s="12" t="str">
        <f t="shared" si="20"/>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x14ac:dyDescent="0.75">
      <c r="B28" s="11" t="str">
        <f>SystemicTreatment!B21</f>
        <v>regimen.endDateRegimenChanged</v>
      </c>
      <c r="C28" s="11" t="str">
        <f>SystemicTreatment!C21</f>
        <v>End date regimen changed</v>
      </c>
      <c r="D28" s="153" t="s">
        <v>1794</v>
      </c>
      <c r="E28" s="12"/>
      <c r="F28" s="49" t="s">
        <v>1290</v>
      </c>
      <c r="G28" s="77"/>
      <c r="H28" s="43"/>
      <c r="I28" s="12" t="str">
        <f t="shared" si="15"/>
        <v>* group[=].element[+].code = #SystemicTreatment.regimen.endDateRegimenChanged</v>
      </c>
      <c r="J28" s="12" t="str">
        <f t="shared" si="16"/>
        <v>* group[=].element[=].display = ##34#End date regimen changed##34#</v>
      </c>
      <c r="K28" s="12" t="str">
        <f t="shared" si="17"/>
        <v>* group[=].element[=].target.code = #Procedure.statusReason</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SystemicTreatment!B22</f>
        <v>reasonForEndOfTreatment</v>
      </c>
      <c r="C29" s="11" t="str">
        <f>SystemicTreatment!C22</f>
        <v>Reason for end of treatment</v>
      </c>
      <c r="D29" s="153" t="s">
        <v>1795</v>
      </c>
      <c r="E29" s="12"/>
      <c r="F29" s="49" t="s">
        <v>1290</v>
      </c>
      <c r="G29" s="76" t="s">
        <v>1796</v>
      </c>
      <c r="H29" s="43"/>
      <c r="I29" s="12" t="str">
        <f t="shared" si="15"/>
        <v>* group[=].element[+].code = #SystemicTreatment.reasonForEndOfTreatment</v>
      </c>
      <c r="J29" s="12" t="str">
        <f t="shared" si="16"/>
        <v>* group[=].element[=].display = ##34#Reason for end of treatment##34#</v>
      </c>
      <c r="K29" s="12" t="str">
        <f t="shared" si="17"/>
        <v>* group[=].element[=].target.code = #Procedure.extension:outcome</v>
      </c>
      <c r="L29" s="12" t="str">
        <f t="shared" si="18"/>
        <v>* group[=].element[=].target.display = ##34###34#</v>
      </c>
      <c r="M29" s="12" t="str">
        <f t="shared" si="19"/>
        <v>* group[=].element[=].target.equivalence = #relatedto</v>
      </c>
      <c r="N29" s="12" t="str">
        <f t="shared" si="20"/>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t="str">
        <f>SystemicTreatment!B23</f>
        <v>treatmentResponse</v>
      </c>
      <c r="C30" s="11" t="str">
        <f>SystemicTreatment!C23</f>
        <v>Treatment response (based on imaging alone; no recist or other criteria)</v>
      </c>
      <c r="D30" s="12"/>
      <c r="E30" s="12"/>
      <c r="F30" s="49"/>
      <c r="G30" s="77"/>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#SystemicTreatment.computedTomographyInfo</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##34#Computed tomography info##34#</v>
      </c>
    </row>
    <row r="41" spans="1:19" s="2" customFormat="1" x14ac:dyDescent="0.75">
      <c r="A41"/>
      <c r="B41" s="11"/>
      <c r="C41" s="11"/>
      <c r="D41" s="153" t="s">
        <v>2404</v>
      </c>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#SystemicTreatment.startDateSystemicTreatment</v>
      </c>
    </row>
    <row r="46" spans="1:19" x14ac:dyDescent="0.75">
      <c r="B46" s="11"/>
      <c r="C46" s="11"/>
      <c r="P46" s="11">
        <v>32</v>
      </c>
      <c r="Q46" s="11">
        <f t="shared" si="13"/>
        <v>5</v>
      </c>
      <c r="R46" s="11">
        <f t="shared" si="14"/>
        <v>2</v>
      </c>
      <c r="S46" s="12" t="str" cm="1">
        <f t="array" ref="S46">INDEX('SystemicTreatm-ConceptMap-1'!$I$15:$N$124,Q46+1,R46)</f>
        <v>* group[=].element[=].display = ##34#Start date Systemic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#SystemicTreatment.endDateSystemicTreatment</v>
      </c>
    </row>
    <row r="52" spans="16:19" x14ac:dyDescent="0.75">
      <c r="P52" s="11">
        <v>38</v>
      </c>
      <c r="Q52" s="11">
        <f t="shared" si="13"/>
        <v>6</v>
      </c>
      <c r="R52" s="11">
        <f t="shared" si="14"/>
        <v>2</v>
      </c>
      <c r="S52" s="12" t="str" cm="1">
        <f t="array" ref="S52">INDEX('SystemicTreatm-ConceptMap-1'!$I$15:$N$124,Q52+1,R52)</f>
        <v>* group[=].element[=].display = ##34#End date Systemic treatment##34#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#SystemicTreatment.numberOfCyclesAdministrations</v>
      </c>
    </row>
    <row r="58" spans="16:19" x14ac:dyDescent="0.75">
      <c r="P58" s="11">
        <v>44</v>
      </c>
      <c r="Q58" s="11">
        <f t="shared" si="13"/>
        <v>7</v>
      </c>
      <c r="R58" s="11">
        <f t="shared" si="14"/>
        <v>2</v>
      </c>
      <c r="S58" s="12" t="str" cm="1">
        <f t="array" ref="S58">INDEX('SystemicTreatm-ConceptMap-1'!$I$15:$N$124,Q58+1,R58)</f>
        <v>* group[=].element[=].display = ##34#Number of cycles/ administrations##34#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#SystemicTreatment.regimen</v>
      </c>
    </row>
    <row r="64" spans="16:19" x14ac:dyDescent="0.75">
      <c r="P64" s="11">
        <v>50</v>
      </c>
      <c r="Q64" s="11">
        <f t="shared" si="13"/>
        <v>8</v>
      </c>
      <c r="R64" s="11">
        <f t="shared" si="14"/>
        <v>2</v>
      </c>
      <c r="S64" s="12" t="str" cm="1">
        <f t="array" ref="S64">INDEX('SystemicTreatm-ConceptMap-1'!$I$15:$N$124,Q64+1,R64)</f>
        <v>* group[=].element[=].display = ##34#Regimen##34#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#SystemicTreatment.regimen.drugs1</v>
      </c>
    </row>
    <row r="70" spans="16:19" x14ac:dyDescent="0.75">
      <c r="P70" s="11">
        <v>56</v>
      </c>
      <c r="Q70" s="11">
        <f t="shared" si="13"/>
        <v>9</v>
      </c>
      <c r="R70" s="11">
        <f t="shared" si="14"/>
        <v>2</v>
      </c>
      <c r="S70" s="12" t="str" cm="1">
        <f t="array" ref="S70">INDEX('SystemicTreatm-ConceptMap-1'!$I$15:$N$124,Q70+1,R70)</f>
        <v>* group[=].element[=].display = ##34#Drugs 1##34#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#SystemicTreatment.regimen.drugs2</v>
      </c>
    </row>
    <row r="76" spans="16:19" x14ac:dyDescent="0.75">
      <c r="P76" s="11">
        <v>62</v>
      </c>
      <c r="Q76" s="11">
        <f t="shared" si="13"/>
        <v>10</v>
      </c>
      <c r="R76" s="11">
        <f t="shared" si="14"/>
        <v>2</v>
      </c>
      <c r="S76" s="12" t="str" cm="1">
        <f t="array" ref="S76">INDEX('SystemicTreatm-ConceptMap-1'!$I$15:$N$124,Q76+1,R76)</f>
        <v>* group[=].element[=].display = ##34#Drugs 2##34#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21">IF(MOD(P80,$Q$8)=0,P80/$Q$8-1,INT(P80/$Q$8))</f>
        <v>10</v>
      </c>
      <c r="R80" s="11">
        <f t="shared" ref="R80:R143" si="22">IF(MOD(P80,$Q$8)=0,$Q$8,MOD(P80,$Q$8))</f>
        <v>6</v>
      </c>
      <c r="S80" s="12" t="str" cm="1">
        <f t="array" ref="S80">INDEX('SystemicTreatm-ConceptMap-1'!$I$15:$N$124,Q80+1,R80)</f>
        <v>* group[=].element[=].target.comment = ##34#to be checked##34#</v>
      </c>
    </row>
    <row r="81" spans="16:19" x14ac:dyDescent="0.75">
      <c r="P81" s="11">
        <v>67</v>
      </c>
      <c r="Q81" s="11">
        <f t="shared" si="21"/>
        <v>11</v>
      </c>
      <c r="R81" s="11">
        <f t="shared" si="22"/>
        <v>1</v>
      </c>
      <c r="S81" s="12" t="str" cm="1">
        <f t="array" ref="S81">INDEX('SystemicTreatm-ConceptMap-1'!$I$15:$N$124,Q81+1,R81)</f>
        <v>* group[=].element[+].code = #SystemicTreatment.regimen.drugs3</v>
      </c>
    </row>
    <row r="82" spans="16:19" x14ac:dyDescent="0.75">
      <c r="P82" s="11">
        <v>68</v>
      </c>
      <c r="Q82" s="11">
        <f t="shared" si="21"/>
        <v>11</v>
      </c>
      <c r="R82" s="11">
        <f t="shared" si="22"/>
        <v>2</v>
      </c>
      <c r="S82" s="12" t="str" cm="1">
        <f t="array" ref="S82">INDEX('SystemicTreatm-ConceptMap-1'!$I$15:$N$124,Q82+1,R82)</f>
        <v>* group[=].element[=].display = ##34#Drugs 3##34#</v>
      </c>
    </row>
    <row r="83" spans="16:19" x14ac:dyDescent="0.75">
      <c r="P83" s="11">
        <v>69</v>
      </c>
      <c r="Q83" s="11">
        <f t="shared" si="21"/>
        <v>11</v>
      </c>
      <c r="R83" s="11">
        <f t="shared" si="22"/>
        <v>3</v>
      </c>
      <c r="S83" s="12" t="str" cm="1">
        <f t="array" ref="S83">INDEX('SystemicTreatm-ConceptMap-1'!$I$15:$N$124,Q83+1,R83)</f>
        <v>* group[=].element[=].target.code = #Procedure.</v>
      </c>
    </row>
    <row r="84" spans="16:19" x14ac:dyDescent="0.75">
      <c r="P84" s="11">
        <v>70</v>
      </c>
      <c r="Q84" s="11">
        <f t="shared" si="21"/>
        <v>11</v>
      </c>
      <c r="R84" s="11">
        <f t="shared" si="22"/>
        <v>4</v>
      </c>
      <c r="S84" s="12" t="str" cm="1">
        <f t="array" ref="S84">INDEX('SystemicTreatm-ConceptMap-1'!$I$15:$N$124,Q84+1,R84)</f>
        <v>* group[=].element[=].target.display = ##34###34#</v>
      </c>
    </row>
    <row r="85" spans="16:19" x14ac:dyDescent="0.75">
      <c r="P85" s="11">
        <v>71</v>
      </c>
      <c r="Q85" s="11">
        <f t="shared" si="21"/>
        <v>11</v>
      </c>
      <c r="R85" s="11">
        <f t="shared" si="22"/>
        <v>5</v>
      </c>
      <c r="S85" s="12" t="str" cm="1">
        <f t="array" ref="S85">INDEX('SystemicTreatm-ConceptMap-1'!$I$15:$N$124,Q85+1,R85)</f>
        <v>* group[=].element[=].target.equivalence = #relatedto</v>
      </c>
    </row>
    <row r="86" spans="16:19" x14ac:dyDescent="0.75">
      <c r="P86" s="11">
        <v>72</v>
      </c>
      <c r="Q86" s="11">
        <f t="shared" si="21"/>
        <v>11</v>
      </c>
      <c r="R86" s="11">
        <f t="shared" si="22"/>
        <v>6</v>
      </c>
      <c r="S86" s="12" t="str" cm="1">
        <f t="array" ref="S86">INDEX('SystemicTreatm-ConceptMap-1'!$I$15:$N$124,Q86+1,R86)</f>
        <v>* group[=].element[=].target.comment = ##34#to be checked##34#</v>
      </c>
    </row>
    <row r="87" spans="16:19" ht="29.5" x14ac:dyDescent="0.75">
      <c r="P87" s="11">
        <v>73</v>
      </c>
      <c r="Q87" s="11">
        <f t="shared" si="21"/>
        <v>12</v>
      </c>
      <c r="R87" s="11">
        <f t="shared" si="22"/>
        <v>1</v>
      </c>
      <c r="S87" s="12" t="str" cm="1">
        <f t="array" ref="S87">INDEX('SystemicTreatm-ConceptMap-1'!$I$15:$N$124,Q87+1,R87)</f>
        <v>* group[=].element[+].code = #SystemicTreatment.regimen.startDateRegimenChanged</v>
      </c>
    </row>
    <row r="88" spans="16:19" x14ac:dyDescent="0.75">
      <c r="P88" s="11">
        <v>74</v>
      </c>
      <c r="Q88" s="11">
        <f t="shared" si="21"/>
        <v>12</v>
      </c>
      <c r="R88" s="11">
        <f t="shared" si="22"/>
        <v>2</v>
      </c>
      <c r="S88" s="12" t="str" cm="1">
        <f t="array" ref="S88">INDEX('SystemicTreatm-ConceptMap-1'!$I$15:$N$124,Q88+1,R88)</f>
        <v>* group[=].element[=].display = ##34#Start date regimen changed##34#</v>
      </c>
    </row>
    <row r="89" spans="16:19" x14ac:dyDescent="0.75">
      <c r="P89" s="11">
        <v>75</v>
      </c>
      <c r="Q89" s="11">
        <f t="shared" si="21"/>
        <v>12</v>
      </c>
      <c r="R89" s="11">
        <f t="shared" si="22"/>
        <v>3</v>
      </c>
      <c r="S89" s="12" t="str" cm="1">
        <f t="array" ref="S89">INDEX('SystemicTreatm-ConceptMap-1'!$I$15:$N$124,Q89+1,R89)</f>
        <v>* group[=].element[=].target.code = #Procedure.</v>
      </c>
    </row>
    <row r="90" spans="16:19" x14ac:dyDescent="0.75">
      <c r="P90" s="11">
        <v>76</v>
      </c>
      <c r="Q90" s="11">
        <f t="shared" si="21"/>
        <v>12</v>
      </c>
      <c r="R90" s="11">
        <f t="shared" si="22"/>
        <v>4</v>
      </c>
      <c r="S90" s="12" t="str" cm="1">
        <f t="array" ref="S90">INDEX('SystemicTreatm-ConceptMap-1'!$I$15:$N$124,Q90+1,R90)</f>
        <v>* group[=].element[=].target.display = ##34###34#</v>
      </c>
    </row>
    <row r="91" spans="16:19" x14ac:dyDescent="0.75">
      <c r="P91" s="11">
        <v>77</v>
      </c>
      <c r="Q91" s="11">
        <f t="shared" si="21"/>
        <v>12</v>
      </c>
      <c r="R91" s="11">
        <f t="shared" si="22"/>
        <v>5</v>
      </c>
      <c r="S91" s="12" t="str" cm="1">
        <f t="array" ref="S91">INDEX('SystemicTreatm-ConceptMap-1'!$I$15:$N$124,Q91+1,R91)</f>
        <v>* group[=].element[=].target.equivalence = #relatedto</v>
      </c>
    </row>
    <row r="92" spans="16:19" x14ac:dyDescent="0.75">
      <c r="P92" s="11">
        <v>78</v>
      </c>
      <c r="Q92" s="11">
        <f t="shared" si="21"/>
        <v>12</v>
      </c>
      <c r="R92" s="11">
        <f t="shared" si="22"/>
        <v>6</v>
      </c>
      <c r="S92" s="12" t="str" cm="1">
        <f t="array" ref="S92">INDEX('SystemicTreatm-ConceptMap-1'!$I$15:$N$124,Q92+1,R92)</f>
        <v>* group[=].element[=].target.comment = ##34#to be checked##34#</v>
      </c>
    </row>
    <row r="93" spans="16:19" ht="29.5" x14ac:dyDescent="0.75">
      <c r="P93" s="11">
        <v>79</v>
      </c>
      <c r="Q93" s="11">
        <f t="shared" si="21"/>
        <v>13</v>
      </c>
      <c r="R93" s="11">
        <f t="shared" si="22"/>
        <v>1</v>
      </c>
      <c r="S93" s="12" t="str" cm="1">
        <f t="array" ref="S93">INDEX('SystemicTreatm-ConceptMap-1'!$I$15:$N$124,Q93+1,R93)</f>
        <v>* group[=].element[+].code = #SystemicTreatment.regimen.endDateRegimenChanged</v>
      </c>
    </row>
    <row r="94" spans="16:19" x14ac:dyDescent="0.75">
      <c r="P94" s="11">
        <v>80</v>
      </c>
      <c r="Q94" s="11">
        <f t="shared" si="21"/>
        <v>13</v>
      </c>
      <c r="R94" s="11">
        <f t="shared" si="22"/>
        <v>2</v>
      </c>
      <c r="S94" s="12" t="str" cm="1">
        <f t="array" ref="S94">INDEX('SystemicTreatm-ConceptMap-1'!$I$15:$N$124,Q94+1,R94)</f>
        <v>* group[=].element[=].display = ##34#End date regimen changed##34#</v>
      </c>
    </row>
    <row r="95" spans="16:19" x14ac:dyDescent="0.75">
      <c r="P95" s="11">
        <v>81</v>
      </c>
      <c r="Q95" s="11">
        <f t="shared" si="21"/>
        <v>13</v>
      </c>
      <c r="R95" s="11">
        <f t="shared" si="22"/>
        <v>3</v>
      </c>
      <c r="S95" s="12" t="str" cm="1">
        <f t="array" ref="S95">INDEX('SystemicTreatm-ConceptMap-1'!$I$15:$N$124,Q95+1,R95)</f>
        <v>* group[=].element[=].target.code = #Procedure.statusReason</v>
      </c>
    </row>
    <row r="96" spans="16:19" x14ac:dyDescent="0.75">
      <c r="P96" s="11">
        <v>82</v>
      </c>
      <c r="Q96" s="11">
        <f t="shared" si="21"/>
        <v>13</v>
      </c>
      <c r="R96" s="11">
        <f t="shared" si="22"/>
        <v>4</v>
      </c>
      <c r="S96" s="12" t="str" cm="1">
        <f t="array" ref="S96">INDEX('SystemicTreatm-ConceptMap-1'!$I$15:$N$124,Q96+1,R96)</f>
        <v>* group[=].element[=].target.display = ##34###34#</v>
      </c>
    </row>
    <row r="97" spans="16:19" x14ac:dyDescent="0.75">
      <c r="P97" s="11">
        <v>83</v>
      </c>
      <c r="Q97" s="11">
        <f t="shared" si="21"/>
        <v>13</v>
      </c>
      <c r="R97" s="11">
        <f t="shared" si="22"/>
        <v>5</v>
      </c>
      <c r="S97" s="12" t="str" cm="1">
        <f t="array" ref="S97">INDEX('SystemicTreatm-ConceptMap-1'!$I$15:$N$124,Q97+1,R97)</f>
        <v>* group[=].element[=].target.equivalence = #relatedto</v>
      </c>
    </row>
    <row r="98" spans="16:19" x14ac:dyDescent="0.75">
      <c r="P98" s="11">
        <v>84</v>
      </c>
      <c r="Q98" s="11">
        <f t="shared" si="21"/>
        <v>13</v>
      </c>
      <c r="R98" s="11">
        <f t="shared" si="22"/>
        <v>6</v>
      </c>
      <c r="S98" s="12" t="str" cm="1">
        <f t="array" ref="S98">INDEX('SystemicTreatm-ConceptMap-1'!$I$15:$N$124,Q98+1,R98)</f>
        <v/>
      </c>
    </row>
    <row r="99" spans="16:19" x14ac:dyDescent="0.75">
      <c r="P99" s="11">
        <v>85</v>
      </c>
      <c r="Q99" s="11">
        <f t="shared" si="21"/>
        <v>14</v>
      </c>
      <c r="R99" s="11">
        <f t="shared" si="22"/>
        <v>1</v>
      </c>
      <c r="S99" s="12" t="str" cm="1">
        <f t="array" ref="S99">INDEX('SystemicTreatm-ConceptMap-1'!$I$15:$N$124,Q99+1,R99)</f>
        <v>* group[=].element[+].code = #SystemicTreatment.reasonForEndOfTreatment</v>
      </c>
    </row>
    <row r="100" spans="16:19" x14ac:dyDescent="0.75">
      <c r="P100" s="11">
        <v>86</v>
      </c>
      <c r="Q100" s="11">
        <f t="shared" si="21"/>
        <v>14</v>
      </c>
      <c r="R100" s="11">
        <f t="shared" si="22"/>
        <v>2</v>
      </c>
      <c r="S100" s="12" t="str" cm="1">
        <f t="array" ref="S100">INDEX('SystemicTreatm-ConceptMap-1'!$I$15:$N$124,Q100+1,R100)</f>
        <v>* group[=].element[=].display = ##34#Reason for end of treatment##34#</v>
      </c>
    </row>
    <row r="101" spans="16:19" x14ac:dyDescent="0.75">
      <c r="P101" s="11">
        <v>87</v>
      </c>
      <c r="Q101" s="11">
        <f t="shared" si="21"/>
        <v>14</v>
      </c>
      <c r="R101" s="11">
        <f t="shared" si="22"/>
        <v>3</v>
      </c>
      <c r="S101" s="12" t="str" cm="1">
        <f t="array" ref="S101">INDEX('SystemicTreatm-ConceptMap-1'!$I$15:$N$124,Q101+1,R101)</f>
        <v>* group[=].element[=].target.code = #Procedure.extension:outcome</v>
      </c>
    </row>
    <row r="102" spans="16:19" x14ac:dyDescent="0.75">
      <c r="P102" s="11">
        <v>88</v>
      </c>
      <c r="Q102" s="11">
        <f t="shared" si="21"/>
        <v>14</v>
      </c>
      <c r="R102" s="11">
        <f t="shared" si="22"/>
        <v>4</v>
      </c>
      <c r="S102" s="12" t="str" cm="1">
        <f t="array" ref="S102">INDEX('SystemicTreatm-ConceptMap-1'!$I$15:$N$124,Q102+1,R102)</f>
        <v>* group[=].element[=].target.display = ##34###34#</v>
      </c>
    </row>
    <row r="103" spans="16:19" x14ac:dyDescent="0.75">
      <c r="P103" s="11">
        <v>89</v>
      </c>
      <c r="Q103" s="11">
        <f t="shared" si="21"/>
        <v>14</v>
      </c>
      <c r="R103" s="11">
        <f t="shared" si="22"/>
        <v>5</v>
      </c>
      <c r="S103" s="12" t="str" cm="1">
        <f t="array" ref="S103">INDEX('SystemicTreatm-ConceptMap-1'!$I$15:$N$124,Q103+1,R103)</f>
        <v>* group[=].element[=].target.equivalence = #relatedto</v>
      </c>
    </row>
    <row r="104" spans="16:19" ht="29.5" x14ac:dyDescent="0.75">
      <c r="P104" s="11">
        <v>90</v>
      </c>
      <c r="Q104" s="11">
        <f t="shared" si="21"/>
        <v>14</v>
      </c>
      <c r="R104" s="11">
        <f t="shared" si="22"/>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21"/>
        <v>15</v>
      </c>
      <c r="R105" s="11">
        <f t="shared" si="22"/>
        <v>1</v>
      </c>
      <c r="S105" s="12" cm="1">
        <f t="array" ref="S105">INDEX('SystemicTreatm-ConceptMap-1'!$I$15:$N$124,Q105+1,R105)</f>
        <v>0</v>
      </c>
    </row>
    <row r="106" spans="16:19" x14ac:dyDescent="0.75">
      <c r="P106" s="11">
        <v>92</v>
      </c>
      <c r="Q106" s="11">
        <f t="shared" si="21"/>
        <v>15</v>
      </c>
      <c r="R106" s="11">
        <f t="shared" si="22"/>
        <v>2</v>
      </c>
      <c r="S106" s="12" cm="1">
        <f t="array" ref="S106">INDEX('SystemicTreatm-ConceptMap-1'!$I$15:$N$124,Q106+1,R106)</f>
        <v>0</v>
      </c>
    </row>
    <row r="107" spans="16:19" x14ac:dyDescent="0.75">
      <c r="P107" s="11">
        <v>93</v>
      </c>
      <c r="Q107" s="11">
        <f t="shared" si="21"/>
        <v>15</v>
      </c>
      <c r="R107" s="11">
        <f t="shared" si="22"/>
        <v>3</v>
      </c>
      <c r="S107" s="12" cm="1">
        <f t="array" ref="S107">INDEX('SystemicTreatm-ConceptMap-1'!$I$15:$N$124,Q107+1,R107)</f>
        <v>0</v>
      </c>
    </row>
    <row r="108" spans="16:19" x14ac:dyDescent="0.75">
      <c r="P108" s="11">
        <v>94</v>
      </c>
      <c r="Q108" s="11">
        <f t="shared" si="21"/>
        <v>15</v>
      </c>
      <c r="R108" s="11">
        <f t="shared" si="22"/>
        <v>4</v>
      </c>
      <c r="S108" s="12" cm="1">
        <f t="array" ref="S108">INDEX('SystemicTreatm-ConceptMap-1'!$I$15:$N$124,Q108+1,R108)</f>
        <v>0</v>
      </c>
    </row>
    <row r="109" spans="16:19" x14ac:dyDescent="0.75">
      <c r="P109" s="11">
        <v>95</v>
      </c>
      <c r="Q109" s="11">
        <f t="shared" si="21"/>
        <v>15</v>
      </c>
      <c r="R109" s="11">
        <f t="shared" si="22"/>
        <v>5</v>
      </c>
      <c r="S109" s="12" cm="1">
        <f t="array" ref="S109">INDEX('SystemicTreatm-ConceptMap-1'!$I$15:$N$124,Q109+1,R109)</f>
        <v>0</v>
      </c>
    </row>
    <row r="110" spans="16:19" x14ac:dyDescent="0.75">
      <c r="P110" s="11">
        <v>96</v>
      </c>
      <c r="Q110" s="11">
        <f t="shared" si="21"/>
        <v>15</v>
      </c>
      <c r="R110" s="11">
        <f t="shared" si="22"/>
        <v>6</v>
      </c>
      <c r="S110" s="12" cm="1">
        <f t="array" ref="S110">INDEX('SystemicTreatm-ConceptMap-1'!$I$15:$N$124,Q110+1,R110)</f>
        <v>0</v>
      </c>
    </row>
    <row r="111" spans="16:19" x14ac:dyDescent="0.75">
      <c r="P111" s="11">
        <v>97</v>
      </c>
      <c r="Q111" s="11">
        <f t="shared" si="21"/>
        <v>16</v>
      </c>
      <c r="R111" s="11">
        <f t="shared" si="22"/>
        <v>1</v>
      </c>
      <c r="S111" s="12" cm="1">
        <f t="array" ref="S111">INDEX('SystemicTreatm-ConceptMap-1'!$I$15:$N$124,Q111+1,R111)</f>
        <v>0</v>
      </c>
    </row>
    <row r="112" spans="16:19" x14ac:dyDescent="0.75">
      <c r="P112" s="11">
        <v>98</v>
      </c>
      <c r="Q112" s="11">
        <f t="shared" si="21"/>
        <v>16</v>
      </c>
      <c r="R112" s="11">
        <f t="shared" si="22"/>
        <v>2</v>
      </c>
      <c r="S112" s="12" cm="1">
        <f t="array" ref="S112">INDEX('SystemicTreatm-ConceptMap-1'!$I$15:$N$124,Q112+1,R112)</f>
        <v>0</v>
      </c>
    </row>
    <row r="113" spans="16:19" x14ac:dyDescent="0.75">
      <c r="P113" s="11">
        <v>99</v>
      </c>
      <c r="Q113" s="11">
        <f t="shared" si="21"/>
        <v>16</v>
      </c>
      <c r="R113" s="11">
        <f t="shared" si="22"/>
        <v>3</v>
      </c>
      <c r="S113" s="12" cm="1">
        <f t="array" ref="S113">INDEX('SystemicTreatm-ConceptMap-1'!$I$15:$N$124,Q113+1,R113)</f>
        <v>0</v>
      </c>
    </row>
    <row r="114" spans="16:19" x14ac:dyDescent="0.75">
      <c r="P114" s="11">
        <v>100</v>
      </c>
      <c r="Q114" s="11">
        <f t="shared" si="21"/>
        <v>16</v>
      </c>
      <c r="R114" s="11">
        <f t="shared" si="22"/>
        <v>4</v>
      </c>
      <c r="S114" s="12" cm="1">
        <f t="array" ref="S114">INDEX('SystemicTreatm-ConceptMap-1'!$I$15:$N$124,Q114+1,R114)</f>
        <v>0</v>
      </c>
    </row>
    <row r="115" spans="16:19" x14ac:dyDescent="0.75">
      <c r="P115" s="11">
        <v>101</v>
      </c>
      <c r="Q115" s="11">
        <f t="shared" si="21"/>
        <v>16</v>
      </c>
      <c r="R115" s="11">
        <f t="shared" si="22"/>
        <v>5</v>
      </c>
      <c r="S115" s="12" cm="1">
        <f t="array" ref="S115">INDEX('SystemicTreatm-ConceptMap-1'!$I$15:$N$124,Q115+1,R115)</f>
        <v>0</v>
      </c>
    </row>
    <row r="116" spans="16:19" x14ac:dyDescent="0.75">
      <c r="P116" s="11">
        <v>102</v>
      </c>
      <c r="Q116" s="11">
        <f t="shared" si="21"/>
        <v>16</v>
      </c>
      <c r="R116" s="11">
        <f t="shared" si="22"/>
        <v>6</v>
      </c>
      <c r="S116" s="12" cm="1">
        <f t="array" ref="S116">INDEX('SystemicTreatm-ConceptMap-1'!$I$15:$N$124,Q116+1,R116)</f>
        <v>0</v>
      </c>
    </row>
    <row r="117" spans="16:19" x14ac:dyDescent="0.75">
      <c r="P117" s="11">
        <v>103</v>
      </c>
      <c r="Q117" s="11">
        <f t="shared" si="21"/>
        <v>17</v>
      </c>
      <c r="R117" s="11">
        <f t="shared" si="22"/>
        <v>1</v>
      </c>
      <c r="S117" s="12" cm="1">
        <f t="array" ref="S117">INDEX('SystemicTreatm-ConceptMap-1'!$I$15:$N$124,Q117+1,R117)</f>
        <v>0</v>
      </c>
    </row>
    <row r="118" spans="16:19" x14ac:dyDescent="0.75">
      <c r="P118" s="11">
        <v>104</v>
      </c>
      <c r="Q118" s="11">
        <f t="shared" si="21"/>
        <v>17</v>
      </c>
      <c r="R118" s="11">
        <f t="shared" si="22"/>
        <v>2</v>
      </c>
      <c r="S118" s="12" cm="1">
        <f t="array" ref="S118">INDEX('SystemicTreatm-ConceptMap-1'!$I$15:$N$124,Q118+1,R118)</f>
        <v>0</v>
      </c>
    </row>
    <row r="119" spans="16:19" x14ac:dyDescent="0.75">
      <c r="P119" s="11">
        <v>105</v>
      </c>
      <c r="Q119" s="11">
        <f t="shared" si="21"/>
        <v>17</v>
      </c>
      <c r="R119" s="11">
        <f t="shared" si="22"/>
        <v>3</v>
      </c>
      <c r="S119" s="12" cm="1">
        <f t="array" ref="S119">INDEX('SystemicTreatm-ConceptMap-1'!$I$15:$N$124,Q119+1,R119)</f>
        <v>0</v>
      </c>
    </row>
    <row r="120" spans="16:19" x14ac:dyDescent="0.75">
      <c r="P120" s="11">
        <v>106</v>
      </c>
      <c r="Q120" s="11">
        <f t="shared" si="21"/>
        <v>17</v>
      </c>
      <c r="R120" s="11">
        <f t="shared" si="22"/>
        <v>4</v>
      </c>
      <c r="S120" s="12" cm="1">
        <f t="array" ref="S120">INDEX('SystemicTreatm-ConceptMap-1'!$I$15:$N$124,Q120+1,R120)</f>
        <v>0</v>
      </c>
    </row>
    <row r="121" spans="16:19" x14ac:dyDescent="0.75">
      <c r="P121" s="11">
        <v>107</v>
      </c>
      <c r="Q121" s="11">
        <f t="shared" si="21"/>
        <v>17</v>
      </c>
      <c r="R121" s="11">
        <f t="shared" si="22"/>
        <v>5</v>
      </c>
      <c r="S121" s="12" cm="1">
        <f t="array" ref="S121">INDEX('SystemicTreatm-ConceptMap-1'!$I$15:$N$124,Q121+1,R121)</f>
        <v>0</v>
      </c>
    </row>
    <row r="122" spans="16:19" x14ac:dyDescent="0.75">
      <c r="P122" s="11">
        <v>108</v>
      </c>
      <c r="Q122" s="11">
        <f t="shared" si="21"/>
        <v>17</v>
      </c>
      <c r="R122" s="11">
        <f t="shared" si="22"/>
        <v>6</v>
      </c>
      <c r="S122" s="12" cm="1">
        <f t="array" ref="S122">INDEX('SystemicTreatm-ConceptMap-1'!$I$15:$N$124,Q122+1,R122)</f>
        <v>0</v>
      </c>
    </row>
    <row r="123" spans="16:19" x14ac:dyDescent="0.75">
      <c r="P123" s="11">
        <v>109</v>
      </c>
      <c r="Q123" s="11">
        <f t="shared" si="21"/>
        <v>18</v>
      </c>
      <c r="R123" s="11">
        <f t="shared" si="22"/>
        <v>1</v>
      </c>
      <c r="S123" s="12" cm="1">
        <f t="array" ref="S123">INDEX('SystemicTreatm-ConceptMap-1'!$I$15:$N$124,Q123+1,R123)</f>
        <v>0</v>
      </c>
    </row>
    <row r="124" spans="16:19" x14ac:dyDescent="0.75">
      <c r="P124" s="11">
        <v>110</v>
      </c>
      <c r="Q124" s="11">
        <f t="shared" si="21"/>
        <v>18</v>
      </c>
      <c r="R124" s="11">
        <f t="shared" si="22"/>
        <v>2</v>
      </c>
      <c r="S124" s="12" cm="1">
        <f t="array" ref="S124">INDEX('SystemicTreatm-ConceptMap-1'!$I$15:$N$124,Q124+1,R124)</f>
        <v>0</v>
      </c>
    </row>
    <row r="125" spans="16:19" x14ac:dyDescent="0.75">
      <c r="P125" s="11">
        <v>111</v>
      </c>
      <c r="Q125" s="11">
        <f t="shared" si="21"/>
        <v>18</v>
      </c>
      <c r="R125" s="11">
        <f t="shared" si="22"/>
        <v>3</v>
      </c>
      <c r="S125" s="12" cm="1">
        <f t="array" ref="S125">INDEX('SystemicTreatm-ConceptMap-1'!$I$15:$N$124,Q125+1,R125)</f>
        <v>0</v>
      </c>
    </row>
    <row r="126" spans="16:19" x14ac:dyDescent="0.75">
      <c r="P126" s="11">
        <v>112</v>
      </c>
      <c r="Q126" s="11">
        <f t="shared" si="21"/>
        <v>18</v>
      </c>
      <c r="R126" s="11">
        <f t="shared" si="22"/>
        <v>4</v>
      </c>
      <c r="S126" s="12" cm="1">
        <f t="array" ref="S126">INDEX('SystemicTreatm-ConceptMap-1'!$I$15:$N$124,Q126+1,R126)</f>
        <v>0</v>
      </c>
    </row>
    <row r="127" spans="16:19" x14ac:dyDescent="0.75">
      <c r="P127" s="11">
        <v>113</v>
      </c>
      <c r="Q127" s="11">
        <f t="shared" si="21"/>
        <v>18</v>
      </c>
      <c r="R127" s="11">
        <f t="shared" si="22"/>
        <v>5</v>
      </c>
      <c r="S127" s="12" cm="1">
        <f t="array" ref="S127">INDEX('SystemicTreatm-ConceptMap-1'!$I$15:$N$124,Q127+1,R127)</f>
        <v>0</v>
      </c>
    </row>
    <row r="128" spans="16:19" x14ac:dyDescent="0.75">
      <c r="P128" s="11">
        <v>114</v>
      </c>
      <c r="Q128" s="11">
        <f t="shared" si="21"/>
        <v>18</v>
      </c>
      <c r="R128" s="11">
        <f t="shared" si="22"/>
        <v>6</v>
      </c>
      <c r="S128" s="12" cm="1">
        <f t="array" ref="S128">INDEX('SystemicTreatm-ConceptMap-1'!$I$15:$N$124,Q128+1,R128)</f>
        <v>0</v>
      </c>
    </row>
    <row r="129" spans="16:19" x14ac:dyDescent="0.75">
      <c r="P129" s="11">
        <v>115</v>
      </c>
      <c r="Q129" s="11">
        <f t="shared" si="21"/>
        <v>19</v>
      </c>
      <c r="R129" s="11">
        <f t="shared" si="22"/>
        <v>1</v>
      </c>
      <c r="S129" s="12" cm="1">
        <f t="array" ref="S129">INDEX('SystemicTreatm-ConceptMap-1'!$I$15:$N$124,Q129+1,R129)</f>
        <v>0</v>
      </c>
    </row>
    <row r="130" spans="16:19" x14ac:dyDescent="0.75">
      <c r="P130" s="11">
        <v>116</v>
      </c>
      <c r="Q130" s="11">
        <f t="shared" si="21"/>
        <v>19</v>
      </c>
      <c r="R130" s="11">
        <f t="shared" si="22"/>
        <v>2</v>
      </c>
      <c r="S130" s="12" cm="1">
        <f t="array" ref="S130">INDEX('SystemicTreatm-ConceptMap-1'!$I$15:$N$124,Q130+1,R130)</f>
        <v>0</v>
      </c>
    </row>
    <row r="131" spans="16:19" x14ac:dyDescent="0.75">
      <c r="P131" s="11">
        <v>117</v>
      </c>
      <c r="Q131" s="11">
        <f t="shared" si="21"/>
        <v>19</v>
      </c>
      <c r="R131" s="11">
        <f t="shared" si="22"/>
        <v>3</v>
      </c>
      <c r="S131" s="12" cm="1">
        <f t="array" ref="S131">INDEX('SystemicTreatm-ConceptMap-1'!$I$15:$N$124,Q131+1,R131)</f>
        <v>0</v>
      </c>
    </row>
    <row r="132" spans="16:19" x14ac:dyDescent="0.75">
      <c r="P132" s="11">
        <v>118</v>
      </c>
      <c r="Q132" s="11">
        <f t="shared" si="21"/>
        <v>19</v>
      </c>
      <c r="R132" s="11">
        <f t="shared" si="22"/>
        <v>4</v>
      </c>
      <c r="S132" s="12" cm="1">
        <f t="array" ref="S132">INDEX('SystemicTreatm-ConceptMap-1'!$I$15:$N$124,Q132+1,R132)</f>
        <v>0</v>
      </c>
    </row>
    <row r="133" spans="16:19" x14ac:dyDescent="0.75">
      <c r="P133" s="11">
        <v>119</v>
      </c>
      <c r="Q133" s="11">
        <f t="shared" si="21"/>
        <v>19</v>
      </c>
      <c r="R133" s="11">
        <f t="shared" si="22"/>
        <v>5</v>
      </c>
      <c r="S133" s="12" cm="1">
        <f t="array" ref="S133">INDEX('SystemicTreatm-ConceptMap-1'!$I$15:$N$124,Q133+1,R133)</f>
        <v>0</v>
      </c>
    </row>
    <row r="134" spans="16:19" x14ac:dyDescent="0.75">
      <c r="P134" s="11">
        <v>120</v>
      </c>
      <c r="Q134" s="11">
        <f t="shared" si="21"/>
        <v>19</v>
      </c>
      <c r="R134" s="11">
        <f t="shared" si="22"/>
        <v>6</v>
      </c>
      <c r="S134" s="12" cm="1">
        <f t="array" ref="S134">INDEX('SystemicTreatm-ConceptMap-1'!$I$15:$N$124,Q134+1,R134)</f>
        <v>0</v>
      </c>
    </row>
    <row r="135" spans="16:19" x14ac:dyDescent="0.75">
      <c r="P135" s="11">
        <v>121</v>
      </c>
      <c r="Q135" s="11">
        <f t="shared" si="21"/>
        <v>20</v>
      </c>
      <c r="R135" s="11">
        <f t="shared" si="22"/>
        <v>1</v>
      </c>
      <c r="S135" s="12" cm="1">
        <f t="array" ref="S135">INDEX('SystemicTreatm-ConceptMap-1'!$I$15:$N$124,Q135+1,R135)</f>
        <v>0</v>
      </c>
    </row>
    <row r="136" spans="16:19" x14ac:dyDescent="0.75">
      <c r="P136" s="11">
        <v>122</v>
      </c>
      <c r="Q136" s="11">
        <f t="shared" si="21"/>
        <v>20</v>
      </c>
      <c r="R136" s="11">
        <f t="shared" si="22"/>
        <v>2</v>
      </c>
      <c r="S136" s="12" cm="1">
        <f t="array" ref="S136">INDEX('SystemicTreatm-ConceptMap-1'!$I$15:$N$124,Q136+1,R136)</f>
        <v>0</v>
      </c>
    </row>
    <row r="137" spans="16:19" x14ac:dyDescent="0.75">
      <c r="P137" s="11">
        <v>123</v>
      </c>
      <c r="Q137" s="11">
        <f t="shared" si="21"/>
        <v>20</v>
      </c>
      <c r="R137" s="11">
        <f t="shared" si="22"/>
        <v>3</v>
      </c>
      <c r="S137" s="12" cm="1">
        <f t="array" ref="S137">INDEX('SystemicTreatm-ConceptMap-1'!$I$15:$N$124,Q137+1,R137)</f>
        <v>0</v>
      </c>
    </row>
    <row r="138" spans="16:19" x14ac:dyDescent="0.75">
      <c r="P138" s="11">
        <v>124</v>
      </c>
      <c r="Q138" s="11">
        <f t="shared" si="21"/>
        <v>20</v>
      </c>
      <c r="R138" s="11">
        <f t="shared" si="22"/>
        <v>4</v>
      </c>
      <c r="S138" s="12" cm="1">
        <f t="array" ref="S138">INDEX('SystemicTreatm-ConceptMap-1'!$I$15:$N$124,Q138+1,R138)</f>
        <v>0</v>
      </c>
    </row>
    <row r="139" spans="16:19" x14ac:dyDescent="0.75">
      <c r="P139" s="11">
        <v>125</v>
      </c>
      <c r="Q139" s="11">
        <f t="shared" si="21"/>
        <v>20</v>
      </c>
      <c r="R139" s="11">
        <f t="shared" si="22"/>
        <v>5</v>
      </c>
      <c r="S139" s="12" cm="1">
        <f t="array" ref="S139">INDEX('SystemicTreatm-ConceptMap-1'!$I$15:$N$124,Q139+1,R139)</f>
        <v>0</v>
      </c>
    </row>
    <row r="140" spans="16:19" x14ac:dyDescent="0.75">
      <c r="P140" s="11">
        <v>126</v>
      </c>
      <c r="Q140" s="11">
        <f t="shared" si="21"/>
        <v>20</v>
      </c>
      <c r="R140" s="11">
        <f t="shared" si="22"/>
        <v>6</v>
      </c>
      <c r="S140" s="12" cm="1">
        <f t="array" ref="S140">INDEX('SystemicTreatm-ConceptMap-1'!$I$15:$N$124,Q140+1,R140)</f>
        <v>0</v>
      </c>
    </row>
    <row r="141" spans="16:19" x14ac:dyDescent="0.75">
      <c r="P141" s="11">
        <v>127</v>
      </c>
      <c r="Q141" s="11">
        <f t="shared" si="21"/>
        <v>21</v>
      </c>
      <c r="R141" s="11">
        <f t="shared" si="22"/>
        <v>1</v>
      </c>
      <c r="S141" s="12" cm="1">
        <f t="array" ref="S141">INDEX('SystemicTreatm-ConceptMap-1'!$I$15:$N$124,Q141+1,R141)</f>
        <v>0</v>
      </c>
    </row>
    <row r="142" spans="16:19" x14ac:dyDescent="0.75">
      <c r="P142" s="11">
        <v>128</v>
      </c>
      <c r="Q142" s="11">
        <f t="shared" si="21"/>
        <v>21</v>
      </c>
      <c r="R142" s="11">
        <f t="shared" si="22"/>
        <v>2</v>
      </c>
      <c r="S142" s="12" cm="1">
        <f t="array" ref="S142">INDEX('SystemicTreatm-ConceptMap-1'!$I$15:$N$124,Q142+1,R142)</f>
        <v>0</v>
      </c>
    </row>
    <row r="143" spans="16:19" x14ac:dyDescent="0.75">
      <c r="P143" s="11">
        <v>129</v>
      </c>
      <c r="Q143" s="11">
        <f t="shared" si="21"/>
        <v>21</v>
      </c>
      <c r="R143" s="11">
        <f t="shared" si="22"/>
        <v>3</v>
      </c>
      <c r="S143" s="12" cm="1">
        <f t="array" ref="S143">INDEX('SystemicTreatm-ConceptMap-1'!$I$15:$N$124,Q143+1,R143)</f>
        <v>0</v>
      </c>
    </row>
    <row r="144" spans="16:19" x14ac:dyDescent="0.75">
      <c r="P144" s="11">
        <v>130</v>
      </c>
      <c r="Q144" s="11">
        <f t="shared" ref="Q144:Q163" si="23">IF(MOD(P144,$Q$8)=0,P144/$Q$8-1,INT(P144/$Q$8))</f>
        <v>21</v>
      </c>
      <c r="R144" s="11">
        <f t="shared" ref="R144:R163" si="24">IF(MOD(P144,$Q$8)=0,$Q$8,MOD(P144,$Q$8))</f>
        <v>4</v>
      </c>
      <c r="S144" s="12" cm="1">
        <f t="array" ref="S144">INDEX('SystemicTreatm-ConceptMap-1'!$I$15:$N$124,Q144+1,R144)</f>
        <v>0</v>
      </c>
    </row>
    <row r="145" spans="16:19" x14ac:dyDescent="0.75">
      <c r="P145" s="11">
        <v>131</v>
      </c>
      <c r="Q145" s="11">
        <f t="shared" si="23"/>
        <v>21</v>
      </c>
      <c r="R145" s="11">
        <f t="shared" si="24"/>
        <v>5</v>
      </c>
      <c r="S145" s="12" cm="1">
        <f t="array" ref="S145">INDEX('SystemicTreatm-ConceptMap-1'!$I$15:$N$124,Q145+1,R145)</f>
        <v>0</v>
      </c>
    </row>
    <row r="146" spans="16:19" x14ac:dyDescent="0.75">
      <c r="P146" s="11">
        <v>132</v>
      </c>
      <c r="Q146" s="11">
        <f t="shared" si="23"/>
        <v>21</v>
      </c>
      <c r="R146" s="11">
        <f t="shared" si="24"/>
        <v>6</v>
      </c>
      <c r="S146" s="12" cm="1">
        <f t="array" ref="S146">INDEX('SystemicTreatm-ConceptMap-1'!$I$15:$N$124,Q146+1,R146)</f>
        <v>0</v>
      </c>
    </row>
    <row r="147" spans="16:19" x14ac:dyDescent="0.75">
      <c r="P147" s="11">
        <v>133</v>
      </c>
      <c r="Q147" s="11">
        <f t="shared" si="23"/>
        <v>22</v>
      </c>
      <c r="R147" s="11">
        <f t="shared" si="24"/>
        <v>1</v>
      </c>
      <c r="S147" s="12" cm="1">
        <f t="array" ref="S147">INDEX('SystemicTreatm-ConceptMap-1'!$I$15:$N$124,Q147+1,R147)</f>
        <v>0</v>
      </c>
    </row>
    <row r="148" spans="16:19" x14ac:dyDescent="0.75">
      <c r="P148" s="11">
        <v>134</v>
      </c>
      <c r="Q148" s="11">
        <f t="shared" si="23"/>
        <v>22</v>
      </c>
      <c r="R148" s="11">
        <f t="shared" si="24"/>
        <v>2</v>
      </c>
      <c r="S148" s="12" cm="1">
        <f t="array" ref="S148">INDEX('SystemicTreatm-ConceptMap-1'!$I$15:$N$124,Q148+1,R148)</f>
        <v>0</v>
      </c>
    </row>
    <row r="149" spans="16:19" x14ac:dyDescent="0.75">
      <c r="P149" s="11">
        <v>135</v>
      </c>
      <c r="Q149" s="11">
        <f t="shared" si="23"/>
        <v>22</v>
      </c>
      <c r="R149" s="11">
        <f t="shared" si="24"/>
        <v>3</v>
      </c>
      <c r="S149" s="12" cm="1">
        <f t="array" ref="S149">INDEX('SystemicTreatm-ConceptMap-1'!$I$15:$N$124,Q149+1,R149)</f>
        <v>0</v>
      </c>
    </row>
    <row r="150" spans="16:19" x14ac:dyDescent="0.75">
      <c r="P150" s="11">
        <v>136</v>
      </c>
      <c r="Q150" s="11">
        <f t="shared" si="23"/>
        <v>22</v>
      </c>
      <c r="R150" s="11">
        <f t="shared" si="24"/>
        <v>4</v>
      </c>
      <c r="S150" s="12" cm="1">
        <f t="array" ref="S150">INDEX('SystemicTreatm-ConceptMap-1'!$I$15:$N$124,Q150+1,R150)</f>
        <v>0</v>
      </c>
    </row>
    <row r="151" spans="16:19" x14ac:dyDescent="0.75">
      <c r="P151" s="11">
        <v>137</v>
      </c>
      <c r="Q151" s="11">
        <f t="shared" si="23"/>
        <v>22</v>
      </c>
      <c r="R151" s="11">
        <f t="shared" si="24"/>
        <v>5</v>
      </c>
      <c r="S151" s="12" cm="1">
        <f t="array" ref="S151">INDEX('SystemicTreatm-ConceptMap-1'!$I$15:$N$124,Q151+1,R151)</f>
        <v>0</v>
      </c>
    </row>
    <row r="152" spans="16:19" x14ac:dyDescent="0.75">
      <c r="P152" s="11">
        <v>138</v>
      </c>
      <c r="Q152" s="11">
        <f t="shared" si="23"/>
        <v>22</v>
      </c>
      <c r="R152" s="11">
        <f t="shared" si="24"/>
        <v>6</v>
      </c>
      <c r="S152" s="12" cm="1">
        <f t="array" ref="S152">INDEX('SystemicTreatm-ConceptMap-1'!$I$15:$N$124,Q152+1,R152)</f>
        <v>0</v>
      </c>
    </row>
    <row r="153" spans="16:19" x14ac:dyDescent="0.75">
      <c r="P153" s="11">
        <v>139</v>
      </c>
      <c r="Q153" s="11">
        <f t="shared" si="23"/>
        <v>23</v>
      </c>
      <c r="R153" s="11">
        <f t="shared" si="24"/>
        <v>1</v>
      </c>
      <c r="S153" s="12" cm="1">
        <f t="array" ref="S153">INDEX('SystemicTreatm-ConceptMap-1'!$I$15:$N$124,Q153+1,R153)</f>
        <v>0</v>
      </c>
    </row>
    <row r="154" spans="16:19" x14ac:dyDescent="0.75">
      <c r="P154" s="11">
        <v>140</v>
      </c>
      <c r="Q154" s="11">
        <f t="shared" si="23"/>
        <v>23</v>
      </c>
      <c r="R154" s="11">
        <f t="shared" si="24"/>
        <v>2</v>
      </c>
      <c r="S154" s="12" cm="1">
        <f t="array" ref="S154">INDEX('SystemicTreatm-ConceptMap-1'!$I$15:$N$124,Q154+1,R154)</f>
        <v>0</v>
      </c>
    </row>
    <row r="155" spans="16:19" x14ac:dyDescent="0.75">
      <c r="P155" s="11">
        <v>141</v>
      </c>
      <c r="Q155" s="11">
        <f t="shared" si="23"/>
        <v>23</v>
      </c>
      <c r="R155" s="11">
        <f t="shared" si="24"/>
        <v>3</v>
      </c>
      <c r="S155" s="12" cm="1">
        <f t="array" ref="S155">INDEX('SystemicTreatm-ConceptMap-1'!$I$15:$N$124,Q155+1,R155)</f>
        <v>0</v>
      </c>
    </row>
    <row r="156" spans="16:19" x14ac:dyDescent="0.75">
      <c r="P156" s="11">
        <v>142</v>
      </c>
      <c r="Q156" s="11">
        <f t="shared" si="23"/>
        <v>23</v>
      </c>
      <c r="R156" s="11">
        <f t="shared" si="24"/>
        <v>4</v>
      </c>
      <c r="S156" s="12" cm="1">
        <f t="array" ref="S156">INDEX('SystemicTreatm-ConceptMap-1'!$I$15:$N$124,Q156+1,R156)</f>
        <v>0</v>
      </c>
    </row>
    <row r="157" spans="16:19" x14ac:dyDescent="0.75">
      <c r="P157" s="11">
        <v>143</v>
      </c>
      <c r="Q157" s="11">
        <f t="shared" si="23"/>
        <v>23</v>
      </c>
      <c r="R157" s="11">
        <f t="shared" si="24"/>
        <v>5</v>
      </c>
      <c r="S157" s="12" cm="1">
        <f t="array" ref="S157">INDEX('SystemicTreatm-ConceptMap-1'!$I$15:$N$124,Q157+1,R157)</f>
        <v>0</v>
      </c>
    </row>
    <row r="158" spans="16:19" x14ac:dyDescent="0.75">
      <c r="P158" s="11">
        <v>144</v>
      </c>
      <c r="Q158" s="11">
        <f t="shared" si="23"/>
        <v>23</v>
      </c>
      <c r="R158" s="11">
        <f t="shared" si="24"/>
        <v>6</v>
      </c>
      <c r="S158" s="12" cm="1">
        <f t="array" ref="S158">INDEX('SystemicTreatm-ConceptMap-1'!$I$15:$N$124,Q158+1,R158)</f>
        <v>0</v>
      </c>
    </row>
    <row r="159" spans="16:19" x14ac:dyDescent="0.75">
      <c r="P159" s="11">
        <v>145</v>
      </c>
      <c r="Q159" s="11">
        <f t="shared" si="23"/>
        <v>24</v>
      </c>
      <c r="R159" s="11">
        <f t="shared" si="24"/>
        <v>1</v>
      </c>
      <c r="S159" s="12" cm="1">
        <f t="array" ref="S159">INDEX('SystemicTreatm-ConceptMap-1'!$I$15:$N$124,Q159+1,R159)</f>
        <v>0</v>
      </c>
    </row>
    <row r="160" spans="16:19" x14ac:dyDescent="0.75">
      <c r="P160" s="11">
        <v>146</v>
      </c>
      <c r="Q160" s="11">
        <f t="shared" si="23"/>
        <v>24</v>
      </c>
      <c r="R160" s="11">
        <f t="shared" si="24"/>
        <v>2</v>
      </c>
      <c r="S160" s="12" cm="1">
        <f t="array" ref="S160">INDEX('SystemicTreatm-ConceptMap-1'!$I$15:$N$124,Q160+1,R160)</f>
        <v>0</v>
      </c>
    </row>
    <row r="161" spans="16:19" x14ac:dyDescent="0.75">
      <c r="P161" s="11">
        <v>147</v>
      </c>
      <c r="Q161" s="11">
        <f t="shared" si="23"/>
        <v>24</v>
      </c>
      <c r="R161" s="11">
        <f t="shared" si="24"/>
        <v>3</v>
      </c>
      <c r="S161" s="12" cm="1">
        <f t="array" ref="S161">INDEX('SystemicTreatm-ConceptMap-1'!$I$15:$N$124,Q161+1,R161)</f>
        <v>0</v>
      </c>
    </row>
    <row r="162" spans="16:19" x14ac:dyDescent="0.75">
      <c r="P162" s="11">
        <v>148</v>
      </c>
      <c r="Q162" s="11">
        <f t="shared" si="23"/>
        <v>24</v>
      </c>
      <c r="R162" s="11">
        <f t="shared" si="24"/>
        <v>4</v>
      </c>
      <c r="S162" s="12" cm="1">
        <f t="array" ref="S162">INDEX('SystemicTreatm-ConceptMap-1'!$I$15:$N$124,Q162+1,R162)</f>
        <v>0</v>
      </c>
    </row>
    <row r="163" spans="16:19" x14ac:dyDescent="0.75">
      <c r="P163" s="11">
        <v>149</v>
      </c>
      <c r="Q163" s="11">
        <f t="shared" si="23"/>
        <v>24</v>
      </c>
      <c r="R163" s="11">
        <f t="shared" si="24"/>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A51" zoomScale="70" zoomScaleNormal="70" workbookViewId="0">
      <selection activeCell="B19" sqref="B19:B124"/>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1798</v>
      </c>
    </row>
    <row r="3" spans="2:7" x14ac:dyDescent="0.75">
      <c r="B3" s="24" t="s">
        <v>20</v>
      </c>
    </row>
    <row r="4" spans="2:7" x14ac:dyDescent="0.75">
      <c r="B4" s="50" t="str">
        <f>"Instance: "&amp;'SystemicTreatm-ConceptMap-1'!C4</f>
        <v>Instance: systemicTreatment2FHIR</v>
      </c>
    </row>
    <row r="5" spans="2:7" x14ac:dyDescent="0.75">
      <c r="B5" s="50" t="s">
        <v>1330</v>
      </c>
    </row>
    <row r="6" spans="2:7" x14ac:dyDescent="0.75">
      <c r="B6" s="50" t="s">
        <v>1321</v>
      </c>
    </row>
    <row r="7" spans="2:7" x14ac:dyDescent="0.75">
      <c r="B7" s="50" t="s">
        <v>1473</v>
      </c>
    </row>
    <row r="8" spans="2:7" x14ac:dyDescent="0.75">
      <c r="B8" s="50" t="str">
        <f>"* name = ##34#"&amp;'SystemicTreatm-ConceptMap-1'!C3&amp;"##34#"</f>
        <v>* name = ##34#SystemicTreatment2FHIR##34#</v>
      </c>
    </row>
    <row r="9" spans="2:7" x14ac:dyDescent="0.75">
      <c r="B9" s="50" t="str">
        <f>"* title = ##34#"&amp;'SystemicTreatm-ConceptMap-1'!C5&amp;"##34#"</f>
        <v>* title = ##34#Systemic Treatment to this guide Map##34#</v>
      </c>
    </row>
    <row r="10" spans="2:7" x14ac:dyDescent="0.75">
      <c r="B10" s="50" t="s">
        <v>1322</v>
      </c>
    </row>
    <row r="11" spans="2:7" x14ac:dyDescent="0.75">
      <c r="B11" s="50" t="s">
        <v>1323</v>
      </c>
    </row>
    <row r="12" spans="2:7" x14ac:dyDescent="0.75">
      <c r="B12" s="50" t="str">
        <f>"* description = ##34#"&amp;'SystemicTreatm-ConceptMap-1'!C8&amp;"##34#"</f>
        <v>* description = ##34#Systemic Treatment to this guide Map##34#</v>
      </c>
    </row>
    <row r="13" spans="2:7" x14ac:dyDescent="0.75">
      <c r="B13" s="50" t="str">
        <f>"* purpose = ##34#"&amp;'SystemicTreatm-ConceptMap-1'!C9&amp;"##34#"</f>
        <v>* purpose = ##34#It shows how the Other Treatment model is mapped into this guide##34#</v>
      </c>
    </row>
    <row r="14" spans="2:7" x14ac:dyDescent="0.75">
      <c r="B14" s="54" t="str">
        <f>"* sourceUri = ##34#"&amp;'SystemicTreatm-ConceptMap-1'!E3&amp;"##34#"</f>
        <v>* sourceUri = ##34#http://hl7.eu/fhir/ig/idea4rc/StructureDefinition/SystemicTreatment##34#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##34#http://hl7.eu/fhir/ig/idea4rc/StructureDefinition/SystemicTreatment##34#</v>
      </c>
    </row>
    <row r="17" spans="2:7" x14ac:dyDescent="0.75">
      <c r="B17" s="53" t="str">
        <f>"* group[=].target = ##34#"&amp;'SystemicTreatm-ConceptMap-1'!E7&amp;"##34#"</f>
        <v>* group[=].target = ##34#http://hl7.eu/fhir/ig/idea4rc/StructureDefinition/MedicationAdministration-eu-i4rc##34#</v>
      </c>
    </row>
    <row r="18" spans="2:7" x14ac:dyDescent="0.75">
      <c r="B18" s="75"/>
    </row>
    <row r="19" spans="2:7" x14ac:dyDescent="0.75">
      <c r="B19" s="12" t="str">
        <f>IF('SystemicTreatm-ConceptMap-1'!S15=0,"//---END",'SystemicTreatm-ConceptMap-1'!S15)</f>
        <v>* group[=].element[+].code = #SystemicTreatment.episodeEventReference</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#SystemicTreatment.typeOfSystemicTreatment</v>
      </c>
    </row>
    <row r="26" spans="2:7" x14ac:dyDescent="0.75">
      <c r="B26" s="12" t="str">
        <f>IF('SystemicTreatm-ConceptMap-1'!S22=0,"//---END",'SystemicTreatm-ConceptMap-1'!S22)</f>
        <v>* group[=].element[=].display = ##34#type of Systemic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ht="29.5"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#SystemicTreatment.intent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#SystemicTreatment.setting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#SystemicTreatment.computedTomographyInfo</v>
      </c>
    </row>
    <row r="44" spans="2:2" x14ac:dyDescent="0.75">
      <c r="B44" s="12" t="str">
        <f>IF('SystemicTreatm-ConceptMap-1'!S40=0,"//---END",'SystemicTreatm-ConceptMap-1'!S40)</f>
        <v>* group[=].element[=].display = ##34#Computed tomography info##34#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#SystemicTreatment.startDateSystemicTreatment</v>
      </c>
    </row>
    <row r="50" spans="2:2" x14ac:dyDescent="0.75">
      <c r="B50" s="12" t="str">
        <f>IF('SystemicTreatm-ConceptMap-1'!S46=0,"//---END",'SystemicTreatm-ConceptMap-1'!S46)</f>
        <v>* group[=].element[=].display = ##34#Start date Systemic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#SystemicTreatment.endDateSystemicTreatment</v>
      </c>
    </row>
    <row r="56" spans="2:2" x14ac:dyDescent="0.75">
      <c r="B56" s="12" t="str">
        <f>IF('SystemicTreatm-ConceptMap-1'!S52=0,"//---END",'SystemicTreatm-ConceptMap-1'!S52)</f>
        <v>* group[=].element[=].display = ##34#End date Systemic treatment##34#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#SystemicTreatment.numberOfCyclesAdministrations</v>
      </c>
    </row>
    <row r="62" spans="2:2" x14ac:dyDescent="0.75">
      <c r="B62" s="12" t="str">
        <f>IF('SystemicTreatm-ConceptMap-1'!S58=0,"//---END",'SystemicTreatm-ConceptMap-1'!S58)</f>
        <v>* group[=].element[=].display = ##34#Number of cycles/ administrations##34#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#SystemicTreatment.regimen</v>
      </c>
    </row>
    <row r="68" spans="2:2" x14ac:dyDescent="0.75">
      <c r="B68" s="12" t="str">
        <f>IF('SystemicTreatm-ConceptMap-1'!S64=0,"//---END",'SystemicTreatm-ConceptMap-1'!S64)</f>
        <v>* group[=].element[=].display = ##34#Regimen##34#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#SystemicTreatment.regimen.drugs1</v>
      </c>
    </row>
    <row r="74" spans="2:2" x14ac:dyDescent="0.75">
      <c r="B74" s="12" t="str">
        <f>IF('SystemicTreatm-ConceptMap-1'!S70=0,"//---END",'SystemicTreatm-ConceptMap-1'!S70)</f>
        <v>* group[=].element[=].display = ##34#Drugs 1##34#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#SystemicTreatment.regimen.drugs2</v>
      </c>
    </row>
    <row r="80" spans="2:2" x14ac:dyDescent="0.75">
      <c r="B80" s="12" t="str">
        <f>IF('SystemicTreatm-ConceptMap-1'!S76=0,"//---END",'SystemicTreatm-ConceptMap-1'!S76)</f>
        <v>* group[=].element[=].display = ##34#Drugs 2##34#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#SystemicTreatment.regimen.drugs3</v>
      </c>
    </row>
    <row r="86" spans="2:2" x14ac:dyDescent="0.75">
      <c r="B86" s="12" t="str">
        <f>IF('SystemicTreatm-ConceptMap-1'!S82=0,"//---END",'SystemicTreatm-ConceptMap-1'!S82)</f>
        <v>* group[=].element[=].display = ##34#Drugs 3##34#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#SystemicTreatment.regimen.startDateRegimenChanged</v>
      </c>
    </row>
    <row r="92" spans="2:2" x14ac:dyDescent="0.75">
      <c r="B92" s="12" t="str">
        <f>IF('SystemicTreatm-ConceptMap-1'!S88=0,"//---END",'SystemicTreatm-ConceptMap-1'!S88)</f>
        <v>* group[=].element[=].display = ##34#Start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#SystemicTreatment.regimen.endDateRegimenChanged</v>
      </c>
    </row>
    <row r="98" spans="2:2" x14ac:dyDescent="0.75">
      <c r="B98" s="12" t="str">
        <f>IF('SystemicTreatm-ConceptMap-1'!S94=0,"//---END",'SystemicTreatm-ConceptMap-1'!S94)</f>
        <v>* group[=].element[=].display = ##34#End date regimen changed##34#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#SystemicTreatment.reasonForEndOfTreatment</v>
      </c>
    </row>
    <row r="104" spans="2:2" x14ac:dyDescent="0.75">
      <c r="B104" s="12" t="str">
        <f>IF('SystemicTreatm-ConceptMap-1'!S100=0,"//---END",'SystemicTreatm-ConceptMap-1'!S100)</f>
        <v>* group[=].element[=].display = ##34#Reason for end of treatment##34#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15" zoomScale="84" zoomScaleNormal="115" workbookViewId="0">
      <selection activeCell="C32" sqref="C32:C33"/>
    </sheetView>
  </sheetViews>
  <sheetFormatPr defaultRowHeight="14.75" x14ac:dyDescent="0.75"/>
  <cols>
    <col min="1" max="1" width="16.54296875" customWidth="1"/>
    <col min="2" max="2" width="49" customWidth="1"/>
    <col min="3" max="3" width="44.6328125" style="2" customWidth="1"/>
    <col min="4" max="4" width="71.54296875" style="2"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0.9062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L2" s="24" t="s">
        <v>19</v>
      </c>
      <c r="N2" s="24" t="s">
        <v>1381</v>
      </c>
      <c r="P2" s="24" t="s">
        <v>2045</v>
      </c>
      <c r="R2" s="24" t="s">
        <v>2046</v>
      </c>
    </row>
    <row r="3" spans="1:18" ht="17.75" customHeight="1" thickBot="1" x14ac:dyDescent="0.9">
      <c r="L3" s="24" t="str">
        <f>L1</f>
        <v>//===================================================</v>
      </c>
      <c r="N3" s="24" t="str">
        <f>N1</f>
        <v>// -------------------------------------------------------------------------------</v>
      </c>
      <c r="P3" s="24" t="str">
        <f>P1</f>
        <v>// -------------------------------------------------------------------------------</v>
      </c>
      <c r="R3" s="24" t="str">
        <f>R1</f>
        <v>// -------------------------------------------------------------------------------</v>
      </c>
    </row>
    <row r="4" spans="1:18" ht="15.5" thickBot="1" x14ac:dyDescent="0.9">
      <c r="A4" s="5" t="s">
        <v>11</v>
      </c>
      <c r="B4" s="30" t="s">
        <v>1895</v>
      </c>
      <c r="L4" s="16" t="str">
        <f>CONCATENATE("Logical: ",B4)</f>
        <v>Logical: RadiotherapyI4rc</v>
      </c>
    </row>
    <row r="5" spans="1:18" ht="15.5" thickBot="1" x14ac:dyDescent="0.9">
      <c r="A5" s="14" t="s">
        <v>16</v>
      </c>
      <c r="B5" s="30" t="s">
        <v>1696</v>
      </c>
      <c r="L5" s="16" t="str">
        <f>CONCATENATE("Id: ",B5)</f>
        <v>Id: Radiotherapy</v>
      </c>
    </row>
    <row r="6" spans="1:18" ht="15.5" thickBot="1" x14ac:dyDescent="0.9">
      <c r="A6" s="14" t="s">
        <v>10</v>
      </c>
      <c r="B6" s="30" t="s">
        <v>1696</v>
      </c>
      <c r="L6" s="17" t="str">
        <f>CONCATENATE("Title: ##34#",B6,"##34#")</f>
        <v>Title: ##34#Radiotherapy##34#</v>
      </c>
    </row>
    <row r="7" spans="1:18" x14ac:dyDescent="0.75">
      <c r="A7" s="26" t="s">
        <v>2</v>
      </c>
      <c r="B7" s="30" t="s">
        <v>1696</v>
      </c>
      <c r="C7" s="9" t="s">
        <v>3</v>
      </c>
      <c r="D7" s="1" t="s">
        <v>4</v>
      </c>
      <c r="E7" s="3" t="s">
        <v>5</v>
      </c>
      <c r="F7" s="3" t="s">
        <v>6</v>
      </c>
      <c r="G7" s="3" t="s">
        <v>7</v>
      </c>
      <c r="H7" s="64" t="s">
        <v>1380</v>
      </c>
      <c r="I7" s="118" t="s">
        <v>2043</v>
      </c>
      <c r="J7" s="118" t="s">
        <v>2044</v>
      </c>
      <c r="L7" s="17" t="str">
        <f>CONCATENATE("Description: "," ##334#",B7,"##334#",)</f>
        <v>Description:  ##334#Radiotherapy##334#</v>
      </c>
    </row>
    <row r="8" spans="1:18" ht="59" x14ac:dyDescent="0.75">
      <c r="A8" s="59">
        <v>0</v>
      </c>
      <c r="B8" s="11" t="s">
        <v>1571</v>
      </c>
      <c r="C8" s="11" t="s">
        <v>1627</v>
      </c>
      <c r="D8" s="12" t="s">
        <v>1540</v>
      </c>
      <c r="E8" s="11">
        <v>1</v>
      </c>
      <c r="F8" s="11">
        <v>1</v>
      </c>
      <c r="G8" s="132" t="s">
        <v>1592</v>
      </c>
      <c r="H8" s="12"/>
      <c r="I8" s="12" t="b">
        <v>1</v>
      </c>
      <c r="J8" s="12" t="b">
        <v>1</v>
      </c>
      <c r="K8" s="25" t="s">
        <v>1545</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 t="shared" ref="P8:P42" si="2">IF(I8,IF(L8="*  ..  ##34###34# ##334###334#",L8,CONCATENATE("* ",B8," insert ObligationActorAndCode($actor-headneck, #SHALL:handle)")),IF(L8="*  ..  ##34###34# ##334###334#",L8,""))</f>
        <v>* episodeEventReference insert ObligationActorAndCode($actor-headneck, #SHALL:handle)</v>
      </c>
      <c r="R8" s="12" t="str">
        <f t="shared" ref="R8:R42" si="3">IF(J8,IF(L8="*  ..  ##34###34# ##334###334#",L8,CONCATENATE("* ",B8," insert ObligationActorAndCode($actor-sarcoma-i4rc, #SHALL:handle)")),IF(L8="*  ..  ##34###34# ##334###334#",L8,""))</f>
        <v>* episodeEventReference insert ObligationActorAndCode($actor-sarcoma-i4rc, #SHALL:handle)</v>
      </c>
    </row>
    <row r="9" spans="1:18" ht="44.25" x14ac:dyDescent="0.75">
      <c r="A9" s="59">
        <v>1</v>
      </c>
      <c r="B9" s="6" t="s">
        <v>1695</v>
      </c>
      <c r="C9" s="11" t="s">
        <v>1696</v>
      </c>
      <c r="D9" s="12" t="s">
        <v>2306</v>
      </c>
      <c r="E9" s="11">
        <v>1</v>
      </c>
      <c r="F9" s="11">
        <v>1</v>
      </c>
      <c r="G9" s="11" t="s">
        <v>1461</v>
      </c>
      <c r="H9" s="12" t="s">
        <v>1642</v>
      </c>
      <c r="I9" s="12" t="b">
        <v>1</v>
      </c>
      <c r="J9" s="12" t="b">
        <v>1</v>
      </c>
      <c r="K9" s="25" t="s">
        <v>1695</v>
      </c>
      <c r="L9" s="12" t="str">
        <f t="shared" ref="L9:L11" si="4">CONCATENATE("* ",B9, " ",E9,"..",F9," ",G9," ##34#",C9,"##34# ##334#",D9,"##334#")</f>
        <v>* radiotherapy 1..1 CodeableConcept ##34#Radiotherapy##34# ##334#Whether it was performed at the registering hospital or another hospital.##334#</v>
      </c>
      <c r="N9" s="12" t="str">
        <f t="shared" ref="N9:N11" si="5">IF(H9="",IF(L9="*  ..  ##34###34# ##334###334#",L9,""),IF(L9="*  ..  ##34###34# ##334###334#",L9,CONCATENATE("* ",B9," ^comment = ##334#",H9,"##334#")))</f>
        <v>* radiotherapy ^comment = ##334#Yes done at the hospital; Yes done at a different hospital; Not Done; Unknown.
Custom##334#</v>
      </c>
      <c r="P9" s="12" t="str">
        <f t="shared" si="2"/>
        <v>* radiotherapy insert ObligationActorAndCode($actor-headneck, #SHALL:handle)</v>
      </c>
      <c r="R9" s="12" t="str">
        <f t="shared" si="3"/>
        <v>* radiotherapy insert ObligationActorAndCode($actor-sarcoma-i4rc, #SHALL:handle)</v>
      </c>
    </row>
    <row r="10" spans="1:18" ht="59" x14ac:dyDescent="0.75">
      <c r="A10" s="59">
        <v>2</v>
      </c>
      <c r="B10" s="11" t="s">
        <v>1427</v>
      </c>
      <c r="C10" s="11" t="s">
        <v>1418</v>
      </c>
      <c r="D10" s="12" t="s">
        <v>1697</v>
      </c>
      <c r="E10" s="11">
        <v>1</v>
      </c>
      <c r="F10" s="11">
        <v>1</v>
      </c>
      <c r="G10" s="11" t="s">
        <v>1461</v>
      </c>
      <c r="H10" s="12" t="s">
        <v>1629</v>
      </c>
      <c r="I10" s="12" t="b">
        <v>1</v>
      </c>
      <c r="J10" s="12" t="b">
        <v>1</v>
      </c>
      <c r="K10" s="25" t="s">
        <v>1427</v>
      </c>
      <c r="L10" s="12" t="str">
        <f t="shared" si="4"/>
        <v>* intent 1..1 CodeableConcept ##34#Intent##34# ##334#Radiotherapy intent refers to whether the intention of treatment is to cure the patient or to treat symptoms and palliate##334#</v>
      </c>
      <c r="N10" s="12" t="str">
        <f t="shared" si="5"/>
        <v>* intent ^comment = ##334#Palliative; Curative; Unknwon
Palliative - 4179711
Curative - 
Unknown - 4129922##334#</v>
      </c>
      <c r="P10" s="12" t="str">
        <f t="shared" si="2"/>
        <v>* intent insert ObligationActorAndCode($actor-headneck, #SHALL:handle)</v>
      </c>
      <c r="R10" s="12" t="str">
        <f t="shared" si="3"/>
        <v>* intent insert ObligationActorAndCode($actor-sarcoma-i4rc, #SHALL:handle)</v>
      </c>
    </row>
    <row r="11" spans="1:18" ht="191.75" x14ac:dyDescent="0.75">
      <c r="A11" s="59">
        <v>3</v>
      </c>
      <c r="B11" s="11" t="s">
        <v>1428</v>
      </c>
      <c r="C11" s="11" t="s">
        <v>1630</v>
      </c>
      <c r="D11" s="12" t="s">
        <v>1698</v>
      </c>
      <c r="E11" s="11">
        <v>0</v>
      </c>
      <c r="F11" s="11">
        <v>1</v>
      </c>
      <c r="G11" s="11" t="s">
        <v>1461</v>
      </c>
      <c r="H11" s="12" t="s">
        <v>1699</v>
      </c>
      <c r="I11" s="12" t="b">
        <v>1</v>
      </c>
      <c r="J11" s="12" t="b">
        <v>1</v>
      </c>
      <c r="K11" s="25" t="s">
        <v>1428</v>
      </c>
      <c r="L11" s="12" t="str">
        <f t="shared" si="4"/>
        <v>* setting 0..1 CodeableConcept ##34#Setting##34# ##334#Whether radiotherapy is delivered as the main treatment modality (definitive) or if it is delivered before or after another treatment such as surgery##334#</v>
      </c>
      <c r="N11" s="12" t="str">
        <f t="shared" si="5"/>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2"/>
        <v>* setting insert ObligationActorAndCode($actor-headneck, #SHALL:handle)</v>
      </c>
      <c r="R11" s="12" t="str">
        <f t="shared" si="3"/>
        <v>* setting insert ObligationActorAndCode($actor-sarcoma-i4rc, #SHALL:handle)</v>
      </c>
    </row>
    <row r="12" spans="1:18" ht="206.5" x14ac:dyDescent="0.75">
      <c r="A12" s="59">
        <v>4</v>
      </c>
      <c r="B12" s="11" t="s">
        <v>1700</v>
      </c>
      <c r="C12" s="11" t="s">
        <v>1701</v>
      </c>
      <c r="D12" s="12" t="s">
        <v>1702</v>
      </c>
      <c r="E12" s="11">
        <v>1</v>
      </c>
      <c r="F12" s="11">
        <v>1</v>
      </c>
      <c r="G12" s="11" t="s">
        <v>1461</v>
      </c>
      <c r="H12" s="12" t="s">
        <v>1703</v>
      </c>
      <c r="I12" s="12" t="b">
        <v>1</v>
      </c>
      <c r="J12" s="12" t="b">
        <v>1</v>
      </c>
      <c r="K12" s="25" t="s">
        <v>1700</v>
      </c>
      <c r="L12" s="12" t="str">
        <f t="shared" ref="L12:L42" si="6">CONCATENATE("* ",B12, " ",E12,"..",F12," ",G12," ##34#",C12,"##34# ##334#",D12,"##334#")</f>
        <v>* beamQuality 1..1 CodeableConcept ##34#Beam quality##34# ##334#Describes the type of radiation therapy given. If external beam, please specify if delivered with Photons (most common), electrons, carbon, or protons.##334#</v>
      </c>
      <c r="N12" s="12" t="str">
        <f t="shared" ref="N12:N42" si="7">IF(H12="",IF(L12="*  ..  ##34###34# ##334###334#",L12,""),IF(L12="*  ..  ##34###34# ##334###334#",L12,CONCATENATE("* ",B12," ^comment = ##334#",H12,"##334#")))</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2"/>
        <v>* beamQuality insert ObligationActorAndCode($actor-headneck, #SHALL:handle)</v>
      </c>
      <c r="R12" s="12" t="str">
        <f t="shared" si="3"/>
        <v>* beamQuality insert ObligationActorAndCode($actor-sarcoma-i4rc, #SHALL:handle)</v>
      </c>
    </row>
    <row r="13" spans="1:18" ht="29.5" x14ac:dyDescent="0.75">
      <c r="A13" s="96">
        <v>5</v>
      </c>
      <c r="B13" s="11" t="s">
        <v>2378</v>
      </c>
      <c r="C13" s="11" t="s">
        <v>2379</v>
      </c>
      <c r="D13" s="11" t="s">
        <v>2379</v>
      </c>
      <c r="E13" s="11">
        <v>0</v>
      </c>
      <c r="F13" s="11">
        <v>1</v>
      </c>
      <c r="G13" s="11" t="s">
        <v>0</v>
      </c>
      <c r="H13" s="12"/>
      <c r="I13" s="12" t="b">
        <v>1</v>
      </c>
      <c r="J13" s="12" t="b">
        <v>0</v>
      </c>
      <c r="K13" s="25" t="s">
        <v>1704</v>
      </c>
      <c r="L13" s="12" t="str">
        <f t="shared" si="6"/>
        <v>* otherBeam 0..1 string ##34#Beam quality Other; specify##34# ##334#Beam quality Other; specify##334#</v>
      </c>
      <c r="N13" s="12" t="str">
        <f t="shared" si="7"/>
        <v/>
      </c>
      <c r="P13" s="12" t="str">
        <f t="shared" si="2"/>
        <v>* otherBeam insert ObligationActorAndCode($actor-headneck, #SHALL:handle)</v>
      </c>
      <c r="R13" s="12" t="str">
        <f t="shared" si="3"/>
        <v/>
      </c>
    </row>
    <row r="14" spans="1:18" ht="236" x14ac:dyDescent="0.75">
      <c r="A14" s="60">
        <v>6</v>
      </c>
      <c r="B14" s="11" t="s">
        <v>1705</v>
      </c>
      <c r="C14" s="11" t="s">
        <v>1706</v>
      </c>
      <c r="D14" s="12" t="s">
        <v>1707</v>
      </c>
      <c r="E14" s="11">
        <v>1</v>
      </c>
      <c r="F14" s="11">
        <v>1</v>
      </c>
      <c r="G14" s="11" t="s">
        <v>1461</v>
      </c>
      <c r="H14" s="12" t="s">
        <v>1708</v>
      </c>
      <c r="I14" s="12" t="b">
        <v>1</v>
      </c>
      <c r="J14" s="12" t="b">
        <v>1</v>
      </c>
      <c r="K14" s="25" t="s">
        <v>1705</v>
      </c>
      <c r="L14" s="12" t="str">
        <f t="shared" si="6"/>
        <v>* treatmentTechnique 1..1 CodeableConcept ##34#Treatment technique##34# ##334#Refers to the type of radiotherapy treatment delivered##334#</v>
      </c>
      <c r="N14" s="12" t="str">
        <f t="shared" si="7"/>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2"/>
        <v>* treatmentTechnique insert ObligationActorAndCode($actor-headneck, #SHALL:handle)</v>
      </c>
      <c r="R14" s="12" t="str">
        <f t="shared" si="3"/>
        <v>* treatmentTechnique insert ObligationActorAndCode($actor-sarcoma-i4rc, #SHALL:handle)</v>
      </c>
    </row>
    <row r="15" spans="1:18" ht="29.5" x14ac:dyDescent="0.75">
      <c r="A15" s="59">
        <v>7</v>
      </c>
      <c r="B15" s="11" t="s">
        <v>1709</v>
      </c>
      <c r="C15" s="11" t="s">
        <v>1710</v>
      </c>
      <c r="D15" s="12" t="s">
        <v>1711</v>
      </c>
      <c r="E15" s="11">
        <v>1</v>
      </c>
      <c r="F15" s="11">
        <v>1</v>
      </c>
      <c r="G15" s="42" t="s">
        <v>1764</v>
      </c>
      <c r="H15" s="12"/>
      <c r="I15" s="12" t="b">
        <v>1</v>
      </c>
      <c r="J15" s="12" t="b">
        <v>1</v>
      </c>
      <c r="K15" s="25" t="s">
        <v>2176</v>
      </c>
      <c r="L15" s="12" t="str">
        <f t="shared" si="6"/>
        <v>* totalDoseTdGy 1..1 decimal ##34#Total Dose (TD) Gy##34# ##334#Refers to the total dose delivered to the patient in Gy##334#</v>
      </c>
      <c r="N15" s="12" t="str">
        <f t="shared" si="7"/>
        <v/>
      </c>
      <c r="P15" s="12" t="str">
        <f t="shared" si="2"/>
        <v>* totalDoseTdGy insert ObligationActorAndCode($actor-headneck, #SHALL:handle)</v>
      </c>
      <c r="R15" s="12" t="str">
        <f t="shared" si="3"/>
        <v>* totalDoseTdGy insert ObligationActorAndCode($actor-sarcoma-i4rc, #SHALL:handle)</v>
      </c>
    </row>
    <row r="16" spans="1:18" ht="29.5" x14ac:dyDescent="0.75">
      <c r="A16" s="140">
        <v>8</v>
      </c>
      <c r="B16" s="11" t="s">
        <v>1712</v>
      </c>
      <c r="C16" s="11" t="s">
        <v>1713</v>
      </c>
      <c r="D16" s="12" t="s">
        <v>1714</v>
      </c>
      <c r="E16" s="11">
        <v>1</v>
      </c>
      <c r="F16" s="11">
        <v>1</v>
      </c>
      <c r="G16" s="42" t="s">
        <v>1764</v>
      </c>
      <c r="H16" s="12"/>
      <c r="I16" s="12" t="b">
        <v>1</v>
      </c>
      <c r="J16" s="12" t="b">
        <v>0</v>
      </c>
      <c r="K16" s="25" t="s">
        <v>2177</v>
      </c>
      <c r="L16" s="12" t="str">
        <f t="shared" si="6"/>
        <v>* fractionSizeFs 1..1 decimal ##34#Fraction Size (FS)##34# ##334#Refers to the Dose per fraction delivered to the patient.##334#</v>
      </c>
      <c r="N16" s="12" t="str">
        <f t="shared" si="7"/>
        <v/>
      </c>
      <c r="P16" s="12" t="str">
        <f t="shared" si="2"/>
        <v>* fractionSizeFs insert ObligationActorAndCode($actor-headneck, #SHALL:handle)</v>
      </c>
      <c r="R16" s="12" t="str">
        <f t="shared" si="3"/>
        <v/>
      </c>
    </row>
    <row r="17" spans="1:18" ht="29.5" x14ac:dyDescent="0.75">
      <c r="A17" s="59">
        <v>9</v>
      </c>
      <c r="B17" s="11" t="s">
        <v>1715</v>
      </c>
      <c r="C17" s="11" t="s">
        <v>1716</v>
      </c>
      <c r="D17" s="12" t="s">
        <v>1717</v>
      </c>
      <c r="E17" s="11">
        <v>1</v>
      </c>
      <c r="F17" s="11">
        <v>1</v>
      </c>
      <c r="G17" s="42" t="s">
        <v>1764</v>
      </c>
      <c r="H17" s="12"/>
      <c r="I17" s="12" t="b">
        <v>1</v>
      </c>
      <c r="J17" s="12" t="b">
        <v>1</v>
      </c>
      <c r="K17" s="25" t="s">
        <v>1715</v>
      </c>
      <c r="L17" s="12" t="str">
        <f t="shared" si="6"/>
        <v>* numberOfFractions 1..1 decimal ##34#Number of fractions##34# ##334#Refers to the total number of fractions delivered to the patient##334#</v>
      </c>
      <c r="N17" s="12" t="str">
        <f t="shared" si="7"/>
        <v/>
      </c>
      <c r="P17" s="12" t="str">
        <f t="shared" si="2"/>
        <v>* numberOfFractions insert ObligationActorAndCode($actor-headneck, #SHALL:handle)</v>
      </c>
      <c r="R17" s="12" t="str">
        <f t="shared" si="3"/>
        <v>* numberOfFractions insert ObligationActorAndCode($actor-sarcoma-i4rc, #SHALL:handle)</v>
      </c>
    </row>
    <row r="18" spans="1:18" ht="59" x14ac:dyDescent="0.75">
      <c r="A18" s="60">
        <v>10</v>
      </c>
      <c r="B18" s="11" t="s">
        <v>1718</v>
      </c>
      <c r="C18" s="11" t="s">
        <v>1719</v>
      </c>
      <c r="D18" s="12" t="s">
        <v>1720</v>
      </c>
      <c r="E18" s="11">
        <v>0</v>
      </c>
      <c r="F18" s="11">
        <v>1</v>
      </c>
      <c r="G18" s="11" t="s">
        <v>1461</v>
      </c>
      <c r="H18" s="12" t="s">
        <v>1660</v>
      </c>
      <c r="I18" s="12" t="b">
        <v>1</v>
      </c>
      <c r="J18" s="12" t="b">
        <v>0</v>
      </c>
      <c r="K18" t="s">
        <v>1718</v>
      </c>
      <c r="L18" s="12" t="str">
        <f t="shared" si="6"/>
        <v>* adaptiveRt 0..1 CodeableConcept ##34#Adaptive RT##34# ##334#Refers to whether treatment planning was changed or adapted after the initial radiation plan was developed. This could be due to a change in the patient’s anatomy or if the tumor changed in size.##334#</v>
      </c>
      <c r="N18" s="12" t="str">
        <f t="shared" si="7"/>
        <v>* adaptiveRt ^comment = ##334#Yes; No; Unknown.
Yes - 4188539
No -  4188540
Unknown - 4129922##334#</v>
      </c>
      <c r="P18" s="12" t="str">
        <f t="shared" si="2"/>
        <v>* adaptiveRt insert ObligationActorAndCode($actor-headneck, #SHALL:handle)</v>
      </c>
      <c r="R18" s="12" t="str">
        <f t="shared" si="3"/>
        <v/>
      </c>
    </row>
    <row r="19" spans="1:18" ht="73.75" x14ac:dyDescent="0.75">
      <c r="A19" s="59">
        <v>11</v>
      </c>
      <c r="B19" s="11" t="s">
        <v>1721</v>
      </c>
      <c r="C19" s="11" t="s">
        <v>1722</v>
      </c>
      <c r="D19" s="12" t="s">
        <v>1723</v>
      </c>
      <c r="E19" s="11">
        <v>0</v>
      </c>
      <c r="F19" s="11">
        <v>1</v>
      </c>
      <c r="G19" s="11" t="s">
        <v>1461</v>
      </c>
      <c r="H19" s="12" t="s">
        <v>1660</v>
      </c>
      <c r="I19" s="12" t="b">
        <v>1</v>
      </c>
      <c r="J19" s="12" t="b">
        <v>0</v>
      </c>
      <c r="K19" t="s">
        <v>2178</v>
      </c>
      <c r="L19" s="12" t="str">
        <f t="shared" si="6"/>
        <v>* igrtImageGuideRadiotherapy 0..1 CodeableConcept ##34#IGRT  (image guide radiotherapy)##34# ##334#Refers to whether image guided radiotherapy was used for delivery of radiotherapy and to check the patient set up. This includes MV, KV, or Cone Beam CT imaging.##334#</v>
      </c>
      <c r="N19" s="12" t="str">
        <f t="shared" si="7"/>
        <v>* igrtImageGuideRadiotherapy ^comment = ##334#Yes; No; Unknown.
Yes - 4188539
No -  4188540
Unknown - 4129922##334#</v>
      </c>
      <c r="P19" s="12" t="str">
        <f t="shared" si="2"/>
        <v>* igrtImageGuideRadiotherapy insert ObligationActorAndCode($actor-headneck, #SHALL:handle)</v>
      </c>
      <c r="R19" s="12" t="str">
        <f t="shared" si="3"/>
        <v/>
      </c>
    </row>
    <row r="20" spans="1:18" ht="29.5" x14ac:dyDescent="0.75">
      <c r="A20" s="59">
        <v>12</v>
      </c>
      <c r="B20" s="11" t="s">
        <v>1724</v>
      </c>
      <c r="C20" s="11" t="s">
        <v>1725</v>
      </c>
      <c r="D20" s="12" t="s">
        <v>1726</v>
      </c>
      <c r="E20" s="11">
        <v>1</v>
      </c>
      <c r="F20" s="11">
        <v>1</v>
      </c>
      <c r="G20" s="11" t="s">
        <v>39</v>
      </c>
      <c r="H20" s="12"/>
      <c r="I20" s="12" t="b">
        <v>1</v>
      </c>
      <c r="J20" s="12" t="b">
        <v>1</v>
      </c>
      <c r="K20" t="s">
        <v>1724</v>
      </c>
      <c r="L20" s="12" t="str">
        <f t="shared" si="6"/>
        <v>* startDate 1..1 date ##34#Start date##34# ##334#Date when  the first radiation treatment was delivered##334#</v>
      </c>
      <c r="N20" s="12" t="str">
        <f t="shared" si="7"/>
        <v/>
      </c>
      <c r="P20" s="12" t="str">
        <f t="shared" si="2"/>
        <v>* startDate insert ObligationActorAndCode($actor-headneck, #SHALL:handle)</v>
      </c>
      <c r="R20" s="12" t="str">
        <f t="shared" si="3"/>
        <v>* startDate insert ObligationActorAndCode($actor-sarcoma-i4rc, #SHALL:handle)</v>
      </c>
    </row>
    <row r="21" spans="1:18" ht="29.5" x14ac:dyDescent="0.75">
      <c r="A21" s="59">
        <v>13</v>
      </c>
      <c r="B21" s="11" t="s">
        <v>1727</v>
      </c>
      <c r="C21" s="11" t="s">
        <v>1728</v>
      </c>
      <c r="D21" s="12" t="s">
        <v>1729</v>
      </c>
      <c r="E21" s="11">
        <v>1</v>
      </c>
      <c r="F21" s="11">
        <v>1</v>
      </c>
      <c r="G21" s="11" t="s">
        <v>39</v>
      </c>
      <c r="H21" s="12"/>
      <c r="I21" s="12" t="b">
        <v>1</v>
      </c>
      <c r="J21" s="12" t="b">
        <v>1</v>
      </c>
      <c r="K21" t="s">
        <v>1727</v>
      </c>
      <c r="L21" s="12" t="str">
        <f t="shared" si="6"/>
        <v>* endDate 1..1 date ##34#End  date##34# ##334#Date when the last radiation treatment ended##334#</v>
      </c>
      <c r="N21" s="12" t="str">
        <f t="shared" si="7"/>
        <v/>
      </c>
      <c r="P21" s="12" t="str">
        <f t="shared" si="2"/>
        <v>* endDate insert ObligationActorAndCode($actor-headneck, #SHALL:handle)</v>
      </c>
      <c r="R21" s="12" t="str">
        <f t="shared" si="3"/>
        <v>* endDate insert ObligationActorAndCode($actor-sarcoma-i4rc, #SHALL:handle)</v>
      </c>
    </row>
    <row r="22" spans="1:18" ht="59" x14ac:dyDescent="0.75">
      <c r="A22" s="59">
        <v>14</v>
      </c>
      <c r="B22" s="11" t="s">
        <v>1730</v>
      </c>
      <c r="C22" s="11" t="s">
        <v>1731</v>
      </c>
      <c r="D22" s="12" t="s">
        <v>1732</v>
      </c>
      <c r="E22" s="11">
        <v>0</v>
      </c>
      <c r="F22" s="11">
        <v>1</v>
      </c>
      <c r="G22" s="6" t="s">
        <v>1</v>
      </c>
      <c r="H22" s="12"/>
      <c r="I22" s="12" t="b">
        <v>1</v>
      </c>
      <c r="J22" s="12" t="b">
        <v>0</v>
      </c>
      <c r="K22" s="58"/>
      <c r="L22" s="12" t="str">
        <f t="shared" si="6"/>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7"/>
        <v/>
      </c>
      <c r="P22" s="12" t="str">
        <f t="shared" si="2"/>
        <v>* treatmentSites insert ObligationActorAndCode($actor-headneck, #SHALL:handle)</v>
      </c>
      <c r="R22" s="12" t="str">
        <f t="shared" si="3"/>
        <v/>
      </c>
    </row>
    <row r="23" spans="1:18" ht="29.5" x14ac:dyDescent="0.75">
      <c r="A23" s="60">
        <v>15</v>
      </c>
      <c r="B23" s="42" t="s">
        <v>1748</v>
      </c>
      <c r="C23" s="11" t="s">
        <v>1733</v>
      </c>
      <c r="D23" s="13" t="s">
        <v>1733</v>
      </c>
      <c r="E23" s="11">
        <v>0</v>
      </c>
      <c r="F23" s="11">
        <v>1</v>
      </c>
      <c r="G23" s="11" t="s">
        <v>40</v>
      </c>
      <c r="H23" s="12"/>
      <c r="I23" s="12" t="b">
        <v>1</v>
      </c>
      <c r="J23" s="12" t="b">
        <v>0</v>
      </c>
      <c r="K23" t="s">
        <v>2179</v>
      </c>
      <c r="L23" s="12" t="str">
        <f t="shared" si="6"/>
        <v>* treatmentSites.primary 0..1 boolean ##34#Primary##34# ##334#Primary##334#</v>
      </c>
      <c r="N23" s="12" t="str">
        <f t="shared" si="7"/>
        <v/>
      </c>
      <c r="P23" s="12" t="str">
        <f t="shared" si="2"/>
        <v>* treatmentSites.primary insert ObligationActorAndCode($actor-headneck, #SHALL:handle)</v>
      </c>
      <c r="R23" s="12" t="str">
        <f t="shared" si="3"/>
        <v/>
      </c>
    </row>
    <row r="24" spans="1:18" ht="29.5" x14ac:dyDescent="0.75">
      <c r="A24" s="59">
        <v>16</v>
      </c>
      <c r="B24" s="42" t="s">
        <v>1749</v>
      </c>
      <c r="C24" s="11" t="s">
        <v>1734</v>
      </c>
      <c r="D24" s="13" t="s">
        <v>1734</v>
      </c>
      <c r="E24" s="11">
        <v>0</v>
      </c>
      <c r="F24" s="11">
        <v>1</v>
      </c>
      <c r="G24" s="11" t="s">
        <v>40</v>
      </c>
      <c r="H24" s="12"/>
      <c r="I24" s="12" t="b">
        <v>1</v>
      </c>
      <c r="J24" s="12" t="b">
        <v>0</v>
      </c>
      <c r="K24" t="s">
        <v>2180</v>
      </c>
      <c r="L24" s="12" t="str">
        <f t="shared" si="6"/>
        <v>* treatmentSites.neck 0..1 boolean ##34#Neck##34# ##334#Neck##334#</v>
      </c>
      <c r="N24" s="12" t="str">
        <f t="shared" si="7"/>
        <v/>
      </c>
      <c r="P24" s="12" t="str">
        <f t="shared" si="2"/>
        <v>* treatmentSites.neck insert ObligationActorAndCode($actor-headneck, #SHALL:handle)</v>
      </c>
      <c r="R24" s="12" t="str">
        <f t="shared" si="3"/>
        <v/>
      </c>
    </row>
    <row r="25" spans="1:18" ht="29.5" x14ac:dyDescent="0.75">
      <c r="A25" s="60">
        <v>17</v>
      </c>
      <c r="B25" s="42" t="s">
        <v>1750</v>
      </c>
      <c r="C25" s="11" t="s">
        <v>1735</v>
      </c>
      <c r="D25" s="13" t="s">
        <v>1735</v>
      </c>
      <c r="E25" s="11">
        <v>1</v>
      </c>
      <c r="F25" s="11">
        <v>1</v>
      </c>
      <c r="G25" s="11" t="s">
        <v>40</v>
      </c>
      <c r="H25" s="12"/>
      <c r="I25" s="12" t="b">
        <v>1</v>
      </c>
      <c r="J25" s="12" t="b">
        <v>0</v>
      </c>
      <c r="K25" t="s">
        <v>2181</v>
      </c>
      <c r="L25" s="12" t="str">
        <f t="shared" si="6"/>
        <v>* treatmentSites.primaryAndIpsilateralNeck 1..1 boolean ##34#Primary and Ipsilateral Neck##34# ##334#Primary and Ipsilateral Neck##334#</v>
      </c>
      <c r="N25" s="12" t="str">
        <f t="shared" si="7"/>
        <v/>
      </c>
      <c r="P25" s="12" t="str">
        <f t="shared" si="2"/>
        <v>* treatmentSites.primaryAndIpsilateralNeck insert ObligationActorAndCode($actor-headneck, #SHALL:handle)</v>
      </c>
      <c r="R25" s="12" t="str">
        <f t="shared" si="3"/>
        <v/>
      </c>
    </row>
    <row r="26" spans="1:18" ht="29.5" x14ac:dyDescent="0.75">
      <c r="A26" s="60">
        <v>18</v>
      </c>
      <c r="B26" s="42" t="s">
        <v>1751</v>
      </c>
      <c r="C26" s="11" t="s">
        <v>1736</v>
      </c>
      <c r="D26" s="13" t="s">
        <v>1736</v>
      </c>
      <c r="E26" s="11">
        <v>1</v>
      </c>
      <c r="F26" s="11">
        <v>1</v>
      </c>
      <c r="G26" s="11" t="s">
        <v>40</v>
      </c>
      <c r="H26" s="12"/>
      <c r="I26" s="12" t="b">
        <v>1</v>
      </c>
      <c r="J26" s="12" t="b">
        <v>0</v>
      </c>
      <c r="K26" t="s">
        <v>2182</v>
      </c>
      <c r="L26" s="12" t="str">
        <f t="shared" si="6"/>
        <v>* treatmentSites.primaryAndBilateralNeck 1..1 boolean ##34#Primary and Bilateral Neck##34# ##334#Primary and Bilateral Neck##334#</v>
      </c>
      <c r="N26" s="12" t="str">
        <f t="shared" si="7"/>
        <v/>
      </c>
      <c r="P26" s="12" t="str">
        <f t="shared" si="2"/>
        <v>* treatmentSites.primaryAndBilateralNeck insert ObligationActorAndCode($actor-headneck, #SHALL:handle)</v>
      </c>
      <c r="R26" s="12" t="str">
        <f t="shared" si="3"/>
        <v/>
      </c>
    </row>
    <row r="27" spans="1:18" ht="29.5" x14ac:dyDescent="0.75">
      <c r="A27" s="60">
        <v>19</v>
      </c>
      <c r="B27" s="42" t="s">
        <v>1752</v>
      </c>
      <c r="C27" s="11" t="s">
        <v>1737</v>
      </c>
      <c r="D27" s="13" t="s">
        <v>1737</v>
      </c>
      <c r="E27" s="11">
        <v>1</v>
      </c>
      <c r="F27" s="11">
        <v>1</v>
      </c>
      <c r="G27" s="11" t="s">
        <v>40</v>
      </c>
      <c r="H27" s="12"/>
      <c r="I27" s="12" t="b">
        <v>1</v>
      </c>
      <c r="J27" s="12" t="b">
        <v>0</v>
      </c>
      <c r="K27" t="s">
        <v>2183</v>
      </c>
      <c r="L27" s="12" t="str">
        <f t="shared" si="6"/>
        <v>* treatmentSites.distantMetastasis 1..1 boolean ##34#Distant Metastasis##34# ##334#Distant Metastasis##334#</v>
      </c>
      <c r="N27" s="12" t="str">
        <f t="shared" si="7"/>
        <v/>
      </c>
      <c r="P27" s="12" t="str">
        <f t="shared" si="2"/>
        <v>* treatmentSites.distantMetastasis insert ObligationActorAndCode($actor-headneck, #SHALL:handle)</v>
      </c>
      <c r="R27" s="12" t="str">
        <f t="shared" si="3"/>
        <v/>
      </c>
    </row>
    <row r="28" spans="1:18" ht="44.25" x14ac:dyDescent="0.75">
      <c r="A28" s="59">
        <v>20</v>
      </c>
      <c r="B28" s="11" t="s">
        <v>1738</v>
      </c>
      <c r="C28" s="11" t="s">
        <v>1739</v>
      </c>
      <c r="D28" s="12" t="s">
        <v>1740</v>
      </c>
      <c r="E28" s="11">
        <v>0</v>
      </c>
      <c r="F28" s="11">
        <v>1</v>
      </c>
      <c r="G28" s="6" t="s">
        <v>1</v>
      </c>
      <c r="H28" s="12"/>
      <c r="I28" s="12" t="b">
        <v>1</v>
      </c>
      <c r="J28" s="12" t="b">
        <v>1</v>
      </c>
      <c r="K28" s="58"/>
      <c r="L28" s="12" t="str">
        <f t="shared" si="6"/>
        <v>* metastaticTreatmentSites 0..1 BackboneElement ##34#Metastatic Treatment Sites:##34# ##334#Designates which treatment sites were irradiated. Lung Vs Mediastinum Vs Bone Vs soft tissue vs liver Vs other.##334#</v>
      </c>
      <c r="N28" s="12" t="str">
        <f t="shared" si="7"/>
        <v/>
      </c>
      <c r="P28" s="12" t="str">
        <f t="shared" si="2"/>
        <v>* metastaticTreatmentSites insert ObligationActorAndCode($actor-headneck, #SHALL:handle)</v>
      </c>
      <c r="R28" s="12" t="str">
        <f t="shared" si="3"/>
        <v>* metastaticTreatmentSites insert ObligationActorAndCode($actor-sarcoma-i4rc, #SHALL:handle)</v>
      </c>
    </row>
    <row r="29" spans="1:18" ht="29.5" x14ac:dyDescent="0.75">
      <c r="A29" s="59">
        <v>21</v>
      </c>
      <c r="B29" s="42" t="s">
        <v>1753</v>
      </c>
      <c r="C29" s="11" t="s">
        <v>1741</v>
      </c>
      <c r="D29" s="13" t="s">
        <v>2414</v>
      </c>
      <c r="E29" s="11">
        <v>0</v>
      </c>
      <c r="F29" s="11">
        <v>1</v>
      </c>
      <c r="G29" s="11" t="s">
        <v>40</v>
      </c>
      <c r="H29" s="12"/>
      <c r="I29" s="12" t="b">
        <v>1</v>
      </c>
      <c r="J29" s="12" t="b">
        <v>1</v>
      </c>
      <c r="K29" t="s">
        <v>1394</v>
      </c>
      <c r="L29" s="12" t="str">
        <f t="shared" si="6"/>
        <v>* metastaticTreatmentSites.lung 0..1 boolean ##34#Lung
##34# ##334#Lung##334#</v>
      </c>
      <c r="N29" s="12" t="str">
        <f t="shared" si="7"/>
        <v/>
      </c>
      <c r="P29" s="12" t="str">
        <f t="shared" si="2"/>
        <v>* metastaticTreatmentSites.lung insert ObligationActorAndCode($actor-headneck, #SHALL:handle)</v>
      </c>
      <c r="R29" s="12" t="str">
        <f t="shared" si="3"/>
        <v>* metastaticTreatmentSites.lung insert ObligationActorAndCode($actor-sarcoma-i4rc, #SHALL:handle)</v>
      </c>
    </row>
    <row r="30" spans="1:18" ht="29.5" x14ac:dyDescent="0.75">
      <c r="A30" s="59">
        <v>22</v>
      </c>
      <c r="B30" s="42" t="s">
        <v>1754</v>
      </c>
      <c r="C30" s="11" t="s">
        <v>1743</v>
      </c>
      <c r="D30" s="13" t="s">
        <v>2415</v>
      </c>
      <c r="E30" s="11">
        <v>0</v>
      </c>
      <c r="F30" s="11">
        <v>1</v>
      </c>
      <c r="G30" s="11" t="s">
        <v>40</v>
      </c>
      <c r="H30" s="12"/>
      <c r="I30" s="12" t="b">
        <v>1</v>
      </c>
      <c r="J30" s="12" t="b">
        <v>1</v>
      </c>
      <c r="K30" t="s">
        <v>1742</v>
      </c>
      <c r="L30" s="12" t="str">
        <f t="shared" si="6"/>
        <v>* metastaticTreatmentSites.mediastinum 0..1 boolean ##34#Mediastinum
##34# ##334#Mediastinum##334#</v>
      </c>
      <c r="N30" s="12" t="str">
        <f t="shared" si="7"/>
        <v/>
      </c>
      <c r="P30" s="12" t="str">
        <f t="shared" si="2"/>
        <v>* metastaticTreatmentSites.mediastinum insert ObligationActorAndCode($actor-headneck, #SHALL:handle)</v>
      </c>
      <c r="R30" s="12" t="str">
        <f t="shared" si="3"/>
        <v>* metastaticTreatmentSites.mediastinum insert ObligationActorAndCode($actor-sarcoma-i4rc, #SHALL:handle)</v>
      </c>
    </row>
    <row r="31" spans="1:18" ht="29.5" x14ac:dyDescent="0.75">
      <c r="A31" s="11">
        <v>23</v>
      </c>
      <c r="B31" s="42" t="s">
        <v>1755</v>
      </c>
      <c r="C31" s="12" t="s">
        <v>2416</v>
      </c>
      <c r="D31" s="13" t="s">
        <v>2416</v>
      </c>
      <c r="E31" s="11">
        <v>0</v>
      </c>
      <c r="F31" s="11">
        <v>1</v>
      </c>
      <c r="G31" s="11" t="s">
        <v>40</v>
      </c>
      <c r="H31" s="12"/>
      <c r="I31" s="12" t="b">
        <v>1</v>
      </c>
      <c r="J31" s="12" t="b">
        <v>1</v>
      </c>
      <c r="K31" t="s">
        <v>1396</v>
      </c>
      <c r="L31" s="12" t="str">
        <f t="shared" si="6"/>
        <v>* metastaticTreatmentSites.bone 0..1 boolean ##34#Bone##34# ##334#Bone##334#</v>
      </c>
      <c r="N31" s="12" t="str">
        <f t="shared" si="7"/>
        <v/>
      </c>
      <c r="P31" s="12" t="str">
        <f t="shared" si="2"/>
        <v>* metastaticTreatmentSites.bone insert ObligationActorAndCode($actor-headneck, #SHALL:handle)</v>
      </c>
      <c r="R31" s="12" t="str">
        <f t="shared" si="3"/>
        <v>* metastaticTreatmentSites.bone insert ObligationActorAndCode($actor-sarcoma-i4rc, #SHALL:handle)</v>
      </c>
    </row>
    <row r="32" spans="1:18" ht="29.5" x14ac:dyDescent="0.75">
      <c r="A32" s="11">
        <v>24</v>
      </c>
      <c r="B32" s="42" t="s">
        <v>1756</v>
      </c>
      <c r="C32" s="12" t="s">
        <v>1561</v>
      </c>
      <c r="D32" s="13" t="s">
        <v>1561</v>
      </c>
      <c r="E32" s="11">
        <v>0</v>
      </c>
      <c r="F32" s="11">
        <v>1</v>
      </c>
      <c r="G32" s="11" t="s">
        <v>40</v>
      </c>
      <c r="H32" s="12"/>
      <c r="I32" s="12" t="b">
        <v>1</v>
      </c>
      <c r="J32" s="12" t="b">
        <v>1</v>
      </c>
      <c r="K32" t="s">
        <v>1414</v>
      </c>
      <c r="L32" s="12" t="str">
        <f t="shared" si="6"/>
        <v>* metastaticTreatmentSites.softTissue 0..1 boolean ##34#Soft Tissue##34# ##334#Soft Tissue##334#</v>
      </c>
      <c r="N32" s="12" t="str">
        <f t="shared" si="7"/>
        <v/>
      </c>
      <c r="P32" s="12" t="str">
        <f t="shared" si="2"/>
        <v>* metastaticTreatmentSites.softTissue insert ObligationActorAndCode($actor-headneck, #SHALL:handle)</v>
      </c>
      <c r="R32" s="12" t="str">
        <f t="shared" si="3"/>
        <v>* metastaticTreatmentSites.softTissue insert ObligationActorAndCode($actor-sarcoma-i4rc, #SHALL:handle)</v>
      </c>
    </row>
    <row r="33" spans="1:18" ht="29.5" x14ac:dyDescent="0.75">
      <c r="A33" s="11">
        <v>25</v>
      </c>
      <c r="B33" s="42" t="s">
        <v>1757</v>
      </c>
      <c r="C33" s="12" t="s">
        <v>2417</v>
      </c>
      <c r="D33" s="13" t="s">
        <v>2417</v>
      </c>
      <c r="E33" s="11">
        <v>0</v>
      </c>
      <c r="F33" s="11">
        <v>1</v>
      </c>
      <c r="G33" s="11" t="s">
        <v>40</v>
      </c>
      <c r="H33" s="12"/>
      <c r="I33" s="12" t="b">
        <v>1</v>
      </c>
      <c r="J33" s="12" t="b">
        <v>1</v>
      </c>
      <c r="K33" t="s">
        <v>1398</v>
      </c>
      <c r="L33" s="12" t="str">
        <f t="shared" si="6"/>
        <v>* metastaticTreatmentSites.liver 0..1 boolean ##34#Liver##34# ##334#Liver##334#</v>
      </c>
      <c r="N33" s="12" t="str">
        <f t="shared" si="7"/>
        <v/>
      </c>
      <c r="P33" s="12" t="str">
        <f t="shared" si="2"/>
        <v>* metastaticTreatmentSites.liver insert ObligationActorAndCode($actor-headneck, #SHALL:handle)</v>
      </c>
      <c r="R33" s="12" t="str">
        <f t="shared" si="3"/>
        <v>* metastaticTreatmentSites.liver insert ObligationActorAndCode($actor-sarcoma-i4rc, #SHALL:handle)</v>
      </c>
    </row>
    <row r="34" spans="1:18" ht="147.5" x14ac:dyDescent="0.75">
      <c r="A34" s="6">
        <v>26</v>
      </c>
      <c r="B34" s="11" t="s">
        <v>1744</v>
      </c>
      <c r="C34" s="12" t="s">
        <v>1745</v>
      </c>
      <c r="D34" s="12" t="s">
        <v>1746</v>
      </c>
      <c r="E34" s="11">
        <v>1</v>
      </c>
      <c r="F34" s="11">
        <v>1</v>
      </c>
      <c r="G34" s="11" t="s">
        <v>1461</v>
      </c>
      <c r="H34" s="12" t="s">
        <v>1747</v>
      </c>
      <c r="I34" s="12" t="b">
        <v>1</v>
      </c>
      <c r="J34" s="12" t="b">
        <v>1</v>
      </c>
      <c r="K34" t="s">
        <v>1744</v>
      </c>
      <c r="L34" s="12" t="str">
        <f t="shared" si="6"/>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7"/>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2"/>
        <v>* treatmentCompletedAsPlanned insert ObligationActorAndCode($actor-headneck, #SHALL:handle)</v>
      </c>
      <c r="R34" s="12" t="str">
        <f t="shared" si="3"/>
        <v>* treatmentCompletedAsPlanned insert ObligationActorAndCode($actor-sarcoma-i4rc, #SHALL:handle)</v>
      </c>
    </row>
    <row r="35" spans="1:18" ht="29.5" x14ac:dyDescent="0.75">
      <c r="A35" s="11"/>
      <c r="B35" s="11" t="s">
        <v>2184</v>
      </c>
      <c r="C35" s="11" t="s">
        <v>2188</v>
      </c>
      <c r="D35" s="12" t="s">
        <v>2188</v>
      </c>
      <c r="E35" s="11">
        <v>1</v>
      </c>
      <c r="F35" s="11">
        <v>1</v>
      </c>
      <c r="G35" s="97" t="s">
        <v>1</v>
      </c>
      <c r="H35" s="6"/>
      <c r="I35" s="12" t="b">
        <v>0</v>
      </c>
      <c r="J35" s="12" t="b">
        <v>1</v>
      </c>
      <c r="K35" t="s">
        <v>2184</v>
      </c>
      <c r="L35" s="12" t="str">
        <f t="shared" si="6"/>
        <v>* regionalDeepHyperthemia 1..1 BackboneElement ##34#Regional deep hyperthemia##34# ##334#Regional deep hyperthemia##334#</v>
      </c>
      <c r="N35" s="12" t="str">
        <f t="shared" si="7"/>
        <v/>
      </c>
      <c r="P35" s="12" t="str">
        <f t="shared" si="2"/>
        <v/>
      </c>
      <c r="R35" s="12" t="str">
        <f t="shared" si="3"/>
        <v>* regionalDeepHyperthemia insert ObligationActorAndCode($actor-sarcoma-i4rc, #SHALL:handle)</v>
      </c>
    </row>
    <row r="36" spans="1:18" ht="29.5" x14ac:dyDescent="0.75">
      <c r="A36" s="11"/>
      <c r="B36" s="11" t="s">
        <v>2194</v>
      </c>
      <c r="C36" s="11" t="s">
        <v>2188</v>
      </c>
      <c r="D36" s="12" t="s">
        <v>2189</v>
      </c>
      <c r="E36" s="11">
        <v>0</v>
      </c>
      <c r="F36" s="11">
        <v>1</v>
      </c>
      <c r="G36" s="97" t="s">
        <v>39</v>
      </c>
      <c r="H36" s="11"/>
      <c r="I36" s="12" t="b">
        <v>0</v>
      </c>
      <c r="J36" s="12" t="b">
        <v>1</v>
      </c>
      <c r="K36" t="s">
        <v>2185</v>
      </c>
      <c r="L36" s="12" t="str">
        <f t="shared" si="6"/>
        <v>* regionalDeepHyperthemia.startDate 0..1 date ##34#Regional deep hyperthemia##34# ##334#RDH_startdate##334#</v>
      </c>
      <c r="N36" s="12" t="str">
        <f t="shared" si="7"/>
        <v/>
      </c>
      <c r="P36" s="12" t="str">
        <f t="shared" si="2"/>
        <v/>
      </c>
      <c r="R36" s="12" t="str">
        <f t="shared" si="3"/>
        <v>* regionalDeepHyperthemia.startDate insert ObligationActorAndCode($actor-sarcoma-i4rc, #SHALL:handle)</v>
      </c>
    </row>
    <row r="37" spans="1:18" ht="29.5" x14ac:dyDescent="0.75">
      <c r="A37" s="11"/>
      <c r="B37" s="11" t="s">
        <v>2195</v>
      </c>
      <c r="C37" s="11" t="s">
        <v>2188</v>
      </c>
      <c r="D37" s="12" t="s">
        <v>2190</v>
      </c>
      <c r="E37" s="11">
        <v>0</v>
      </c>
      <c r="F37" s="11">
        <v>1</v>
      </c>
      <c r="G37" s="97" t="s">
        <v>39</v>
      </c>
      <c r="H37" s="11"/>
      <c r="I37" s="12" t="b">
        <v>0</v>
      </c>
      <c r="J37" s="12" t="b">
        <v>1</v>
      </c>
      <c r="K37" t="s">
        <v>2186</v>
      </c>
      <c r="L37" s="12" t="str">
        <f t="shared" si="6"/>
        <v>* regionalDeepHyperthemia.endDate 0..1 date ##34#Regional deep hyperthemia##34# ##334#RDH_enddate##334#</v>
      </c>
      <c r="N37" s="12" t="str">
        <f t="shared" si="7"/>
        <v/>
      </c>
      <c r="P37" s="12" t="str">
        <f t="shared" si="2"/>
        <v/>
      </c>
      <c r="R37" s="12" t="str">
        <f t="shared" si="3"/>
        <v>* regionalDeepHyperthemia.endDate insert ObligationActorAndCode($actor-sarcoma-i4rc, #SHALL:handle)</v>
      </c>
    </row>
    <row r="38" spans="1:18" ht="118" x14ac:dyDescent="0.75">
      <c r="A38" s="11"/>
      <c r="B38" s="11" t="s">
        <v>2187</v>
      </c>
      <c r="C38" s="11" t="s">
        <v>2191</v>
      </c>
      <c r="D38" s="12" t="s">
        <v>2192</v>
      </c>
      <c r="E38" s="11">
        <v>0</v>
      </c>
      <c r="F38" s="11">
        <v>1</v>
      </c>
      <c r="G38" s="11" t="s">
        <v>1461</v>
      </c>
      <c r="H38" s="12" t="s">
        <v>2193</v>
      </c>
      <c r="I38" s="12" t="b">
        <v>0</v>
      </c>
      <c r="J38" s="12" t="b">
        <v>1</v>
      </c>
      <c r="K38" t="s">
        <v>2187</v>
      </c>
      <c r="L38" s="12" t="str">
        <f t="shared" si="6"/>
        <v>* clinicalTreatmentResponse 0..1 CodeableConcept ##34#Clinical treatment response##34# ##334#Clinical treatment response for the radiotherapy##334#</v>
      </c>
      <c r="N38" s="12" t="str">
        <f t="shared" si="7"/>
        <v>* clinicalTreatmentResponse ^comment = ##334# complete  response; partial response; stable disease; progression; unknown
Complete Remission - 32946
Partial Remission - 32947
Stable Disease - 32948
Progression - 32949
##334#</v>
      </c>
      <c r="P38" s="12" t="str">
        <f t="shared" si="2"/>
        <v/>
      </c>
      <c r="R38" s="12" t="str">
        <f t="shared" si="3"/>
        <v>* clinicalTreatmentResponse insert ObligationActorAndCode($actor-sarcoma-i4rc, #SHALL:handle)</v>
      </c>
    </row>
    <row r="39" spans="1:18" x14ac:dyDescent="0.75">
      <c r="I39" s="12"/>
      <c r="J39" s="12"/>
      <c r="L39" s="12" t="str">
        <f t="shared" si="6"/>
        <v>*  ..  ##34###34# ##334###334#</v>
      </c>
      <c r="N39" s="12" t="str">
        <f t="shared" si="7"/>
        <v>*  ..  ##34###34# ##334###334#</v>
      </c>
      <c r="P39" s="12" t="str">
        <f t="shared" si="2"/>
        <v>*  ..  ##34###34# ##334###334#</v>
      </c>
      <c r="R39" s="12" t="str">
        <f t="shared" si="3"/>
        <v>*  ..  ##34###34# ##334###334#</v>
      </c>
    </row>
    <row r="40" spans="1:18" x14ac:dyDescent="0.75">
      <c r="I40" s="12"/>
      <c r="J40" s="12"/>
      <c r="L40" s="12" t="str">
        <f t="shared" si="6"/>
        <v>*  ..  ##34###34# ##334###334#</v>
      </c>
      <c r="N40" s="12" t="str">
        <f t="shared" si="7"/>
        <v>*  ..  ##34###34# ##334###334#</v>
      </c>
      <c r="P40" s="12" t="str">
        <f t="shared" si="2"/>
        <v>*  ..  ##34###34# ##334###334#</v>
      </c>
      <c r="R40" s="12" t="str">
        <f t="shared" si="3"/>
        <v>*  ..  ##34###34# ##334###334#</v>
      </c>
    </row>
    <row r="41" spans="1:18" x14ac:dyDescent="0.75">
      <c r="I41" s="12"/>
      <c r="J41" s="12"/>
      <c r="L41" s="12" t="str">
        <f t="shared" si="6"/>
        <v>*  ..  ##34###34# ##334###334#</v>
      </c>
      <c r="N41" s="12" t="str">
        <f t="shared" si="7"/>
        <v>*  ..  ##34###34# ##334###334#</v>
      </c>
      <c r="P41" s="12" t="str">
        <f t="shared" si="2"/>
        <v>*  ..  ##34###34# ##334###334#</v>
      </c>
      <c r="R41" s="12" t="str">
        <f t="shared" si="3"/>
        <v>*  ..  ##34###34# ##334###334#</v>
      </c>
    </row>
    <row r="42" spans="1:18" x14ac:dyDescent="0.75">
      <c r="I42" s="12"/>
      <c r="J42" s="12"/>
      <c r="L42" s="12" t="str">
        <f t="shared" si="6"/>
        <v>*  ..  ##34###34# ##334###334#</v>
      </c>
      <c r="N42" s="12" t="str">
        <f t="shared" si="7"/>
        <v>*  ..  ##34###34# ##334###334#</v>
      </c>
      <c r="P42" s="12" t="str">
        <f t="shared" si="2"/>
        <v>*  ..  ##34###34# ##334###334#</v>
      </c>
      <c r="R42" s="12" t="str">
        <f t="shared" si="3"/>
        <v>*  ..  ##34###34# ##334###334#</v>
      </c>
    </row>
    <row r="43" spans="1:18" x14ac:dyDescent="0.75">
      <c r="I43" s="12"/>
      <c r="J43" s="12"/>
      <c r="L43" s="12"/>
      <c r="N43" s="12"/>
      <c r="P43" s="12"/>
      <c r="R43" s="12"/>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167"/>
  <sheetViews>
    <sheetView workbookViewId="0">
      <selection activeCell="F2" sqref="F2"/>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1765</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x14ac:dyDescent="0.75">
      <c r="C13" s="12" t="str">
        <f>IF(Radiotherapy!L13="*  ..  ##34###34# ##334###334#","//--- END",Radiotherapy!L13)</f>
        <v>* otherBeam 0..1 string ##34#Beam quality Other; specify##34# ##334#Beam quality 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29.5" x14ac:dyDescent="0.75">
      <c r="C29" s="12" t="str">
        <f>IF(Radiotherapy!L29="*  ..  ##34###34# ##334###334#","//--- END",Radiotherapy!L29)</f>
        <v>* metastaticTreatmentSites.lung 0..1 boolean ##34#Lung
##34# ##334#Lung##334#</v>
      </c>
    </row>
    <row r="30" spans="3:3" ht="29.5" x14ac:dyDescent="0.75">
      <c r="C30" s="12" t="str">
        <f>IF(Radiotherapy!L30="*  ..  ##34###34# ##334###334#","//--- END",Radiotherapy!L30)</f>
        <v>* metastaticTreatmentSites.mediastinum 0..1 boolean ##34#Mediastinum
##34# ##334#Mediastinum##334#</v>
      </c>
    </row>
    <row r="31" spans="3:3" x14ac:dyDescent="0.75">
      <c r="C31" s="12" t="str">
        <f>IF(Radiotherapy!L31="*  ..  ##34###34# ##334###334#","//--- END",Radiotherapy!L31)</f>
        <v>* metastaticTreatmentSites.bone 0..1 boolean ##34#Bone##34# ##334#Bone##334#</v>
      </c>
    </row>
    <row r="32" spans="3:3" x14ac:dyDescent="0.75">
      <c r="C32" s="12" t="str">
        <f>IF(Radiotherapy!L32="*  ..  ##34###34# ##334###334#","//--- END",Radiotherapy!L32)</f>
        <v>* metastaticTreatmentSites.softTissue 0..1 boolean ##34#Soft Tissue##34# ##334#Soft Tissue##334#</v>
      </c>
    </row>
    <row r="33" spans="3:3" x14ac:dyDescent="0.75">
      <c r="C33" s="12" t="str">
        <f>IF(Radiotherapy!L33="*  ..  ##34###34# ##334###334#","//--- END",Radiotherapy!L33)</f>
        <v>* metastaticTreatmentSites.liver 0..1 boolean ##34#Liver##34# ##334#Liver##334#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1383</v>
      </c>
    </row>
    <row r="45" spans="3:3" x14ac:dyDescent="0.75">
      <c r="C45" s="24" t="s">
        <v>1417</v>
      </c>
    </row>
    <row r="46" spans="3:3" x14ac:dyDescent="0.75">
      <c r="C46" s="24" t="s">
        <v>1383</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12" t="str">
        <f>IF(Radiotherapy!N42="*  ..  ##34###34# ##334###334#","//--- END",Radiotherapy!N42)</f>
        <v>//--- END</v>
      </c>
    </row>
    <row r="86" spans="3:3" x14ac:dyDescent="0.75">
      <c r="C86" s="23" t="str">
        <f>Radiotherapy!P1</f>
        <v>// -------------------------------------------------------------------------------</v>
      </c>
    </row>
    <row r="87" spans="3:3" x14ac:dyDescent="0.75">
      <c r="C87" s="23" t="str">
        <f>Radiotherapy!P2</f>
        <v>// Obligations H&amp;N</v>
      </c>
    </row>
    <row r="88" spans="3:3" x14ac:dyDescent="0.75">
      <c r="C88" s="23" t="str">
        <f>Radiotherapy!P3</f>
        <v>// -------------------------------------------------------------------------------</v>
      </c>
    </row>
    <row r="89" spans="3:3" x14ac:dyDescent="0.75">
      <c r="C89" s="12" t="str">
        <f>IF(Radiotherapy!P8="*  ..  ##34###34# ##334###334#","//--- END",Radiotherapy!P8)</f>
        <v>* episodeEventReference insert ObligationActorAndCode($actor-headneck, #SHALL:handle)</v>
      </c>
    </row>
    <row r="90" spans="3:3" x14ac:dyDescent="0.75">
      <c r="C90" s="12" t="str">
        <f>IF(Radiotherapy!P9="*  ..  ##34###34# ##334###334#","//--- END",Radiotherapy!P9)</f>
        <v>* radiotherapy insert ObligationActorAndCode($actor-headneck, #SHALL:handle)</v>
      </c>
    </row>
    <row r="91" spans="3:3" x14ac:dyDescent="0.75">
      <c r="C91" s="12" t="str">
        <f>IF(Radiotherapy!P10="*  ..  ##34###34# ##334###334#","//--- END",Radiotherapy!P10)</f>
        <v>* intent insert ObligationActorAndCode($actor-headneck, #SHALL:handle)</v>
      </c>
    </row>
    <row r="92" spans="3:3" x14ac:dyDescent="0.75">
      <c r="C92" s="12" t="str">
        <f>IF(Radiotherapy!P11="*  ..  ##34###34# ##334###334#","//--- END",Radiotherapy!P11)</f>
        <v>* setting insert ObligationActorAndCode($actor-headneck, #SHALL:handle)</v>
      </c>
    </row>
    <row r="93" spans="3:3" x14ac:dyDescent="0.75">
      <c r="C93" s="12" t="str">
        <f>IF(Radiotherapy!P12="*  ..  ##34###34# ##334###334#","//--- END",Radiotherapy!P12)</f>
        <v>* beamQuality insert ObligationActorAndCode($actor-headneck, #SHALL:handle)</v>
      </c>
    </row>
    <row r="94" spans="3:3" x14ac:dyDescent="0.75">
      <c r="C94" s="12" t="str">
        <f>IF(Radiotherapy!P13="*  ..  ##34###34# ##334###334#","//--- END",Radiotherapy!P13)</f>
        <v>* otherBeam insert ObligationActorAndCode($actor-headneck, #SHALL:handle)</v>
      </c>
    </row>
    <row r="95" spans="3:3" x14ac:dyDescent="0.75">
      <c r="C95" s="12" t="str">
        <f>IF(Radiotherapy!P14="*  ..  ##34###34# ##334###334#","//--- END",Radiotherapy!P14)</f>
        <v>* treatmentTechnique insert ObligationActorAndCode($actor-headneck, #SHALL:handle)</v>
      </c>
    </row>
    <row r="96" spans="3:3" x14ac:dyDescent="0.75">
      <c r="C96" s="12" t="str">
        <f>IF(Radiotherapy!P15="*  ..  ##34###34# ##334###334#","//--- END",Radiotherapy!P15)</f>
        <v>* totalDoseTdGy insert ObligationActorAndCode($actor-headneck, #SHALL:handle)</v>
      </c>
    </row>
    <row r="97" spans="3:3" x14ac:dyDescent="0.75">
      <c r="C97" s="12" t="str">
        <f>IF(Radiotherapy!P16="*  ..  ##34###34# ##334###334#","//--- END",Radiotherapy!P16)</f>
        <v>* fractionSizeFs insert ObligationActorAndCode($actor-headneck, #SHALL:handle)</v>
      </c>
    </row>
    <row r="98" spans="3:3" x14ac:dyDescent="0.75">
      <c r="C98" s="12" t="str">
        <f>IF(Radiotherapy!P17="*  ..  ##34###34# ##334###334#","//--- END",Radiotherapy!P17)</f>
        <v>* numberOfFractions insert ObligationActorAndCode($actor-headneck, #SHALL:handle)</v>
      </c>
    </row>
    <row r="99" spans="3:3" x14ac:dyDescent="0.75">
      <c r="C99" s="12" t="str">
        <f>IF(Radiotherapy!P18="*  ..  ##34###34# ##334###334#","//--- END",Radiotherapy!P18)</f>
        <v>* adaptiveRt insert ObligationActorAndCode($actor-headneck, #SHALL:handle)</v>
      </c>
    </row>
    <row r="100" spans="3:3" x14ac:dyDescent="0.75">
      <c r="C100" s="12" t="str">
        <f>IF(Radiotherapy!P19="*  ..  ##34###34# ##334###334#","//--- END",Radiotherapy!P19)</f>
        <v>* igrtImageGuideRadiotherapy insert ObligationActorAndCode($actor-headneck, #SHALL:handle)</v>
      </c>
    </row>
    <row r="101" spans="3:3" x14ac:dyDescent="0.75">
      <c r="C101" s="12" t="str">
        <f>IF(Radiotherapy!P20="*  ..  ##34###34# ##334###334#","//--- END",Radiotherapy!P20)</f>
        <v>* startDate insert ObligationActorAndCode($actor-headneck, #SHALL:handle)</v>
      </c>
    </row>
    <row r="102" spans="3:3" x14ac:dyDescent="0.75">
      <c r="C102" s="12" t="str">
        <f>IF(Radiotherapy!P21="*  ..  ##34###34# ##334###334#","//--- END",Radiotherapy!P21)</f>
        <v>* endDate insert ObligationActorAndCode($actor-headneck, #SHALL:handle)</v>
      </c>
    </row>
    <row r="103" spans="3:3" x14ac:dyDescent="0.75">
      <c r="C103" s="12" t="str">
        <f>IF(Radiotherapy!P22="*  ..  ##34###34# ##334###334#","//--- END",Radiotherapy!P22)</f>
        <v>* treatmentSites insert ObligationActorAndCode($actor-headneck, #SHALL:handle)</v>
      </c>
    </row>
    <row r="104" spans="3:3" x14ac:dyDescent="0.75">
      <c r="C104" s="12" t="str">
        <f>IF(Radiotherapy!P23="*  ..  ##34###34# ##334###334#","//--- END",Radiotherapy!P23)</f>
        <v>* treatmentSites.primary insert ObligationActorAndCode($actor-headneck, #SHALL:handle)</v>
      </c>
    </row>
    <row r="105" spans="3:3" x14ac:dyDescent="0.75">
      <c r="C105" s="12" t="str">
        <f>IF(Radiotherapy!P24="*  ..  ##34###34# ##334###334#","//--- END",Radiotherapy!P24)</f>
        <v>* treatmentSites.neck insert ObligationActorAndCode($actor-headneck, #SHALL:handle)</v>
      </c>
    </row>
    <row r="106" spans="3:3" x14ac:dyDescent="0.75">
      <c r="C106" s="12" t="str">
        <f>IF(Radiotherapy!P25="*  ..  ##34###34# ##334###334#","//--- END",Radiotherapy!P25)</f>
        <v>* treatmentSites.primaryAndIpsilateralNeck insert ObligationActorAndCode($actor-headneck, #SHALL:handle)</v>
      </c>
    </row>
    <row r="107" spans="3:3" x14ac:dyDescent="0.75">
      <c r="C107" s="12" t="str">
        <f>IF(Radiotherapy!P26="*  ..  ##34###34# ##334###334#","//--- END",Radiotherapy!P26)</f>
        <v>* treatmentSites.primaryAndBilateralNeck insert ObligationActorAndCode($actor-headneck, #SHALL:handle)</v>
      </c>
    </row>
    <row r="108" spans="3:3" x14ac:dyDescent="0.75">
      <c r="C108" s="12" t="str">
        <f>IF(Radiotherapy!P27="*  ..  ##34###34# ##334###334#","//--- END",Radiotherapy!P27)</f>
        <v>* treatmentSites.distantMetastasis insert ObligationActorAndCode($actor-headneck, #SHALL:handle)</v>
      </c>
    </row>
    <row r="109" spans="3:3" x14ac:dyDescent="0.75">
      <c r="C109" s="12" t="str">
        <f>IF(Radiotherapy!P28="*  ..  ##34###34# ##334###334#","//--- END",Radiotherapy!P28)</f>
        <v>* metastaticTreatmentSites insert ObligationActorAndCode($actor-headneck, #SHALL:handle)</v>
      </c>
    </row>
    <row r="110" spans="3:3" x14ac:dyDescent="0.75">
      <c r="C110" s="12" t="str">
        <f>IF(Radiotherapy!P29="*  ..  ##34###34# ##334###334#","//--- END",Radiotherapy!P29)</f>
        <v>* metastaticTreatmentSites.lung insert ObligationActorAndCode($actor-headneck, #SHALL:handle)</v>
      </c>
    </row>
    <row r="111" spans="3:3" x14ac:dyDescent="0.75">
      <c r="C111" s="12" t="str">
        <f>IF(Radiotherapy!P30="*  ..  ##34###34# ##334###334#","//--- END",Radiotherapy!P30)</f>
        <v>* metastaticTreatmentSites.mediastinum insert ObligationActorAndCode($actor-headneck, #SHALL:handle)</v>
      </c>
    </row>
    <row r="112" spans="3:3" x14ac:dyDescent="0.75">
      <c r="C112" s="12" t="str">
        <f>IF(Radiotherapy!P31="*  ..  ##34###34# ##334###334#","//--- END",Radiotherapy!P31)</f>
        <v>* metastaticTreatmentSites.bone insert ObligationActorAndCode($actor-headneck, #SHALL:handle)</v>
      </c>
    </row>
    <row r="113" spans="3:3" x14ac:dyDescent="0.75">
      <c r="C113" s="12" t="str">
        <f>IF(Radiotherapy!P32="*  ..  ##34###34# ##334###334#","//--- END",Radiotherapy!P32)</f>
        <v>* metastaticTreatmentSites.softTissue insert ObligationActorAndCode($actor-headneck, #SHALL:handle)</v>
      </c>
    </row>
    <row r="114" spans="3:3" x14ac:dyDescent="0.75">
      <c r="C114" s="12" t="str">
        <f>IF(Radiotherapy!P33="*  ..  ##34###34# ##334###334#","//--- END",Radiotherapy!P33)</f>
        <v>* metastaticTreatmentSites.liver insert ObligationActorAndCode($actor-headneck, #SHALL:handle)</v>
      </c>
    </row>
    <row r="115" spans="3:3" x14ac:dyDescent="0.75">
      <c r="C115" s="12" t="str">
        <f>IF(Radiotherapy!P34="*  ..  ##34###34# ##334###334#","//--- END",Radiotherapy!P34)</f>
        <v>* treatmentCompletedAsPlanned insert ObligationActorAndCode($actor-headneck, #SHALL:handle)</v>
      </c>
    </row>
    <row r="116" spans="3:3" x14ac:dyDescent="0.75">
      <c r="C116" s="12" t="str">
        <f>IF(Radiotherapy!P35="*  ..  ##34###34# ##334###334#","//--- END",Radiotherapy!P35)</f>
        <v/>
      </c>
    </row>
    <row r="117" spans="3:3" x14ac:dyDescent="0.75">
      <c r="C117" s="12" t="str">
        <f>IF(Radiotherapy!P36="*  ..  ##34###34# ##334###334#","//--- END",Radiotherapy!P36)</f>
        <v/>
      </c>
    </row>
    <row r="118" spans="3:3" x14ac:dyDescent="0.75">
      <c r="C118" s="12" t="str">
        <f>IF(Radiotherapy!P37="*  ..  ##34###34# ##334###334#","//--- END",Radiotherapy!P37)</f>
        <v/>
      </c>
    </row>
    <row r="119" spans="3:3" x14ac:dyDescent="0.75">
      <c r="C119" s="12" t="str">
        <f>IF(Radiotherapy!P38="*  ..  ##34###34# ##334###334#","//--- END",Radiotherapy!P38)</f>
        <v/>
      </c>
    </row>
    <row r="120" spans="3:3" x14ac:dyDescent="0.75">
      <c r="C120" s="12" t="str">
        <f>IF(Radiotherapy!P39="*  ..  ##34###34# ##334###334#","//--- END",Radiotherapy!P39)</f>
        <v>//--- END</v>
      </c>
    </row>
    <row r="121" spans="3:3" x14ac:dyDescent="0.75">
      <c r="C121" s="12" t="str">
        <f>IF(Radiotherapy!P40="*  ..  ##34###34# ##334###334#","//--- END",Radiotherapy!P40)</f>
        <v>//--- END</v>
      </c>
    </row>
    <row r="122" spans="3:3" x14ac:dyDescent="0.75">
      <c r="C122" s="12" t="str">
        <f>IF(Radiotherapy!P41="*  ..  ##34###34# ##334###334#","//--- END",Radiotherapy!P41)</f>
        <v>//--- END</v>
      </c>
    </row>
    <row r="127" spans="3:3" x14ac:dyDescent="0.75">
      <c r="C127" s="2"/>
    </row>
    <row r="128" spans="3:3" x14ac:dyDescent="0.75">
      <c r="C128"/>
    </row>
    <row r="130" spans="3:3" x14ac:dyDescent="0.75">
      <c r="C130" s="23" t="str">
        <f>Radiotherapy!R1</f>
        <v>// -------------------------------------------------------------------------------</v>
      </c>
    </row>
    <row r="131" spans="3:3" x14ac:dyDescent="0.75">
      <c r="C131" s="23" t="str">
        <f>Radiotherapy!R2</f>
        <v>// Obligations Sarcoma</v>
      </c>
    </row>
    <row r="132" spans="3:3" x14ac:dyDescent="0.75">
      <c r="C132" s="23" t="str">
        <f>Radiotherapy!R3</f>
        <v>// -------------------------------------------------------------------------------</v>
      </c>
    </row>
    <row r="133" spans="3:3" x14ac:dyDescent="0.75">
      <c r="C133" s="12" t="str">
        <f>IF(Radiotherapy!R8="*  ..  ##34###34# ##334###334#","//--- END",Radiotherapy!R8)</f>
        <v>* episodeEventReference insert ObligationActorAndCode($actor-sarcoma-i4rc, #SHALL:handle)</v>
      </c>
    </row>
    <row r="134" spans="3:3" x14ac:dyDescent="0.75">
      <c r="C134" s="12" t="str">
        <f>IF(Radiotherapy!R9="*  ..  ##34###34# ##334###334#","//--- END",Radiotherapy!R9)</f>
        <v>* radiotherapy insert ObligationActorAndCode($actor-sarcoma-i4rc, #SHALL:handle)</v>
      </c>
    </row>
    <row r="135" spans="3:3" x14ac:dyDescent="0.75">
      <c r="C135" s="12" t="str">
        <f>IF(Radiotherapy!R10="*  ..  ##34###34# ##334###334#","//--- END",Radiotherapy!R10)</f>
        <v>* intent insert ObligationActorAndCode($actor-sarcoma-i4rc, #SHALL:handle)</v>
      </c>
    </row>
    <row r="136" spans="3:3" x14ac:dyDescent="0.75">
      <c r="C136" s="12" t="str">
        <f>IF(Radiotherapy!R11="*  ..  ##34###34# ##334###334#","//--- END",Radiotherapy!R11)</f>
        <v>* setting insert ObligationActorAndCode($actor-sarcoma-i4rc, #SHALL:handle)</v>
      </c>
    </row>
    <row r="137" spans="3:3" x14ac:dyDescent="0.75">
      <c r="C137" s="12" t="str">
        <f>IF(Radiotherapy!R12="*  ..  ##34###34# ##334###334#","//--- END",Radiotherapy!R12)</f>
        <v>* beamQuality insert ObligationActorAndCode($actor-sarcoma-i4rc, #SHALL:handle)</v>
      </c>
    </row>
    <row r="138" spans="3:3" x14ac:dyDescent="0.75">
      <c r="C138" s="12" t="str">
        <f>IF(Radiotherapy!R13="*  ..  ##34###34# ##334###334#","//--- END",Radiotherapy!R13)</f>
        <v/>
      </c>
    </row>
    <row r="139" spans="3:3" x14ac:dyDescent="0.75">
      <c r="C139" s="12" t="str">
        <f>IF(Radiotherapy!R14="*  ..  ##34###34# ##334###334#","//--- END",Radiotherapy!R14)</f>
        <v>* treatmentTechnique insert ObligationActorAndCode($actor-sarcoma-i4rc, #SHALL:handle)</v>
      </c>
    </row>
    <row r="140" spans="3:3" x14ac:dyDescent="0.75">
      <c r="C140" s="12" t="str">
        <f>IF(Radiotherapy!R15="*  ..  ##34###34# ##334###334#","//--- END",Radiotherapy!R15)</f>
        <v>* totalDoseTdGy insert ObligationActorAndCode($actor-sarcoma-i4rc, #SHALL:handle)</v>
      </c>
    </row>
    <row r="141" spans="3:3" x14ac:dyDescent="0.75">
      <c r="C141" s="12" t="str">
        <f>IF(Radiotherapy!R16="*  ..  ##34###34# ##334###334#","//--- END",Radiotherapy!R16)</f>
        <v/>
      </c>
    </row>
    <row r="142" spans="3:3" x14ac:dyDescent="0.75">
      <c r="C142" s="12" t="str">
        <f>IF(Radiotherapy!R17="*  ..  ##34###34# ##334###334#","//--- END",Radiotherapy!R17)</f>
        <v>* numberOfFractions insert ObligationActorAndCode($actor-sarcoma-i4rc, #SHALL:handle)</v>
      </c>
    </row>
    <row r="143" spans="3:3" x14ac:dyDescent="0.75">
      <c r="C143" s="12" t="str">
        <f>IF(Radiotherapy!R18="*  ..  ##34###34# ##334###334#","//--- END",Radiotherapy!R18)</f>
        <v/>
      </c>
    </row>
    <row r="144" spans="3:3" x14ac:dyDescent="0.75">
      <c r="C144" s="12" t="str">
        <f>IF(Radiotherapy!R19="*  ..  ##34###34# ##334###334#","//--- END",Radiotherapy!R19)</f>
        <v/>
      </c>
    </row>
    <row r="145" spans="3:3" x14ac:dyDescent="0.75">
      <c r="C145" s="12" t="str">
        <f>IF(Radiotherapy!R20="*  ..  ##34###34# ##334###334#","//--- END",Radiotherapy!R20)</f>
        <v>* startDate insert ObligationActorAndCode($actor-sarcoma-i4rc, #SHALL:handle)</v>
      </c>
    </row>
    <row r="146" spans="3:3" x14ac:dyDescent="0.75">
      <c r="C146" s="12" t="str">
        <f>IF(Radiotherapy!R21="*  ..  ##34###34# ##334###334#","//--- END",Radiotherapy!R21)</f>
        <v>* endDate insert ObligationActorAndCode($actor-sarcoma-i4rc, #SHALL:handle)</v>
      </c>
    </row>
    <row r="147" spans="3:3" x14ac:dyDescent="0.75">
      <c r="C147" s="12" t="str">
        <f>IF(Radiotherapy!R22="*  ..  ##34###34# ##334###334#","//--- END",Radiotherapy!R22)</f>
        <v/>
      </c>
    </row>
    <row r="148" spans="3:3" x14ac:dyDescent="0.75">
      <c r="C148" s="12" t="str">
        <f>IF(Radiotherapy!R23="*  ..  ##34###34# ##334###334#","//--- END",Radiotherapy!R23)</f>
        <v/>
      </c>
    </row>
    <row r="149" spans="3:3" x14ac:dyDescent="0.75">
      <c r="C149" s="12" t="str">
        <f>IF(Radiotherapy!R24="*  ..  ##34###34# ##334###334#","//--- END",Radiotherapy!R24)</f>
        <v/>
      </c>
    </row>
    <row r="150" spans="3:3" x14ac:dyDescent="0.75">
      <c r="C150" s="12" t="str">
        <f>IF(Radiotherapy!R25="*  ..  ##34###34# ##334###334#","//--- END",Radiotherapy!R25)</f>
        <v/>
      </c>
    </row>
    <row r="151" spans="3:3" x14ac:dyDescent="0.75">
      <c r="C151" s="12" t="str">
        <f>IF(Radiotherapy!R26="*  ..  ##34###34# ##334###334#","//--- END",Radiotherapy!R26)</f>
        <v/>
      </c>
    </row>
    <row r="152" spans="3:3" x14ac:dyDescent="0.75">
      <c r="C152" s="12" t="str">
        <f>IF(Radiotherapy!R27="*  ..  ##34###34# ##334###334#","//--- END",Radiotherapy!R27)</f>
        <v/>
      </c>
    </row>
    <row r="153" spans="3:3" x14ac:dyDescent="0.75">
      <c r="C153" s="12" t="str">
        <f>IF(Radiotherapy!R28="*  ..  ##34###34# ##334###334#","//--- END",Radiotherapy!R28)</f>
        <v>* metastaticTreatmentSites insert ObligationActorAndCode($actor-sarcoma-i4rc, #SHALL:handle)</v>
      </c>
    </row>
    <row r="154" spans="3:3" x14ac:dyDescent="0.75">
      <c r="C154" s="12" t="str">
        <f>IF(Radiotherapy!R29="*  ..  ##34###34# ##334###334#","//--- END",Radiotherapy!R29)</f>
        <v>* metastaticTreatmentSites.lung insert ObligationActorAndCode($actor-sarcoma-i4rc, #SHALL:handle)</v>
      </c>
    </row>
    <row r="155" spans="3:3" x14ac:dyDescent="0.75">
      <c r="C155" s="12" t="str">
        <f>IF(Radiotherapy!R30="*  ..  ##34###34# ##334###334#","//--- END",Radiotherapy!R30)</f>
        <v>* metastaticTreatmentSites.mediastinum insert ObligationActorAndCode($actor-sarcoma-i4rc, #SHALL:handle)</v>
      </c>
    </row>
    <row r="156" spans="3:3" x14ac:dyDescent="0.75">
      <c r="C156" s="12" t="str">
        <f>IF(Radiotherapy!R31="*  ..  ##34###34# ##334###334#","//--- END",Radiotherapy!R31)</f>
        <v>* metastaticTreatmentSites.bone insert ObligationActorAndCode($actor-sarcoma-i4rc, #SHALL:handle)</v>
      </c>
    </row>
    <row r="157" spans="3:3" x14ac:dyDescent="0.75">
      <c r="C157" s="12" t="str">
        <f>IF(Radiotherapy!R32="*  ..  ##34###34# ##334###334#","//--- END",Radiotherapy!R32)</f>
        <v>* metastaticTreatmentSites.softTissue insert ObligationActorAndCode($actor-sarcoma-i4rc, #SHALL:handle)</v>
      </c>
    </row>
    <row r="158" spans="3:3" x14ac:dyDescent="0.75">
      <c r="C158" s="12" t="str">
        <f>IF(Radiotherapy!R33="*  ..  ##34###34# ##334###334#","//--- END",Radiotherapy!R33)</f>
        <v>* metastaticTreatmentSites.liver insert ObligationActorAndCode($actor-sarcoma-i4rc, #SHALL:handle)</v>
      </c>
    </row>
    <row r="159" spans="3:3" x14ac:dyDescent="0.75">
      <c r="C159" s="12" t="str">
        <f>IF(Radiotherapy!R34="*  ..  ##34###34# ##334###334#","//--- END",Radiotherapy!R34)</f>
        <v>* treatmentCompletedAsPlanned insert ObligationActorAndCode($actor-sarcoma-i4rc, #SHALL:handle)</v>
      </c>
    </row>
    <row r="160" spans="3:3" x14ac:dyDescent="0.75">
      <c r="C160" s="12" t="str">
        <f>IF(Radiotherapy!R35="*  ..  ##34###34# ##334###334#","//--- END",Radiotherapy!R35)</f>
        <v>* regionalDeepHyperthemia insert ObligationActorAndCode($actor-sarcoma-i4rc, #SHALL:handle)</v>
      </c>
    </row>
    <row r="161" spans="3:3" x14ac:dyDescent="0.75">
      <c r="C161" s="12" t="str">
        <f>IF(Radiotherapy!R36="*  ..  ##34###34# ##334###334#","//--- END",Radiotherapy!R36)</f>
        <v>* regionalDeepHyperthemia.startDate insert ObligationActorAndCode($actor-sarcoma-i4rc, #SHALL:handle)</v>
      </c>
    </row>
    <row r="162" spans="3:3" x14ac:dyDescent="0.75">
      <c r="C162" s="12" t="str">
        <f>IF(Radiotherapy!R37="*  ..  ##34###34# ##334###334#","//--- END",Radiotherapy!R37)</f>
        <v>* regionalDeepHyperthemia.endDate insert ObligationActorAndCode($actor-sarcoma-i4rc, #SHALL:handle)</v>
      </c>
    </row>
    <row r="163" spans="3:3" x14ac:dyDescent="0.75">
      <c r="C163" s="12" t="str">
        <f>IF(Radiotherapy!R38="*  ..  ##34###34# ##334###334#","//--- END",Radiotherapy!R38)</f>
        <v>* clinicalTreatmentResponse insert ObligationActorAndCode($actor-sarcoma-i4rc, #SHALL:handle)</v>
      </c>
    </row>
    <row r="164" spans="3:3" x14ac:dyDescent="0.75">
      <c r="C164" s="12" t="str">
        <f>IF(Radiotherapy!R39="*  ..  ##34###34# ##334###334#","//--- END",Radiotherapy!R39)</f>
        <v>//--- END</v>
      </c>
    </row>
    <row r="165" spans="3:3" x14ac:dyDescent="0.75">
      <c r="C165" s="12" t="str">
        <f>IF(Radiotherapy!R40="*  ..  ##34###34# ##334###334#","//--- END",Radiotherapy!R40)</f>
        <v>//--- END</v>
      </c>
    </row>
    <row r="166" spans="3:3" x14ac:dyDescent="0.75">
      <c r="C166" s="12" t="str">
        <f>IF(Radiotherapy!R41="*  ..  ##34###34# ##334###334#","//--- END",Radiotherapy!R41)</f>
        <v>//--- END</v>
      </c>
    </row>
    <row r="167" spans="3:3" x14ac:dyDescent="0.75">
      <c r="C167" s="12" t="str">
        <f>IF(Radiotherapy!R42="*  ..  ##34###34# ##334###334#","//--- END",Radiotherapy!R42)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139</xdr:row>
                    <xdr:rowOff>171450</xdr:rowOff>
                  </from>
                  <to>
                    <xdr:col>2</xdr:col>
                    <xdr:colOff>1117600</xdr:colOff>
                    <xdr:row>141</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3"/>
  <sheetViews>
    <sheetView zoomScaleNormal="100" workbookViewId="0">
      <selection activeCell="B15" sqref="B15"/>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1776</v>
      </c>
      <c r="D3" s="47" t="s">
        <v>1466</v>
      </c>
      <c r="E3" s="71" t="str">
        <f>$C$1&amp;B14</f>
        <v>http://hl7.eu/fhir/ig/idea4rc/StructureDefinition/Radiotherapy</v>
      </c>
    </row>
    <row r="4" spans="1:19" x14ac:dyDescent="0.75">
      <c r="B4" s="47" t="s">
        <v>16</v>
      </c>
      <c r="C4" s="28" t="s">
        <v>1776</v>
      </c>
      <c r="D4" s="47" t="s">
        <v>1467</v>
      </c>
      <c r="E4" s="158" t="s">
        <v>1799</v>
      </c>
      <c r="F4" s="159"/>
      <c r="G4" s="159"/>
    </row>
    <row r="5" spans="1:19" x14ac:dyDescent="0.75">
      <c r="B5" s="47" t="s">
        <v>10</v>
      </c>
      <c r="C5" s="7" t="s">
        <v>1777</v>
      </c>
      <c r="D5" s="47"/>
      <c r="E5" s="7"/>
    </row>
    <row r="6" spans="1:19" x14ac:dyDescent="0.75">
      <c r="B6" s="47" t="s">
        <v>18</v>
      </c>
      <c r="C6" s="41"/>
      <c r="D6" s="47" t="s">
        <v>1468</v>
      </c>
      <c r="E6" s="158" t="str">
        <f>E3</f>
        <v>http://hl7.eu/fhir/ig/idea4rc/StructureDefinition/Radiotherapy</v>
      </c>
      <c r="F6" s="159"/>
      <c r="G6" s="159"/>
    </row>
    <row r="7" spans="1:19" x14ac:dyDescent="0.75">
      <c r="B7" s="47" t="s">
        <v>15</v>
      </c>
      <c r="C7" s="72"/>
      <c r="D7" s="47" t="s">
        <v>1469</v>
      </c>
      <c r="E7" s="158" t="str">
        <f>E4</f>
        <v>http://hl7.eu/fhir/ig/idea4rc/StructureDefinition/Procedure-radiotheraphy-eu-i4rc</v>
      </c>
      <c r="F7" s="159"/>
      <c r="G7" s="159"/>
    </row>
    <row r="8" spans="1:19" ht="15.5" thickBot="1" x14ac:dyDescent="0.9">
      <c r="B8" s="47" t="s">
        <v>1470</v>
      </c>
      <c r="C8" s="7" t="s">
        <v>1777</v>
      </c>
      <c r="D8" s="47"/>
      <c r="E8" s="7"/>
      <c r="I8" s="12"/>
      <c r="J8" s="12"/>
      <c r="K8" s="12"/>
      <c r="L8" s="12"/>
      <c r="M8" s="11"/>
      <c r="P8" s="34" t="s">
        <v>1324</v>
      </c>
      <c r="Q8" s="34">
        <v>6</v>
      </c>
    </row>
    <row r="9" spans="1:19" ht="30.25" thickBot="1" x14ac:dyDescent="0.9">
      <c r="B9" s="47" t="s">
        <v>1471</v>
      </c>
      <c r="C9" s="12" t="s">
        <v>1778</v>
      </c>
      <c r="D9" s="92"/>
      <c r="E9" s="160"/>
      <c r="F9" s="161"/>
      <c r="G9" s="162"/>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Radiotherapy!B5</f>
        <v>Radiotherapy</v>
      </c>
      <c r="C14" s="11"/>
      <c r="D14" s="4" t="s">
        <v>1770</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1771</v>
      </c>
      <c r="E15" s="12"/>
      <c r="F15" s="49" t="s">
        <v>1290</v>
      </c>
      <c r="G15" s="77"/>
      <c r="I15" s="12" t="str">
        <f>"* group[=].element[+].code = #"&amp;$B$14&amp;"."&amp;B15</f>
        <v>* group[=].element[+].code = #Radiotherapy.episodeEventReference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INDEX('Radiotherapy-ConceptMap-1'!$I$15:$N$123,Q15+1,R15)</f>
        <v>* group[=].element[+].code = #Radiotherapy.episodeEventReference</v>
      </c>
    </row>
    <row r="16" spans="1:19" ht="177" x14ac:dyDescent="0.75">
      <c r="A16" s="44"/>
      <c r="B16" s="11" t="str">
        <f>Radiotherapy!B9</f>
        <v>radiotherapy</v>
      </c>
      <c r="C16" s="11" t="str">
        <f>Radiotherapy!C9</f>
        <v>Radiotherapy</v>
      </c>
      <c r="D16" s="12" t="s">
        <v>2305</v>
      </c>
      <c r="E16" s="12"/>
      <c r="F16" s="49" t="s">
        <v>1290</v>
      </c>
      <c r="G16" s="76" t="s">
        <v>2302</v>
      </c>
      <c r="I16" s="12" t="str">
        <f t="shared" ref="I16:I40" si="7">"* group[=].element[+].code = #"&amp;$B$14&amp;"."&amp;B16</f>
        <v>* group[=].element[+].code = #Radiotherapy.radiotherapy</v>
      </c>
      <c r="J16" s="12" t="str">
        <f t="shared" ref="J16:J40" si="8">"* group[=].element[=].display = ##34#"&amp;C16&amp;"##34#"</f>
        <v>* group[=].element[=].display = ##34#Radiotherapy##34#</v>
      </c>
      <c r="K16" s="12" t="str">
        <f t="shared" ref="K16:K40" si="9">IF(F16="unmatched","//-- unmatched","* group[=].element[=].target.code = #"&amp;$D$14&amp;"."&amp;D16)</f>
        <v>* group[=].element[=].target.code = #Procedure.extension:radiotherapy</v>
      </c>
      <c r="L16" s="12" t="str">
        <f t="shared" ref="L16:L40" si="10">IF(F16="unmatched","//-- unmatched","* group[=].element[=].target.display = ##34#"&amp;E16&amp;"##34#")</f>
        <v>* group[=].element[=].target.display = ##34###34#</v>
      </c>
      <c r="M16" s="12" t="str">
        <f t="shared" ref="M16:M40" si="11">"* group[=].element[=].target.equivalence = #"&amp;F16</f>
        <v>* group[=].element[=].target.equivalence = #relatedto</v>
      </c>
      <c r="N16" s="12" t="str">
        <f t="shared" ref="N16:N40" si="12">IF(G16&lt;&gt;"",CONCATENATE("* group[=].element[=].target.comment = ","##34#",G16,"##34#"),"")</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6" s="11">
        <v>2</v>
      </c>
      <c r="Q16" s="11">
        <f t="shared" ref="Q16:Q79" si="13">IF(MOD(P16,$Q$8)=0,P16/$Q$8-1,INT(P16/$Q$8))</f>
        <v>0</v>
      </c>
      <c r="R16" s="11">
        <f t="shared" ref="R16:R79" si="14">IF(MOD(P16,$Q$8)=0,$Q$8,MOD(P16,$Q$8))</f>
        <v>2</v>
      </c>
      <c r="S16" s="12" t="str" cm="1">
        <f t="array" ref="S16">INDEX('Radiotherapy-ConceptMap-1'!$I$15:$N$123,Q16+1,R16)</f>
        <v>* group[=].element[=].display = ##34#Episode Event reference##34#</v>
      </c>
    </row>
    <row r="17" spans="1:19" ht="59" customHeight="1" x14ac:dyDescent="0.75">
      <c r="A17" s="44"/>
      <c r="B17" s="11" t="str">
        <f>Radiotherapy!B10</f>
        <v>intent</v>
      </c>
      <c r="C17" s="11" t="str">
        <f>Radiotherapy!C10</f>
        <v>Intent</v>
      </c>
      <c r="D17" s="12" t="s">
        <v>2377</v>
      </c>
      <c r="E17" s="12"/>
      <c r="F17" s="49" t="s">
        <v>1290</v>
      </c>
      <c r="G17" s="76" t="s">
        <v>2275</v>
      </c>
      <c r="H17" s="43"/>
      <c r="I17" s="12" t="str">
        <f t="shared" si="7"/>
        <v>* group[=].element[+].code = #Radiotherapy.intent</v>
      </c>
      <c r="J17" s="12" t="str">
        <f t="shared" si="8"/>
        <v>* group[=].element[=].display = ##34#Intent##34#</v>
      </c>
      <c r="K17" s="12" t="str">
        <f t="shared" si="9"/>
        <v>* group[=].element[=].target.code = #Procedure.extension:procedureIntent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INDEX('Radiotherapy-ConceptMap-1'!$I$15:$N$123,Q17+1,R17)</f>
        <v>* group[=].element[=].target.code = #Procedure.reasonReference</v>
      </c>
    </row>
    <row r="18" spans="1:19" ht="73.75" x14ac:dyDescent="0.75">
      <c r="A18" s="44"/>
      <c r="B18" s="11" t="str">
        <f>Radiotherapy!B11</f>
        <v>setting</v>
      </c>
      <c r="C18" s="11" t="str">
        <f>Radiotherapy!C11</f>
        <v>Setting</v>
      </c>
      <c r="D18" s="12" t="s">
        <v>1789</v>
      </c>
      <c r="E18" s="12"/>
      <c r="F18" s="49" t="s">
        <v>1290</v>
      </c>
      <c r="G18" s="76"/>
      <c r="H18" s="43"/>
      <c r="I18" s="12" t="str">
        <f t="shared" si="7"/>
        <v>* group[=].element[+].code = #Radiotherapy.setting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INDEX('Radiotherapy-ConceptMap-1'!$I$15:$N$123,Q18+1,R18)</f>
        <v>* group[=].element[=].target.display = ##34###34#</v>
      </c>
    </row>
    <row r="19" spans="1:19" ht="88.5" x14ac:dyDescent="0.75">
      <c r="A19" s="44"/>
      <c r="B19" s="11" t="str">
        <f>Radiotherapy!B12</f>
        <v>beamQuality</v>
      </c>
      <c r="C19" s="11" t="str">
        <f>Radiotherapy!C12</f>
        <v>Beam quality</v>
      </c>
      <c r="D19" s="12" t="s">
        <v>1785</v>
      </c>
      <c r="E19" s="12"/>
      <c r="F19" s="49" t="s">
        <v>1290</v>
      </c>
      <c r="G19" s="77"/>
      <c r="H19" s="43"/>
      <c r="I19" s="12" t="str">
        <f t="shared" si="7"/>
        <v>* group[=].element[+].code = #Radiotherapy.beamQuality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INDEX('Radiotherapy-ConceptMap-1'!$I$15:$N$123,Q19+1,R19)</f>
        <v>* group[=].element[=].target.equivalence = #relatedto</v>
      </c>
    </row>
    <row r="20" spans="1:19" ht="88.5" x14ac:dyDescent="0.75">
      <c r="A20" s="44"/>
      <c r="B20" s="11" t="str">
        <f>Radiotherapy!B13</f>
        <v>otherBeam</v>
      </c>
      <c r="C20" s="11" t="str">
        <f>Radiotherapy!C13</f>
        <v>Beam quality Other; specify</v>
      </c>
      <c r="D20" s="12" t="s">
        <v>1786</v>
      </c>
      <c r="E20" s="12"/>
      <c r="F20" s="49" t="s">
        <v>1290</v>
      </c>
      <c r="G20" s="77"/>
      <c r="H20" s="43"/>
      <c r="I20" s="12" t="str">
        <f t="shared" si="7"/>
        <v>* group[=].element[+].code = #Radiotherapy.otherBeam</v>
      </c>
      <c r="J20" s="12" t="str">
        <f t="shared" si="8"/>
        <v>* group[=].element[=].display = ##34#Beam quality Other; specify##34#</v>
      </c>
      <c r="K20" s="12" t="str">
        <f t="shared" si="9"/>
        <v>* group[=].element[=].target.code = #Procedure.extension:modalityAndTechnique.extension:modality.valueCodeableConcept.text</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INDEX('Radiotherapy-ConceptMap-1'!$I$15:$N$123,Q20+1,R20)</f>
        <v/>
      </c>
    </row>
    <row r="21" spans="1:19" ht="88.5" x14ac:dyDescent="0.75">
      <c r="A21" s="44"/>
      <c r="B21" s="11" t="str">
        <f>Radiotherapy!B14</f>
        <v>treatmentTechnique</v>
      </c>
      <c r="C21" s="11" t="str">
        <f>Radiotherapy!C14</f>
        <v>Treatment technique</v>
      </c>
      <c r="D21" s="12" t="s">
        <v>1781</v>
      </c>
      <c r="E21" s="12"/>
      <c r="F21" s="49" t="s">
        <v>1290</v>
      </c>
      <c r="G21" s="77"/>
      <c r="H21" s="43"/>
      <c r="I21" s="12" t="str">
        <f t="shared" si="7"/>
        <v>* group[=].element[+].code = #Radiotherapy.treatmentTechnique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INDEX('Radiotherapy-ConceptMap-1'!$I$15:$N$123,Q21+1,R21)</f>
        <v>* group[=].element[+].code = #Radiotherapy.radiotherapy</v>
      </c>
    </row>
    <row r="22" spans="1:19" ht="88.5" x14ac:dyDescent="0.75">
      <c r="A22" s="44"/>
      <c r="B22" s="11" t="str">
        <f>Radiotherapy!B15</f>
        <v>totalDoseTdGy</v>
      </c>
      <c r="C22" s="11" t="str">
        <f>Radiotherapy!C15</f>
        <v>Total Dose (TD) Gy</v>
      </c>
      <c r="D22" s="12" t="s">
        <v>1782</v>
      </c>
      <c r="E22" s="12"/>
      <c r="F22" s="49" t="s">
        <v>1312</v>
      </c>
      <c r="G22" s="77"/>
      <c r="H22" s="43"/>
      <c r="I22" s="12" t="str">
        <f t="shared" si="7"/>
        <v>* group[=].element[+].code = #Radiotherapy.totalDoseTdGy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INDEX('Radiotherapy-ConceptMap-1'!$I$15:$N$123,Q22+1,R22)</f>
        <v>* group[=].element[=].display = ##34#Radiotherapy##34#</v>
      </c>
    </row>
    <row r="23" spans="1:19" ht="29.5" customHeight="1" x14ac:dyDescent="0.75">
      <c r="A23" s="44"/>
      <c r="B23" s="11" t="str">
        <f>Radiotherapy!B17</f>
        <v>numberOfFractions</v>
      </c>
      <c r="C23" s="11" t="str">
        <f>Radiotherapy!C17</f>
        <v>Number of fractions</v>
      </c>
      <c r="D23" s="12" t="s">
        <v>2276</v>
      </c>
      <c r="E23" s="11"/>
      <c r="F23" s="49" t="s">
        <v>1290</v>
      </c>
      <c r="G23" s="77"/>
      <c r="H23" s="43"/>
      <c r="I23" s="12" t="str">
        <f t="shared" si="7"/>
        <v>* group[=].element[+].code = #Radiotherapy.numberOfFractions</v>
      </c>
      <c r="J23" s="12" t="str">
        <f t="shared" si="8"/>
        <v>* group[=].element[=].display = ##34#Number of fractions##34#</v>
      </c>
      <c r="K23" s="12" t="str">
        <f t="shared" si="9"/>
        <v>* group[=].element[=].target.code = #Procedure.extension:doseToVolume.extension:fractionsDelivered</v>
      </c>
      <c r="L23" s="12" t="str">
        <f t="shared" si="10"/>
        <v>* group[=].element[=].target.display = ##34###34#</v>
      </c>
      <c r="M23" s="12" t="str">
        <f t="shared" si="11"/>
        <v>* group[=].element[=].target.equivalence = #relatedto</v>
      </c>
      <c r="N23" s="12" t="str">
        <f t="shared" si="12"/>
        <v/>
      </c>
      <c r="P23" s="11">
        <v>9</v>
      </c>
      <c r="Q23" s="11">
        <f t="shared" si="13"/>
        <v>1</v>
      </c>
      <c r="R23" s="11">
        <f t="shared" si="14"/>
        <v>3</v>
      </c>
      <c r="S23" s="12" t="str" cm="1">
        <f t="array" ref="S23">INDEX('Radiotherapy-ConceptMap-1'!$I$15:$N$123,Q23+1,R23)</f>
        <v>* group[=].element[=].target.code = #Procedure.extension:radiotherapy</v>
      </c>
    </row>
    <row r="24" spans="1:19" ht="73.75" x14ac:dyDescent="0.75">
      <c r="A24" s="44"/>
      <c r="B24" s="11" t="str">
        <f>Radiotherapy!B18</f>
        <v>adaptiveRt</v>
      </c>
      <c r="C24" s="11" t="str">
        <f>Radiotherapy!C18</f>
        <v>Adaptive RT</v>
      </c>
      <c r="D24" s="12" t="s">
        <v>1783</v>
      </c>
      <c r="E24" s="11"/>
      <c r="F24" s="49" t="s">
        <v>1290</v>
      </c>
      <c r="G24" s="76" t="s">
        <v>1784</v>
      </c>
      <c r="H24" s="43"/>
      <c r="I24" s="12" t="str">
        <f t="shared" si="7"/>
        <v>* group[=].element[+].code = #Radiotherapy.adaptiveRt</v>
      </c>
      <c r="J24" s="12" t="str">
        <f t="shared" si="8"/>
        <v>* group[=].element[=].display = ##34#Adaptive RT##34#</v>
      </c>
      <c r="K24" s="12" t="str">
        <f t="shared" si="9"/>
        <v>* group[=].element[=].target.code = #Procedure.extension:terminationReason</v>
      </c>
      <c r="L24" s="12" t="str">
        <f t="shared" si="10"/>
        <v>* group[=].element[=].target.display = ##34###34#</v>
      </c>
      <c r="M24" s="12" t="str">
        <f t="shared" si="11"/>
        <v>* group[=].element[=].target.equivalence = #relatedto</v>
      </c>
      <c r="N24" s="12" t="str">
        <f t="shared" si="12"/>
        <v>* group[=].element[=].target.comment = ##34#to be reviewed; extension to be localized to change the used value set##34#</v>
      </c>
      <c r="P24" s="11">
        <v>10</v>
      </c>
      <c r="Q24" s="11">
        <f t="shared" si="13"/>
        <v>1</v>
      </c>
      <c r="R24" s="11">
        <f t="shared" si="14"/>
        <v>4</v>
      </c>
      <c r="S24" s="12" t="str" cm="1">
        <f t="array" ref="S24">INDEX('Radiotherapy-ConceptMap-1'!$I$15:$N$123,Q24+1,R24)</f>
        <v>* group[=].element[=].target.display = ##34###34#</v>
      </c>
    </row>
    <row r="25" spans="1:19" ht="88.5" x14ac:dyDescent="0.75">
      <c r="A25" s="44"/>
      <c r="B25" s="11" t="str">
        <f>Radiotherapy!B19</f>
        <v>igrtImageGuideRadiotherapy</v>
      </c>
      <c r="C25" s="11" t="str">
        <f>Radiotherapy!C19</f>
        <v>IGRT  (image guide radiotherapy)</v>
      </c>
      <c r="D25" s="12" t="s">
        <v>1781</v>
      </c>
      <c r="E25" s="12"/>
      <c r="F25" s="49" t="s">
        <v>1290</v>
      </c>
      <c r="G25" s="76" t="s">
        <v>1472</v>
      </c>
      <c r="H25" s="43"/>
      <c r="I25" s="12" t="str">
        <f t="shared" si="7"/>
        <v>* group[=].element[+].code = #Radiotherapy.igrtImageGuideRadiotherapy</v>
      </c>
      <c r="J25" s="12" t="str">
        <f t="shared" si="8"/>
        <v>* group[=].element[=].display = ##34#IGRT  (image guide radiotherapy)##34#</v>
      </c>
      <c r="K25" s="12" t="str">
        <f t="shared" si="9"/>
        <v>* group[=].element[=].target.code = #Procedure.extension:modalityAndTechnique.extension:technique.valueCodeableConcept</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INDEX('Radiotherapy-ConceptMap-1'!$I$15:$N$123,Q25+1,R25)</f>
        <v>* group[=].element[=].target.equivalence = #relatedto</v>
      </c>
    </row>
    <row r="26" spans="1:19" ht="73.75" x14ac:dyDescent="0.75">
      <c r="A26" s="44"/>
      <c r="B26" s="11" t="str">
        <f>Radiotherapy!B20</f>
        <v>startDate</v>
      </c>
      <c r="C26" s="11" t="str">
        <f>Radiotherapy!C20</f>
        <v>Start date</v>
      </c>
      <c r="D26" s="12" t="s">
        <v>1787</v>
      </c>
      <c r="E26" s="12"/>
      <c r="F26" s="49" t="s">
        <v>1313</v>
      </c>
      <c r="G26" s="77"/>
      <c r="H26" s="43"/>
      <c r="I26" s="12" t="str">
        <f t="shared" si="7"/>
        <v>* group[=].element[+].code = #Radiotherapy.startDate</v>
      </c>
      <c r="J26" s="12" t="str">
        <f t="shared" si="8"/>
        <v>* group[=].element[=].display = ##34#Start date##34#</v>
      </c>
      <c r="K26" s="12" t="str">
        <f t="shared" si="9"/>
        <v>* group[=].element[=].target.code = #Procedure.performedPeriod.start</v>
      </c>
      <c r="L26" s="12" t="str">
        <f t="shared" si="10"/>
        <v>* group[=].element[=].target.display = ##34###34#</v>
      </c>
      <c r="M26" s="12" t="str">
        <f t="shared" si="11"/>
        <v>* group[=].element[=].target.equivalence = #equal</v>
      </c>
      <c r="N26" s="12" t="str">
        <f t="shared" si="12"/>
        <v/>
      </c>
      <c r="P26" s="11">
        <v>12</v>
      </c>
      <c r="Q26" s="11">
        <f t="shared" si="13"/>
        <v>1</v>
      </c>
      <c r="R26" s="11">
        <f t="shared" si="14"/>
        <v>6</v>
      </c>
      <c r="S26" s="12" t="str" cm="1">
        <f t="array" ref="S26">INDEX('Radiotherapy-ConceptMap-1'!$I$15:$N$123,Q26+1,R26)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27" spans="1:19" ht="59" x14ac:dyDescent="0.75">
      <c r="B27" s="11" t="str">
        <f>Radiotherapy!B21</f>
        <v>endDate</v>
      </c>
      <c r="C27" s="11" t="str">
        <f>Radiotherapy!C21</f>
        <v>End  date</v>
      </c>
      <c r="D27" s="12" t="s">
        <v>1788</v>
      </c>
      <c r="E27" s="12"/>
      <c r="F27" s="49" t="s">
        <v>1313</v>
      </c>
      <c r="G27" s="77"/>
      <c r="H27" s="43"/>
      <c r="I27" s="12" t="str">
        <f t="shared" si="7"/>
        <v>* group[=].element[+].code = #Radiotherapy.endDate</v>
      </c>
      <c r="J27" s="12" t="str">
        <f t="shared" si="8"/>
        <v>* group[=].element[=].display = ##34#End  date##34#</v>
      </c>
      <c r="K27" s="12" t="str">
        <f t="shared" si="9"/>
        <v>* group[=].element[=].target.code = #Procedure.performedPeriod.end</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INDEX('Radiotherapy-ConceptMap-1'!$I$15:$N$123,Q27+1,R27)</f>
        <v>* group[=].element[+].code = #Radiotherapy.intent</v>
      </c>
    </row>
    <row r="28" spans="1:19" ht="44.25" x14ac:dyDescent="0.75">
      <c r="B28" s="11" t="str">
        <f>Radiotherapy!B22</f>
        <v>treatmentSites</v>
      </c>
      <c r="C28" s="11" t="str">
        <f>Radiotherapy!C22</f>
        <v>Treatment Sites:</v>
      </c>
      <c r="D28" s="12" t="s">
        <v>1596</v>
      </c>
      <c r="E28" s="12"/>
      <c r="F28" s="49" t="s">
        <v>1312</v>
      </c>
      <c r="G28" s="77"/>
      <c r="H28" s="43"/>
      <c r="I28" s="12" t="str">
        <f t="shared" si="7"/>
        <v>* group[=].element[+].code = #Radiotherapy.treatmentSites</v>
      </c>
      <c r="J28" s="12" t="str">
        <f t="shared" si="8"/>
        <v>* group[=].element[=].display = ##34#Treatment Sites:##34#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INDEX('Radiotherapy-ConceptMap-1'!$I$15:$N$123,Q28+1,R28)</f>
        <v>* group[=].element[=].display = ##34#Intent##34#</v>
      </c>
    </row>
    <row r="29" spans="1:19" ht="73.75" x14ac:dyDescent="0.75">
      <c r="B29" s="11" t="str">
        <f>Radiotherapy!B23</f>
        <v>treatmentSites.primary</v>
      </c>
      <c r="C29" s="11" t="str">
        <f>Radiotherapy!C23</f>
        <v>Primary</v>
      </c>
      <c r="D29" s="12" t="s">
        <v>1596</v>
      </c>
      <c r="E29" s="12"/>
      <c r="F29" s="49" t="s">
        <v>1290</v>
      </c>
      <c r="G29" s="76" t="s">
        <v>2277</v>
      </c>
      <c r="H29" s="43"/>
      <c r="I29" s="12" t="str">
        <f t="shared" si="7"/>
        <v>* group[=].element[+].code = #Radiotherapy.treatmentSites.primary</v>
      </c>
      <c r="J29" s="12" t="str">
        <f t="shared" si="8"/>
        <v>* group[=].element[=].display = ##34#Primary##34#</v>
      </c>
      <c r="K29" s="12" t="str">
        <f t="shared" si="9"/>
        <v>* group[=].element[=].target.code = #Procedure.bodySite</v>
      </c>
      <c r="L29" s="12" t="str">
        <f t="shared" si="10"/>
        <v>* group[=].element[=].target.display = ##34###34#</v>
      </c>
      <c r="M29" s="12" t="str">
        <f t="shared" si="11"/>
        <v>* group[=].element[=].target.equivalence = #relatedto</v>
      </c>
      <c r="N29" s="12" t="str">
        <f t="shared" si="12"/>
        <v>* group[=].element[=].target.comment = ##34#check the availability of proper coded concepts##34#</v>
      </c>
      <c r="P29" s="11">
        <v>15</v>
      </c>
      <c r="Q29" s="11">
        <f t="shared" si="13"/>
        <v>2</v>
      </c>
      <c r="R29" s="11">
        <f t="shared" si="14"/>
        <v>3</v>
      </c>
      <c r="S29" s="12" t="str" cm="1">
        <f t="array" ref="S29">INDEX('Radiotherapy-ConceptMap-1'!$I$15:$N$123,Q29+1,R29)</f>
        <v>* group[=].element[=].target.code = #Procedure.extension:procedureIntent</v>
      </c>
    </row>
    <row r="30" spans="1:19" ht="73.75" x14ac:dyDescent="0.75">
      <c r="B30" s="11" t="str">
        <f>Radiotherapy!B24</f>
        <v>treatmentSites.neck</v>
      </c>
      <c r="C30" s="11" t="str">
        <f>Radiotherapy!C24</f>
        <v>Neck</v>
      </c>
      <c r="D30" s="12" t="s">
        <v>1596</v>
      </c>
      <c r="E30" s="12"/>
      <c r="F30" s="49" t="s">
        <v>1290</v>
      </c>
      <c r="G30" s="76" t="s">
        <v>2277</v>
      </c>
      <c r="H30" s="43"/>
      <c r="I30" s="12" t="str">
        <f t="shared" si="7"/>
        <v>* group[=].element[+].code = #Radiotherapy.treatmentSites.neck</v>
      </c>
      <c r="J30" s="12" t="str">
        <f t="shared" si="8"/>
        <v>* group[=].element[=].display = ##34#Neck##34#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INDEX('Radiotherapy-ConceptMap-1'!$I$15:$N$123,Q30+1,R30)</f>
        <v>* group[=].element[=].target.display = ##34###34#</v>
      </c>
    </row>
    <row r="31" spans="1:19" ht="73.75" x14ac:dyDescent="0.75">
      <c r="B31" s="11" t="str">
        <f>Radiotherapy!B25</f>
        <v>treatmentSites.primaryAndIpsilateralNeck</v>
      </c>
      <c r="C31" s="11" t="str">
        <f>Radiotherapy!C25</f>
        <v>Primary and Ipsilateral Neck</v>
      </c>
      <c r="D31" s="12" t="s">
        <v>1596</v>
      </c>
      <c r="E31" s="12"/>
      <c r="F31" s="49" t="s">
        <v>1290</v>
      </c>
      <c r="G31" s="76" t="s">
        <v>2277</v>
      </c>
      <c r="H31" s="43"/>
      <c r="I31" s="12" t="str">
        <f t="shared" si="7"/>
        <v>* group[=].element[+].code = #Radiotherapy.treatmentSites.primaryAndIpsilateralNeck</v>
      </c>
      <c r="J31" s="12" t="str">
        <f t="shared" si="8"/>
        <v>* group[=].element[=].display = ##34#Primary and Ipsilateral 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INDEX('Radiotherapy-ConceptMap-1'!$I$15:$N$123,Q31+1,R31)</f>
        <v>* group[=].element[=].target.equivalence = #relatedto</v>
      </c>
    </row>
    <row r="32" spans="1:19" ht="73.75" x14ac:dyDescent="0.75">
      <c r="B32" s="11" t="str">
        <f>Radiotherapy!B26</f>
        <v>treatmentSites.primaryAndBilateralNeck</v>
      </c>
      <c r="C32" s="11" t="str">
        <f>Radiotherapy!C26</f>
        <v>Primary and Bilateral Neck</v>
      </c>
      <c r="D32" s="12" t="s">
        <v>1596</v>
      </c>
      <c r="E32" s="12"/>
      <c r="F32" s="49" t="s">
        <v>1290</v>
      </c>
      <c r="G32" s="76" t="s">
        <v>2277</v>
      </c>
      <c r="H32" s="43"/>
      <c r="I32" s="12" t="str">
        <f t="shared" si="7"/>
        <v>* group[=].element[+].code = #Radiotherapy.treatmentSites.primaryAndBilateralNeck</v>
      </c>
      <c r="J32" s="12" t="str">
        <f t="shared" si="8"/>
        <v>* group[=].element[=].display = ##34#Primary and Bilateral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INDEX('Radiotherapy-ConceptMap-1'!$I$15:$N$123,Q32+1,R32)</f>
        <v>* group[=].element[=].target.comment = ##34#from mcode https://build.fhir.org/ig/HL7/fhir-mCODE-ig/StructureDefinition-mcode-radiotherapy-course-summary.html##34#</v>
      </c>
    </row>
    <row r="33" spans="1:19" ht="73.75" x14ac:dyDescent="0.75">
      <c r="B33" s="11" t="str">
        <f>Radiotherapy!B27</f>
        <v>treatmentSites.distantMetastasis</v>
      </c>
      <c r="C33" s="11" t="str">
        <f>Radiotherapy!C27</f>
        <v>Distant Metastasis</v>
      </c>
      <c r="D33" s="12" t="s">
        <v>1596</v>
      </c>
      <c r="E33" s="12"/>
      <c r="F33" s="49" t="s">
        <v>1290</v>
      </c>
      <c r="G33" s="76" t="s">
        <v>2277</v>
      </c>
      <c r="H33" s="43"/>
      <c r="I33" s="12" t="str">
        <f t="shared" si="7"/>
        <v>* group[=].element[+].code = #Radiotherapy.treatmentSites.distantMetastasis</v>
      </c>
      <c r="J33" s="12" t="str">
        <f t="shared" si="8"/>
        <v>* group[=].element[=].display = ##34#Distant Metastasis##34#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INDEX('Radiotherapy-ConceptMap-1'!$I$15:$N$123,Q33+1,R33)</f>
        <v>* group[=].element[+].code = #Radiotherapy.setting</v>
      </c>
    </row>
    <row r="34" spans="1:19" ht="73.75" x14ac:dyDescent="0.75">
      <c r="B34" s="11" t="str">
        <f>Radiotherapy!B28</f>
        <v>metastaticTreatmentSites</v>
      </c>
      <c r="C34" s="11" t="str">
        <f>Radiotherapy!C28</f>
        <v>Metastatic Treatment Sites:</v>
      </c>
      <c r="D34" s="12" t="s">
        <v>1596</v>
      </c>
      <c r="E34" s="12"/>
      <c r="F34" s="49" t="s">
        <v>1290</v>
      </c>
      <c r="G34" s="76" t="s">
        <v>2279</v>
      </c>
      <c r="H34" s="43"/>
      <c r="I34" s="12" t="str">
        <f t="shared" si="7"/>
        <v>* group[=].element[+].code = #Radiotherapy.metastaticTreatmentSites</v>
      </c>
      <c r="J34" s="12" t="str">
        <f t="shared" si="8"/>
        <v>* group[=].element[=].display = ##34#Metastatic Treatment Sites:##34#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if  a specific bodySite qualifer should be used##34#</v>
      </c>
      <c r="P34" s="11">
        <v>20</v>
      </c>
      <c r="Q34" s="11">
        <f t="shared" si="13"/>
        <v>3</v>
      </c>
      <c r="R34" s="11">
        <f t="shared" si="14"/>
        <v>2</v>
      </c>
      <c r="S34" s="12" t="str" cm="1">
        <f t="array" ref="S34">INDEX('Radiotherapy-ConceptMap-1'!$I$15:$N$123,Q34+1,R34)</f>
        <v>* group[=].element[=].display = ##34#Setting##34#</v>
      </c>
    </row>
    <row r="35" spans="1:19" ht="73.75" x14ac:dyDescent="0.75">
      <c r="B35" s="11" t="str">
        <f>Radiotherapy!B29</f>
        <v>metastaticTreatmentSites.lung</v>
      </c>
      <c r="C35" s="11" t="str">
        <f>Radiotherapy!C29</f>
        <v xml:space="preserve">Lung
</v>
      </c>
      <c r="D35" s="12" t="s">
        <v>1596</v>
      </c>
      <c r="E35" s="12"/>
      <c r="F35" s="49" t="s">
        <v>1290</v>
      </c>
      <c r="G35" s="76" t="s">
        <v>2277</v>
      </c>
      <c r="H35" s="43"/>
      <c r="I35" s="12" t="str">
        <f t="shared" si="7"/>
        <v>* group[=].element[+].code = #Radiotherapy.metastaticTreatmentSites.lung</v>
      </c>
      <c r="J35" s="12" t="str">
        <f t="shared" si="8"/>
        <v>* group[=].element[=].display = ##34#Lung
##34#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the availability of proper coded concepts##34#</v>
      </c>
      <c r="P35" s="11">
        <v>21</v>
      </c>
      <c r="Q35" s="11">
        <f t="shared" si="13"/>
        <v>3</v>
      </c>
      <c r="R35" s="11">
        <f t="shared" si="14"/>
        <v>3</v>
      </c>
      <c r="S35" s="12" t="str" cm="1">
        <f t="array" ref="S35">INDEX('Radiotherapy-ConceptMap-1'!$I$15:$N$123,Q35+1,R35)</f>
        <v>* group[=].element[=].target.code = #Procedure.extension:procedureCategoryR5</v>
      </c>
    </row>
    <row r="36" spans="1:19" ht="73.75" x14ac:dyDescent="0.75">
      <c r="B36" s="11" t="str">
        <f>Radiotherapy!B30</f>
        <v>metastaticTreatmentSites.mediastinum</v>
      </c>
      <c r="C36" s="11" t="str">
        <f>Radiotherapy!C30</f>
        <v xml:space="preserve">Mediastinum
</v>
      </c>
      <c r="D36" s="12" t="s">
        <v>1596</v>
      </c>
      <c r="E36" s="12"/>
      <c r="F36" s="49" t="s">
        <v>1290</v>
      </c>
      <c r="G36" s="76" t="s">
        <v>2277</v>
      </c>
      <c r="H36" s="43"/>
      <c r="I36" s="12" t="str">
        <f t="shared" si="7"/>
        <v>* group[=].element[+].code = #Radiotherapy.metastaticTreatmentSites.mediastinum</v>
      </c>
      <c r="J36" s="12" t="str">
        <f t="shared" si="8"/>
        <v>* group[=].element[=].display = ##34#Mediastinum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INDEX('Radiotherapy-ConceptMap-1'!$I$15:$N$123,Q36+1,R36)</f>
        <v>* group[=].element[=].target.display = ##34###34#</v>
      </c>
    </row>
    <row r="37" spans="1:19" ht="14.75" customHeight="1" x14ac:dyDescent="0.75">
      <c r="B37" s="11" t="str">
        <f>Radiotherapy!B31</f>
        <v>metastaticTreatmentSites.bone</v>
      </c>
      <c r="C37" s="11" t="str">
        <f>Radiotherapy!C31</f>
        <v>Bone</v>
      </c>
      <c r="D37" s="12" t="s">
        <v>1596</v>
      </c>
      <c r="E37" s="12"/>
      <c r="F37" s="49" t="s">
        <v>1290</v>
      </c>
      <c r="G37" s="76" t="s">
        <v>2277</v>
      </c>
      <c r="H37" s="43"/>
      <c r="I37" s="12" t="str">
        <f t="shared" si="7"/>
        <v>* group[=].element[+].code = #Radiotherapy.metastaticTreatmentSites.bone</v>
      </c>
      <c r="J37" s="12" t="str">
        <f t="shared" si="8"/>
        <v>* group[=].element[=].display = ##34#Bone##34#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INDEX('Radiotherapy-ConceptMap-1'!$I$15:$N$123,Q37+1,R37)</f>
        <v>* group[=].element[=].target.equivalence = #relatedto</v>
      </c>
    </row>
    <row r="38" spans="1:19" ht="73.75" x14ac:dyDescent="0.75">
      <c r="B38" s="11" t="str">
        <f>Radiotherapy!B32</f>
        <v>metastaticTreatmentSites.softTissue</v>
      </c>
      <c r="C38" s="11" t="str">
        <f>Radiotherapy!C32</f>
        <v>Soft Tissue</v>
      </c>
      <c r="D38" s="12" t="s">
        <v>1596</v>
      </c>
      <c r="E38" s="12"/>
      <c r="F38" s="49" t="s">
        <v>1290</v>
      </c>
      <c r="G38" s="76" t="s">
        <v>2277</v>
      </c>
      <c r="H38" s="43"/>
      <c r="I38" s="12" t="str">
        <f t="shared" si="7"/>
        <v>* group[=].element[+].code = #Radiotherapy.metastaticTreatmentSites.softTissue</v>
      </c>
      <c r="J38" s="12" t="str">
        <f t="shared" si="8"/>
        <v>* group[=].element[=].display = ##34#Soft Tissue##34#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INDEX('Radiotherapy-ConceptMap-1'!$I$15:$N$123,Q38+1,R38)</f>
        <v/>
      </c>
    </row>
    <row r="39" spans="1:19" s="2" customFormat="1" ht="73.75" x14ac:dyDescent="0.75">
      <c r="A39"/>
      <c r="B39" s="11" t="str">
        <f>Radiotherapy!B33</f>
        <v>metastaticTreatmentSites.liver</v>
      </c>
      <c r="C39" s="11" t="str">
        <f>Radiotherapy!C33</f>
        <v>Liver</v>
      </c>
      <c r="D39" s="12" t="s">
        <v>1596</v>
      </c>
      <c r="E39" s="12"/>
      <c r="F39" s="49" t="s">
        <v>1290</v>
      </c>
      <c r="G39" s="76" t="s">
        <v>2277</v>
      </c>
      <c r="H39" s="43"/>
      <c r="I39" s="12" t="str">
        <f t="shared" si="7"/>
        <v>* group[=].element[+].code = #Radiotherapy.metastaticTreatmentSites.liver</v>
      </c>
      <c r="J39" s="12" t="str">
        <f t="shared" si="8"/>
        <v>* group[=].element[=].display = ##34#Liver##34#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INDEX('Radiotherapy-ConceptMap-1'!$I$15:$N$123,Q39+1,R39)</f>
        <v>* group[=].element[+].code = #Radiotherapy.beamQuality</v>
      </c>
    </row>
    <row r="40" spans="1:19" s="2" customFormat="1" ht="103.25" x14ac:dyDescent="0.75">
      <c r="A40"/>
      <c r="B40" s="11" t="str">
        <f>Radiotherapy!B34</f>
        <v>treatmentCompletedAsPlanned</v>
      </c>
      <c r="C40" s="11" t="str">
        <f>Radiotherapy!C34</f>
        <v>Treatment Completed as Planned?</v>
      </c>
      <c r="D40" s="12" t="s">
        <v>1783</v>
      </c>
      <c r="E40" s="11"/>
      <c r="F40" s="49" t="s">
        <v>1290</v>
      </c>
      <c r="G40" s="76" t="s">
        <v>2278</v>
      </c>
      <c r="H40" s="43"/>
      <c r="I40" s="12" t="str">
        <f t="shared" si="7"/>
        <v>* group[=].element[+].code = #Radiotherapy.treatmentCompletedAsPlanned</v>
      </c>
      <c r="J40" s="12" t="str">
        <f t="shared" si="8"/>
        <v>* group[=].element[=].display = ##34#Treatment Completed as Planned?##34#</v>
      </c>
      <c r="K40" s="12" t="str">
        <f t="shared" si="9"/>
        <v>* group[=].element[=].target.code = #Procedure.extension:terminationReason</v>
      </c>
      <c r="L40" s="12" t="str">
        <f t="shared" si="10"/>
        <v>* group[=].element[=].target.display = ##34###34#</v>
      </c>
      <c r="M40" s="12" t="str">
        <f t="shared" si="11"/>
        <v>* group[=].element[=].target.equivalence = #relatedto</v>
      </c>
      <c r="N40" s="12" t="str">
        <f t="shared" si="12"/>
        <v>* group[=].element[=].target.comment = ##34#to be reviewed; extension to be localized to change the used value set. Chack if the statusReason can be used for this scope##34#</v>
      </c>
      <c r="P40" s="11">
        <v>26</v>
      </c>
      <c r="Q40" s="11">
        <f t="shared" si="13"/>
        <v>4</v>
      </c>
      <c r="R40" s="11">
        <f t="shared" si="14"/>
        <v>2</v>
      </c>
      <c r="S40" s="12" t="str" cm="1">
        <f t="array" ref="S40">INDEX('Radiotherapy-ConceptMap-1'!$I$15:$N$123,Q40+1,R40)</f>
        <v>* group[=].element[=].display = ##34#Beam quality##34#</v>
      </c>
    </row>
    <row r="41" spans="1:19" s="2" customFormat="1" ht="44.25" x14ac:dyDescent="0.75">
      <c r="A41"/>
      <c r="B41" s="11"/>
      <c r="C41" s="11"/>
      <c r="D41" s="12"/>
      <c r="F41" s="43"/>
      <c r="G41" s="43"/>
      <c r="H41" s="43"/>
      <c r="J41"/>
      <c r="K41" s="43"/>
      <c r="L41" s="43"/>
      <c r="M41" s="51"/>
      <c r="N41" s="51"/>
      <c r="P41" s="11">
        <v>27</v>
      </c>
      <c r="Q41" s="11">
        <f t="shared" si="13"/>
        <v>4</v>
      </c>
      <c r="R41" s="11">
        <f t="shared" si="14"/>
        <v>3</v>
      </c>
      <c r="S41" s="12" t="str" cm="1">
        <f t="array" ref="S41">INDEX('Radiotherapy-ConceptMap-1'!$I$15:$N$123,Q41+1,R41)</f>
        <v>* group[=].element[=].target.code = #Procedure.extension:modalityAndTechnique.extension:modality.valueCodeableConcept</v>
      </c>
    </row>
    <row r="42" spans="1:19" s="2" customFormat="1" x14ac:dyDescent="0.75">
      <c r="A42"/>
      <c r="B42" s="11"/>
      <c r="C42" s="11"/>
      <c r="D42" s="12"/>
      <c r="F42" s="43"/>
      <c r="G42" s="43"/>
      <c r="H42" s="43"/>
      <c r="J42" s="43"/>
      <c r="K42" s="43"/>
      <c r="L42" s="43"/>
      <c r="M42" s="51"/>
      <c r="N42" s="51"/>
      <c r="P42" s="11">
        <v>28</v>
      </c>
      <c r="Q42" s="11">
        <f t="shared" si="13"/>
        <v>4</v>
      </c>
      <c r="R42" s="11">
        <f t="shared" si="14"/>
        <v>4</v>
      </c>
      <c r="S42" s="12" t="str" cm="1">
        <f t="array" ref="S42">INDEX('Radiotherapy-ConceptMap-1'!$I$15:$N$123,Q42+1,R42)</f>
        <v>* group[=].element[=].target.display = ##34###34#</v>
      </c>
    </row>
    <row r="43" spans="1:19" s="2" customFormat="1" x14ac:dyDescent="0.75">
      <c r="A43"/>
      <c r="B43" s="11"/>
      <c r="C43" s="11"/>
      <c r="F43" s="43"/>
      <c r="G43" s="43"/>
      <c r="H43" s="43"/>
      <c r="J43" s="43"/>
      <c r="K43" s="43"/>
      <c r="L43" s="43"/>
      <c r="M43" s="51"/>
      <c r="N43" s="51"/>
      <c r="P43" s="11">
        <v>29</v>
      </c>
      <c r="Q43" s="11">
        <f t="shared" si="13"/>
        <v>4</v>
      </c>
      <c r="R43" s="11">
        <f t="shared" si="14"/>
        <v>5</v>
      </c>
      <c r="S43" s="12" t="str" cm="1">
        <f t="array" ref="S43">INDEX('Radiotherapy-ConceptMap-1'!$I$15:$N$123,Q43+1,R43)</f>
        <v>* group[=].element[=].target.equivalence = #relatedto</v>
      </c>
    </row>
    <row r="44" spans="1:19" x14ac:dyDescent="0.75">
      <c r="B44" s="11"/>
      <c r="C44" s="11"/>
      <c r="P44" s="11">
        <v>30</v>
      </c>
      <c r="Q44" s="11">
        <f t="shared" si="13"/>
        <v>4</v>
      </c>
      <c r="R44" s="11">
        <f t="shared" si="14"/>
        <v>6</v>
      </c>
      <c r="S44" s="12" t="str" cm="1">
        <f t="array" ref="S44">INDEX('Radiotherapy-ConceptMap-1'!$I$15:$N$123,Q44+1,R44)</f>
        <v/>
      </c>
    </row>
    <row r="45" spans="1:19" x14ac:dyDescent="0.75">
      <c r="B45" s="11"/>
      <c r="C45" s="11"/>
      <c r="P45" s="11">
        <v>31</v>
      </c>
      <c r="Q45" s="11">
        <f t="shared" si="13"/>
        <v>5</v>
      </c>
      <c r="R45" s="11">
        <f t="shared" si="14"/>
        <v>1</v>
      </c>
      <c r="S45" s="12" t="str" cm="1">
        <f t="array" ref="S45">INDEX('Radiotherapy-ConceptMap-1'!$I$15:$N$123,Q45+1,R45)</f>
        <v>* group[=].element[+].code = #Radiotherapy.otherBeam</v>
      </c>
    </row>
    <row r="46" spans="1:19" x14ac:dyDescent="0.75">
      <c r="P46" s="11">
        <v>32</v>
      </c>
      <c r="Q46" s="11">
        <f t="shared" si="13"/>
        <v>5</v>
      </c>
      <c r="R46" s="11">
        <f t="shared" si="14"/>
        <v>2</v>
      </c>
      <c r="S46" s="12" t="str" cm="1">
        <f t="array" ref="S46">INDEX('Radiotherapy-ConceptMap-1'!$I$15:$N$123,Q46+1,R46)</f>
        <v>* group[=].element[=].display = ##34#Beam quality Other; specify##34#</v>
      </c>
    </row>
    <row r="47" spans="1:19" ht="44.25" x14ac:dyDescent="0.75">
      <c r="P47" s="11">
        <v>33</v>
      </c>
      <c r="Q47" s="11">
        <f t="shared" si="13"/>
        <v>5</v>
      </c>
      <c r="R47" s="11">
        <f t="shared" si="14"/>
        <v>3</v>
      </c>
      <c r="S47" s="12" t="str" cm="1">
        <f t="array" ref="S47">INDEX('Radiotherapy-ConceptMap-1'!$I$15:$N$123,Q47+1,R47)</f>
        <v>* group[=].element[=].target.code = #Procedure.extension:modalityAndTechnique.extension:modality.valueCodeableConcept.text</v>
      </c>
    </row>
    <row r="48" spans="1:19" x14ac:dyDescent="0.75">
      <c r="P48" s="11">
        <v>34</v>
      </c>
      <c r="Q48" s="11">
        <f t="shared" si="13"/>
        <v>5</v>
      </c>
      <c r="R48" s="11">
        <f t="shared" si="14"/>
        <v>4</v>
      </c>
      <c r="S48" s="12" t="str" cm="1">
        <f t="array" ref="S48">INDEX('Radiotherapy-ConceptMap-1'!$I$15:$N$123,Q48+1,R48)</f>
        <v>* group[=].element[=].target.display = ##34###34#</v>
      </c>
    </row>
    <row r="49" spans="16:19" x14ac:dyDescent="0.75">
      <c r="P49" s="11">
        <v>35</v>
      </c>
      <c r="Q49" s="11">
        <f t="shared" si="13"/>
        <v>5</v>
      </c>
      <c r="R49" s="11">
        <f t="shared" si="14"/>
        <v>5</v>
      </c>
      <c r="S49" s="12" t="str" cm="1">
        <f t="array" ref="S49">INDEX('Radiotherapy-ConceptMap-1'!$I$15:$N$123,Q49+1,R49)</f>
        <v>* group[=].element[=].target.equivalence = #relatedto</v>
      </c>
    </row>
    <row r="50" spans="16:19" x14ac:dyDescent="0.75">
      <c r="P50" s="11">
        <v>36</v>
      </c>
      <c r="Q50" s="11">
        <f t="shared" si="13"/>
        <v>5</v>
      </c>
      <c r="R50" s="11">
        <f t="shared" si="14"/>
        <v>6</v>
      </c>
      <c r="S50" s="12" t="str" cm="1">
        <f t="array" ref="S50">INDEX('Radiotherapy-ConceptMap-1'!$I$15:$N$123,Q50+1,R50)</f>
        <v/>
      </c>
    </row>
    <row r="51" spans="16:19" x14ac:dyDescent="0.75">
      <c r="P51" s="11">
        <v>37</v>
      </c>
      <c r="Q51" s="11">
        <f t="shared" si="13"/>
        <v>6</v>
      </c>
      <c r="R51" s="11">
        <f t="shared" si="14"/>
        <v>1</v>
      </c>
      <c r="S51" s="12" t="str" cm="1">
        <f t="array" ref="S51">INDEX('Radiotherapy-ConceptMap-1'!$I$15:$N$123,Q51+1,R51)</f>
        <v>* group[=].element[+].code = #Radiotherapy.treatmentTechnique</v>
      </c>
    </row>
    <row r="52" spans="16:19" x14ac:dyDescent="0.75">
      <c r="P52" s="11">
        <v>38</v>
      </c>
      <c r="Q52" s="11">
        <f t="shared" si="13"/>
        <v>6</v>
      </c>
      <c r="R52" s="11">
        <f t="shared" si="14"/>
        <v>2</v>
      </c>
      <c r="S52" s="12" t="str" cm="1">
        <f t="array" ref="S52">INDEX('Radiotherapy-ConceptMap-1'!$I$15:$N$123,Q52+1,R52)</f>
        <v>* group[=].element[=].display = ##34#Treatment technique##34#</v>
      </c>
    </row>
    <row r="53" spans="16:19" ht="44.25" x14ac:dyDescent="0.75">
      <c r="P53" s="11">
        <v>39</v>
      </c>
      <c r="Q53" s="11">
        <f t="shared" si="13"/>
        <v>6</v>
      </c>
      <c r="R53" s="11">
        <f t="shared" si="14"/>
        <v>3</v>
      </c>
      <c r="S53" s="12" t="str" cm="1">
        <f t="array" ref="S53">INDEX('Radiotherapy-ConceptMap-1'!$I$15:$N$123,Q53+1,R53)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INDEX('Radiotherapy-ConceptMap-1'!$I$15:$N$123,Q54+1,R54)</f>
        <v>* group[=].element[=].target.display = ##34###34#</v>
      </c>
    </row>
    <row r="55" spans="16:19" x14ac:dyDescent="0.75">
      <c r="P55" s="11">
        <v>41</v>
      </c>
      <c r="Q55" s="11">
        <f t="shared" si="13"/>
        <v>6</v>
      </c>
      <c r="R55" s="11">
        <f t="shared" si="14"/>
        <v>5</v>
      </c>
      <c r="S55" s="12" t="str" cm="1">
        <f t="array" ref="S55">INDEX('Radiotherapy-ConceptMap-1'!$I$15:$N$123,Q55+1,R55)</f>
        <v>* group[=].element[=].target.equivalence = #relatedto</v>
      </c>
    </row>
    <row r="56" spans="16:19" x14ac:dyDescent="0.75">
      <c r="P56" s="11">
        <v>42</v>
      </c>
      <c r="Q56" s="11">
        <f t="shared" si="13"/>
        <v>6</v>
      </c>
      <c r="R56" s="11">
        <f t="shared" si="14"/>
        <v>6</v>
      </c>
      <c r="S56" s="12" t="str" cm="1">
        <f t="array" ref="S56">INDEX('Radiotherapy-ConceptMap-1'!$I$15:$N$123,Q56+1,R56)</f>
        <v/>
      </c>
    </row>
    <row r="57" spans="16:19" x14ac:dyDescent="0.75">
      <c r="P57" s="11">
        <v>43</v>
      </c>
      <c r="Q57" s="11">
        <f t="shared" si="13"/>
        <v>7</v>
      </c>
      <c r="R57" s="11">
        <f t="shared" si="14"/>
        <v>1</v>
      </c>
      <c r="S57" s="12" t="str" cm="1">
        <f t="array" ref="S57">INDEX('Radiotherapy-ConceptMap-1'!$I$15:$N$123,Q57+1,R57)</f>
        <v>* group[=].element[+].code = #Radiotherapy.totalDoseTdGy</v>
      </c>
    </row>
    <row r="58" spans="16:19" x14ac:dyDescent="0.75">
      <c r="P58" s="11">
        <v>44</v>
      </c>
      <c r="Q58" s="11">
        <f t="shared" si="13"/>
        <v>7</v>
      </c>
      <c r="R58" s="11">
        <f t="shared" si="14"/>
        <v>2</v>
      </c>
      <c r="S58" s="12" t="str" cm="1">
        <f t="array" ref="S58">INDEX('Radiotherapy-ConceptMap-1'!$I$15:$N$123,Q58+1,R58)</f>
        <v>* group[=].element[=].display = ##34#Total Dose (TD) Gy##34#</v>
      </c>
    </row>
    <row r="59" spans="16:19" ht="29.5" x14ac:dyDescent="0.75">
      <c r="P59" s="11">
        <v>45</v>
      </c>
      <c r="Q59" s="11">
        <f t="shared" si="13"/>
        <v>7</v>
      </c>
      <c r="R59" s="11">
        <f t="shared" si="14"/>
        <v>3</v>
      </c>
      <c r="S59" s="12" t="str" cm="1">
        <f t="array" ref="S59">INDEX('Radiotherapy-ConceptMap-1'!$I$15:$N$123,Q59+1,R59)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INDEX('Radiotherapy-ConceptMap-1'!$I$15:$N$123,Q60+1,R60)</f>
        <v>* group[=].element[=].target.display = ##34###34#</v>
      </c>
    </row>
    <row r="61" spans="16:19" x14ac:dyDescent="0.75">
      <c r="P61" s="11">
        <v>47</v>
      </c>
      <c r="Q61" s="11">
        <f t="shared" si="13"/>
        <v>7</v>
      </c>
      <c r="R61" s="11">
        <f t="shared" si="14"/>
        <v>5</v>
      </c>
      <c r="S61" s="12" t="str" cm="1">
        <f t="array" ref="S61">INDEX('Radiotherapy-ConceptMap-1'!$I$15:$N$123,Q61+1,R61)</f>
        <v>* group[=].element[=].target.equivalence = #equivalent</v>
      </c>
    </row>
    <row r="62" spans="16:19" x14ac:dyDescent="0.75">
      <c r="P62" s="11">
        <v>48</v>
      </c>
      <c r="Q62" s="11">
        <f t="shared" si="13"/>
        <v>7</v>
      </c>
      <c r="R62" s="11">
        <f t="shared" si="14"/>
        <v>6</v>
      </c>
      <c r="S62" s="12" t="str" cm="1">
        <f t="array" ref="S62">INDEX('Radiotherapy-ConceptMap-1'!$I$15:$N$123,Q62+1,R62)</f>
        <v/>
      </c>
    </row>
    <row r="63" spans="16:19" x14ac:dyDescent="0.75">
      <c r="P63" s="11">
        <v>49</v>
      </c>
      <c r="Q63" s="11">
        <f t="shared" si="13"/>
        <v>8</v>
      </c>
      <c r="R63" s="11">
        <f t="shared" si="14"/>
        <v>1</v>
      </c>
      <c r="S63" s="12" t="str" cm="1">
        <f t="array" ref="S63">INDEX('Radiotherapy-ConceptMap-1'!$I$15:$N$123,Q63+1,R63)</f>
        <v>* group[=].element[+].code = #Radiotherapy.numberOfFractions</v>
      </c>
    </row>
    <row r="64" spans="16:19" x14ac:dyDescent="0.75">
      <c r="P64" s="11">
        <v>50</v>
      </c>
      <c r="Q64" s="11">
        <f t="shared" si="13"/>
        <v>8</v>
      </c>
      <c r="R64" s="11">
        <f t="shared" si="14"/>
        <v>2</v>
      </c>
      <c r="S64" s="12" t="str" cm="1">
        <f t="array" ref="S64">INDEX('Radiotherapy-ConceptMap-1'!$I$15:$N$123,Q64+1,R64)</f>
        <v>* group[=].element[=].display = ##34#Number of fractions##34#</v>
      </c>
    </row>
    <row r="65" spans="16:19" ht="29.5" x14ac:dyDescent="0.75">
      <c r="P65" s="11">
        <v>51</v>
      </c>
      <c r="Q65" s="11">
        <f t="shared" si="13"/>
        <v>8</v>
      </c>
      <c r="R65" s="11">
        <f t="shared" si="14"/>
        <v>3</v>
      </c>
      <c r="S65" s="12" t="str" cm="1">
        <f t="array" ref="S65">INDEX('Radiotherapy-ConceptMap-1'!$I$15:$N$123,Q65+1,R65)</f>
        <v>* group[=].element[=].target.code = #Procedure.extension:doseToVolume.extension:fractionsDelivered</v>
      </c>
    </row>
    <row r="66" spans="16:19" x14ac:dyDescent="0.75">
      <c r="P66" s="11">
        <v>52</v>
      </c>
      <c r="Q66" s="11">
        <f t="shared" si="13"/>
        <v>8</v>
      </c>
      <c r="R66" s="11">
        <f t="shared" si="14"/>
        <v>4</v>
      </c>
      <c r="S66" s="12" t="str" cm="1">
        <f t="array" ref="S66">INDEX('Radiotherapy-ConceptMap-1'!$I$15:$N$123,Q66+1,R66)</f>
        <v>* group[=].element[=].target.display = ##34###34#</v>
      </c>
    </row>
    <row r="67" spans="16:19" x14ac:dyDescent="0.75">
      <c r="P67" s="11">
        <v>53</v>
      </c>
      <c r="Q67" s="11">
        <f t="shared" si="13"/>
        <v>8</v>
      </c>
      <c r="R67" s="11">
        <f t="shared" si="14"/>
        <v>5</v>
      </c>
      <c r="S67" s="12" t="str" cm="1">
        <f t="array" ref="S67">INDEX('Radiotherapy-ConceptMap-1'!$I$15:$N$123,Q67+1,R67)</f>
        <v>* group[=].element[=].target.equivalence = #relatedto</v>
      </c>
    </row>
    <row r="68" spans="16:19" x14ac:dyDescent="0.75">
      <c r="P68" s="11">
        <v>54</v>
      </c>
      <c r="Q68" s="11">
        <f t="shared" si="13"/>
        <v>8</v>
      </c>
      <c r="R68" s="11">
        <f t="shared" si="14"/>
        <v>6</v>
      </c>
      <c r="S68" s="12" t="str" cm="1">
        <f t="array" ref="S68">INDEX('Radiotherapy-ConceptMap-1'!$I$15:$N$123,Q68+1,R68)</f>
        <v/>
      </c>
    </row>
    <row r="69" spans="16:19" x14ac:dyDescent="0.75">
      <c r="P69" s="11">
        <v>55</v>
      </c>
      <c r="Q69" s="11">
        <f t="shared" si="13"/>
        <v>9</v>
      </c>
      <c r="R69" s="11">
        <f t="shared" si="14"/>
        <v>1</v>
      </c>
      <c r="S69" s="12" t="str" cm="1">
        <f t="array" ref="S69">INDEX('Radiotherapy-ConceptMap-1'!$I$15:$N$123,Q69+1,R69)</f>
        <v>* group[=].element[+].code = #Radiotherapy.adaptiveRt</v>
      </c>
    </row>
    <row r="70" spans="16:19" x14ac:dyDescent="0.75">
      <c r="P70" s="11">
        <v>56</v>
      </c>
      <c r="Q70" s="11">
        <f t="shared" si="13"/>
        <v>9</v>
      </c>
      <c r="R70" s="11">
        <f t="shared" si="14"/>
        <v>2</v>
      </c>
      <c r="S70" s="12" t="str" cm="1">
        <f t="array" ref="S70">INDEX('Radiotherapy-ConceptMap-1'!$I$15:$N$123,Q70+1,R70)</f>
        <v>* group[=].element[=].display = ##34#Adaptive RT##34#</v>
      </c>
    </row>
    <row r="71" spans="16:19" x14ac:dyDescent="0.75">
      <c r="P71" s="11">
        <v>57</v>
      </c>
      <c r="Q71" s="11">
        <f t="shared" si="13"/>
        <v>9</v>
      </c>
      <c r="R71" s="11">
        <f t="shared" si="14"/>
        <v>3</v>
      </c>
      <c r="S71" s="12" t="str" cm="1">
        <f t="array" ref="S71">INDEX('Radiotherapy-ConceptMap-1'!$I$15:$N$123,Q71+1,R71)</f>
        <v>* group[=].element[=].target.code = #Procedure.extension:terminationReason</v>
      </c>
    </row>
    <row r="72" spans="16:19" x14ac:dyDescent="0.75">
      <c r="P72" s="11">
        <v>58</v>
      </c>
      <c r="Q72" s="11">
        <f t="shared" si="13"/>
        <v>9</v>
      </c>
      <c r="R72" s="11">
        <f t="shared" si="14"/>
        <v>4</v>
      </c>
      <c r="S72" s="12" t="str" cm="1">
        <f t="array" ref="S72">INDEX('Radiotherapy-ConceptMap-1'!$I$15:$N$123,Q72+1,R72)</f>
        <v>* group[=].element[=].target.display = ##34###34#</v>
      </c>
    </row>
    <row r="73" spans="16:19" x14ac:dyDescent="0.75">
      <c r="P73" s="11">
        <v>59</v>
      </c>
      <c r="Q73" s="11">
        <f t="shared" si="13"/>
        <v>9</v>
      </c>
      <c r="R73" s="11">
        <f t="shared" si="14"/>
        <v>5</v>
      </c>
      <c r="S73" s="12" t="str" cm="1">
        <f t="array" ref="S73">INDEX('Radiotherapy-ConceptMap-1'!$I$15:$N$123,Q73+1,R73)</f>
        <v>* group[=].element[=].target.equivalence = #relatedto</v>
      </c>
    </row>
    <row r="74" spans="16:19" ht="29.5" x14ac:dyDescent="0.75">
      <c r="P74" s="11">
        <v>60</v>
      </c>
      <c r="Q74" s="11">
        <f t="shared" si="13"/>
        <v>9</v>
      </c>
      <c r="R74" s="11">
        <f t="shared" si="14"/>
        <v>6</v>
      </c>
      <c r="S74" s="12" t="str" cm="1">
        <f t="array" ref="S74">INDEX('Radiotherapy-ConceptMap-1'!$I$15:$N$123,Q74+1,R74)</f>
        <v>* group[=].element[=].target.comment = ##34#to be reviewed; extension to be localized to change the used value set##34#</v>
      </c>
    </row>
    <row r="75" spans="16:19" x14ac:dyDescent="0.75">
      <c r="P75" s="11">
        <v>61</v>
      </c>
      <c r="Q75" s="11">
        <f t="shared" si="13"/>
        <v>10</v>
      </c>
      <c r="R75" s="11">
        <f t="shared" si="14"/>
        <v>1</v>
      </c>
      <c r="S75" s="12" t="str" cm="1">
        <f t="array" ref="S75">INDEX('Radiotherapy-ConceptMap-1'!$I$15:$N$123,Q75+1,R75)</f>
        <v>* group[=].element[+].code = #Radiotherapy.igrtImageGuideRadiotherapy</v>
      </c>
    </row>
    <row r="76" spans="16:19" x14ac:dyDescent="0.75">
      <c r="P76" s="11">
        <v>62</v>
      </c>
      <c r="Q76" s="11">
        <f t="shared" si="13"/>
        <v>10</v>
      </c>
      <c r="R76" s="11">
        <f t="shared" si="14"/>
        <v>2</v>
      </c>
      <c r="S76" s="12" t="str" cm="1">
        <f t="array" ref="S76">INDEX('Radiotherapy-ConceptMap-1'!$I$15:$N$123,Q76+1,R76)</f>
        <v>* group[=].element[=].display = ##34#IGRT  (image guide radiotherapy)##34#</v>
      </c>
    </row>
    <row r="77" spans="16:19" ht="44.25" x14ac:dyDescent="0.75">
      <c r="P77" s="11">
        <v>63</v>
      </c>
      <c r="Q77" s="11">
        <f t="shared" si="13"/>
        <v>10</v>
      </c>
      <c r="R77" s="11">
        <f t="shared" si="14"/>
        <v>3</v>
      </c>
      <c r="S77" s="12" t="str" cm="1">
        <f t="array" ref="S77">INDEX('Radiotherapy-ConceptMap-1'!$I$15:$N$123,Q77+1,R77)</f>
        <v>* group[=].element[=].target.code = #Procedure.extension:modalityAndTechnique.extension:technique.valueCodeableConcept</v>
      </c>
    </row>
    <row r="78" spans="16:19" x14ac:dyDescent="0.75">
      <c r="P78" s="11">
        <v>64</v>
      </c>
      <c r="Q78" s="11">
        <f t="shared" si="13"/>
        <v>10</v>
      </c>
      <c r="R78" s="11">
        <f t="shared" si="14"/>
        <v>4</v>
      </c>
      <c r="S78" s="12" t="str" cm="1">
        <f t="array" ref="S78">INDEX('Radiotherapy-ConceptMap-1'!$I$15:$N$123,Q78+1,R78)</f>
        <v>* group[=].element[=].target.display = ##34###34#</v>
      </c>
    </row>
    <row r="79" spans="16:19" x14ac:dyDescent="0.75">
      <c r="P79" s="11">
        <v>65</v>
      </c>
      <c r="Q79" s="11">
        <f t="shared" si="13"/>
        <v>10</v>
      </c>
      <c r="R79" s="11">
        <f t="shared" si="14"/>
        <v>5</v>
      </c>
      <c r="S79" s="12" t="str" cm="1">
        <f t="array" ref="S79">INDEX('Radiotherapy-ConceptMap-1'!$I$15:$N$123,Q79+1,R79)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INDEX('Radiotherapy-ConceptMap-1'!$I$15:$N$123,Q80+1,R80)</f>
        <v>* group[=].element[=].target.comment = ##34#to be checked##34#</v>
      </c>
    </row>
    <row r="81" spans="16:19" x14ac:dyDescent="0.75">
      <c r="P81" s="11">
        <v>67</v>
      </c>
      <c r="Q81" s="11">
        <f t="shared" si="15"/>
        <v>11</v>
      </c>
      <c r="R81" s="11">
        <f t="shared" si="16"/>
        <v>1</v>
      </c>
      <c r="S81" s="12" t="str" cm="1">
        <f t="array" ref="S81">INDEX('Radiotherapy-ConceptMap-1'!$I$15:$N$123,Q81+1,R81)</f>
        <v>* group[=].element[+].code = #Radiotherapy.startDate</v>
      </c>
    </row>
    <row r="82" spans="16:19" x14ac:dyDescent="0.75">
      <c r="P82" s="11">
        <v>68</v>
      </c>
      <c r="Q82" s="11">
        <f t="shared" si="15"/>
        <v>11</v>
      </c>
      <c r="R82" s="11">
        <f t="shared" si="16"/>
        <v>2</v>
      </c>
      <c r="S82" s="12" t="str" cm="1">
        <f t="array" ref="S82">INDEX('Radiotherapy-ConceptMap-1'!$I$15:$N$123,Q82+1,R82)</f>
        <v>* group[=].element[=].display = ##34#Start date##34#</v>
      </c>
    </row>
    <row r="83" spans="16:19" x14ac:dyDescent="0.75">
      <c r="P83" s="11">
        <v>69</v>
      </c>
      <c r="Q83" s="11">
        <f t="shared" si="15"/>
        <v>11</v>
      </c>
      <c r="R83" s="11">
        <f t="shared" si="16"/>
        <v>3</v>
      </c>
      <c r="S83" s="12" t="str" cm="1">
        <f t="array" ref="S83">INDEX('Radiotherapy-ConceptMap-1'!$I$15:$N$123,Q83+1,R83)</f>
        <v>* group[=].element[=].target.code = #Procedure.performedPeriod.start</v>
      </c>
    </row>
    <row r="84" spans="16:19" x14ac:dyDescent="0.75">
      <c r="P84" s="11">
        <v>70</v>
      </c>
      <c r="Q84" s="11">
        <f t="shared" si="15"/>
        <v>11</v>
      </c>
      <c r="R84" s="11">
        <f t="shared" si="16"/>
        <v>4</v>
      </c>
      <c r="S84" s="12" t="str" cm="1">
        <f t="array" ref="S84">INDEX('Radiotherapy-ConceptMap-1'!$I$15:$N$123,Q84+1,R84)</f>
        <v>* group[=].element[=].target.display = ##34###34#</v>
      </c>
    </row>
    <row r="85" spans="16:19" x14ac:dyDescent="0.75">
      <c r="P85" s="11">
        <v>71</v>
      </c>
      <c r="Q85" s="11">
        <f t="shared" si="15"/>
        <v>11</v>
      </c>
      <c r="R85" s="11">
        <f t="shared" si="16"/>
        <v>5</v>
      </c>
      <c r="S85" s="12" t="str" cm="1">
        <f t="array" ref="S85">INDEX('Radiotherapy-ConceptMap-1'!$I$15:$N$123,Q85+1,R85)</f>
        <v>* group[=].element[=].target.equivalence = #equal</v>
      </c>
    </row>
    <row r="86" spans="16:19" x14ac:dyDescent="0.75">
      <c r="P86" s="11">
        <v>72</v>
      </c>
      <c r="Q86" s="11">
        <f t="shared" si="15"/>
        <v>11</v>
      </c>
      <c r="R86" s="11">
        <f t="shared" si="16"/>
        <v>6</v>
      </c>
      <c r="S86" s="12" t="str" cm="1">
        <f t="array" ref="S86">INDEX('Radiotherapy-ConceptMap-1'!$I$15:$N$123,Q86+1,R86)</f>
        <v/>
      </c>
    </row>
    <row r="87" spans="16:19" x14ac:dyDescent="0.75">
      <c r="P87" s="11">
        <v>73</v>
      </c>
      <c r="Q87" s="11">
        <f t="shared" si="15"/>
        <v>12</v>
      </c>
      <c r="R87" s="11">
        <f t="shared" si="16"/>
        <v>1</v>
      </c>
      <c r="S87" s="12" t="str" cm="1">
        <f t="array" ref="S87">INDEX('Radiotherapy-ConceptMap-1'!$I$15:$N$123,Q87+1,R87)</f>
        <v>* group[=].element[+].code = #Radiotherapy.endDate</v>
      </c>
    </row>
    <row r="88" spans="16:19" x14ac:dyDescent="0.75">
      <c r="P88" s="11">
        <v>74</v>
      </c>
      <c r="Q88" s="11">
        <f t="shared" si="15"/>
        <v>12</v>
      </c>
      <c r="R88" s="11">
        <f t="shared" si="16"/>
        <v>2</v>
      </c>
      <c r="S88" s="12" t="str" cm="1">
        <f t="array" ref="S88">INDEX('Radiotherapy-ConceptMap-1'!$I$15:$N$123,Q88+1,R88)</f>
        <v>* group[=].element[=].display = ##34#End  date##34#</v>
      </c>
    </row>
    <row r="89" spans="16:19" x14ac:dyDescent="0.75">
      <c r="P89" s="11">
        <v>75</v>
      </c>
      <c r="Q89" s="11">
        <f t="shared" si="15"/>
        <v>12</v>
      </c>
      <c r="R89" s="11">
        <f t="shared" si="16"/>
        <v>3</v>
      </c>
      <c r="S89" s="12" t="str" cm="1">
        <f t="array" ref="S89">INDEX('Radiotherapy-ConceptMap-1'!$I$15:$N$123,Q89+1,R89)</f>
        <v>* group[=].element[=].target.code = #Procedure.performedPeriod.end</v>
      </c>
    </row>
    <row r="90" spans="16:19" x14ac:dyDescent="0.75">
      <c r="P90" s="11">
        <v>76</v>
      </c>
      <c r="Q90" s="11">
        <f t="shared" si="15"/>
        <v>12</v>
      </c>
      <c r="R90" s="11">
        <f t="shared" si="16"/>
        <v>4</v>
      </c>
      <c r="S90" s="12" t="str" cm="1">
        <f t="array" ref="S90">INDEX('Radiotherapy-ConceptMap-1'!$I$15:$N$123,Q90+1,R90)</f>
        <v>* group[=].element[=].target.display = ##34###34#</v>
      </c>
    </row>
    <row r="91" spans="16:19" x14ac:dyDescent="0.75">
      <c r="P91" s="11">
        <v>77</v>
      </c>
      <c r="Q91" s="11">
        <f t="shared" si="15"/>
        <v>12</v>
      </c>
      <c r="R91" s="11">
        <f t="shared" si="16"/>
        <v>5</v>
      </c>
      <c r="S91" s="12" t="str" cm="1">
        <f t="array" ref="S91">INDEX('Radiotherapy-ConceptMap-1'!$I$15:$N$123,Q91+1,R91)</f>
        <v>* group[=].element[=].target.equivalence = #equal</v>
      </c>
    </row>
    <row r="92" spans="16:19" x14ac:dyDescent="0.75">
      <c r="P92" s="11">
        <v>78</v>
      </c>
      <c r="Q92" s="11">
        <f t="shared" si="15"/>
        <v>12</v>
      </c>
      <c r="R92" s="11">
        <f t="shared" si="16"/>
        <v>6</v>
      </c>
      <c r="S92" s="12" t="str" cm="1">
        <f t="array" ref="S92">INDEX('Radiotherapy-ConceptMap-1'!$I$15:$N$123,Q92+1,R92)</f>
        <v/>
      </c>
    </row>
    <row r="93" spans="16:19" x14ac:dyDescent="0.75">
      <c r="P93" s="11">
        <v>79</v>
      </c>
      <c r="Q93" s="11">
        <f t="shared" si="15"/>
        <v>13</v>
      </c>
      <c r="R93" s="11">
        <f t="shared" si="16"/>
        <v>1</v>
      </c>
      <c r="S93" s="12" t="str" cm="1">
        <f t="array" ref="S93">INDEX('Radiotherapy-ConceptMap-1'!$I$15:$N$123,Q93+1,R93)</f>
        <v>* group[=].element[+].code = #Radiotherapy.treatmentSites</v>
      </c>
    </row>
    <row r="94" spans="16:19" x14ac:dyDescent="0.75">
      <c r="P94" s="11">
        <v>80</v>
      </c>
      <c r="Q94" s="11">
        <f t="shared" si="15"/>
        <v>13</v>
      </c>
      <c r="R94" s="11">
        <f t="shared" si="16"/>
        <v>2</v>
      </c>
      <c r="S94" s="12" t="str" cm="1">
        <f t="array" ref="S94">INDEX('Radiotherapy-ConceptMap-1'!$I$15:$N$123,Q94+1,R94)</f>
        <v>* group[=].element[=].display = ##34#Treatment Sites:##34#</v>
      </c>
    </row>
    <row r="95" spans="16:19" x14ac:dyDescent="0.75">
      <c r="P95" s="11">
        <v>81</v>
      </c>
      <c r="Q95" s="11">
        <f t="shared" si="15"/>
        <v>13</v>
      </c>
      <c r="R95" s="11">
        <f t="shared" si="16"/>
        <v>3</v>
      </c>
      <c r="S95" s="12" t="str" cm="1">
        <f t="array" ref="S95">INDEX('Radiotherapy-ConceptMap-1'!$I$15:$N$123,Q95+1,R95)</f>
        <v>* group[=].element[=].target.code = #Procedure.bodySite</v>
      </c>
    </row>
    <row r="96" spans="16:19" x14ac:dyDescent="0.75">
      <c r="P96" s="11">
        <v>82</v>
      </c>
      <c r="Q96" s="11">
        <f t="shared" si="15"/>
        <v>13</v>
      </c>
      <c r="R96" s="11">
        <f t="shared" si="16"/>
        <v>4</v>
      </c>
      <c r="S96" s="12" t="str" cm="1">
        <f t="array" ref="S96">INDEX('Radiotherapy-ConceptMap-1'!$I$15:$N$123,Q96+1,R96)</f>
        <v>* group[=].element[=].target.display = ##34###34#</v>
      </c>
    </row>
    <row r="97" spans="16:19" x14ac:dyDescent="0.75">
      <c r="P97" s="11">
        <v>83</v>
      </c>
      <c r="Q97" s="11">
        <f t="shared" si="15"/>
        <v>13</v>
      </c>
      <c r="R97" s="11">
        <f t="shared" si="16"/>
        <v>5</v>
      </c>
      <c r="S97" s="12" t="str" cm="1">
        <f t="array" ref="S97">INDEX('Radiotherapy-ConceptMap-1'!$I$15:$N$123,Q97+1,R97)</f>
        <v>* group[=].element[=].target.equivalence = #equivalent</v>
      </c>
    </row>
    <row r="98" spans="16:19" x14ac:dyDescent="0.75">
      <c r="P98" s="11">
        <v>84</v>
      </c>
      <c r="Q98" s="11">
        <f t="shared" si="15"/>
        <v>13</v>
      </c>
      <c r="R98" s="11">
        <f t="shared" si="16"/>
        <v>6</v>
      </c>
      <c r="S98" s="12" t="str" cm="1">
        <f t="array" ref="S98">INDEX('Radiotherapy-ConceptMap-1'!$I$15:$N$123,Q98+1,R98)</f>
        <v/>
      </c>
    </row>
    <row r="99" spans="16:19" x14ac:dyDescent="0.75">
      <c r="P99" s="11">
        <v>85</v>
      </c>
      <c r="Q99" s="11">
        <f t="shared" si="15"/>
        <v>14</v>
      </c>
      <c r="R99" s="11">
        <f t="shared" si="16"/>
        <v>1</v>
      </c>
      <c r="S99" s="12" t="str" cm="1">
        <f t="array" ref="S99">INDEX('Radiotherapy-ConceptMap-1'!$I$15:$N$123,Q99+1,R99)</f>
        <v>* group[=].element[+].code = #Radiotherapy.treatmentSites.primary</v>
      </c>
    </row>
    <row r="100" spans="16:19" x14ac:dyDescent="0.75">
      <c r="P100" s="11">
        <v>86</v>
      </c>
      <c r="Q100" s="11">
        <f t="shared" si="15"/>
        <v>14</v>
      </c>
      <c r="R100" s="11">
        <f t="shared" si="16"/>
        <v>2</v>
      </c>
      <c r="S100" s="12" t="str" cm="1">
        <f t="array" ref="S100">INDEX('Radiotherapy-ConceptMap-1'!$I$15:$N$123,Q100+1,R100)</f>
        <v>* group[=].element[=].display = ##34#Primary##34#</v>
      </c>
    </row>
    <row r="101" spans="16:19" x14ac:dyDescent="0.75">
      <c r="P101" s="11">
        <v>87</v>
      </c>
      <c r="Q101" s="11">
        <f t="shared" si="15"/>
        <v>14</v>
      </c>
      <c r="R101" s="11">
        <f t="shared" si="16"/>
        <v>3</v>
      </c>
      <c r="S101" s="12" t="str" cm="1">
        <f t="array" ref="S101">INDEX('Radiotherapy-ConceptMap-1'!$I$15:$N$123,Q101+1,R101)</f>
        <v>* group[=].element[=].target.code = #Procedure.bodySite</v>
      </c>
    </row>
    <row r="102" spans="16:19" x14ac:dyDescent="0.75">
      <c r="P102" s="11">
        <v>88</v>
      </c>
      <c r="Q102" s="11">
        <f t="shared" si="15"/>
        <v>14</v>
      </c>
      <c r="R102" s="11">
        <f t="shared" si="16"/>
        <v>4</v>
      </c>
      <c r="S102" s="12" t="str" cm="1">
        <f t="array" ref="S102">INDEX('Radiotherapy-ConceptMap-1'!$I$15:$N$123,Q102+1,R102)</f>
        <v>* group[=].element[=].target.display = ##34###34#</v>
      </c>
    </row>
    <row r="103" spans="16:19" x14ac:dyDescent="0.75">
      <c r="P103" s="11">
        <v>89</v>
      </c>
      <c r="Q103" s="11">
        <f t="shared" si="15"/>
        <v>14</v>
      </c>
      <c r="R103" s="11">
        <f t="shared" si="16"/>
        <v>5</v>
      </c>
      <c r="S103" s="12" t="str" cm="1">
        <f t="array" ref="S103">INDEX('Radiotherapy-ConceptMap-1'!$I$15:$N$123,Q103+1,R103)</f>
        <v>* group[=].element[=].target.equivalence = #relatedto</v>
      </c>
    </row>
    <row r="104" spans="16:19" ht="29.5" x14ac:dyDescent="0.75">
      <c r="P104" s="11">
        <v>90</v>
      </c>
      <c r="Q104" s="11">
        <f t="shared" si="15"/>
        <v>14</v>
      </c>
      <c r="R104" s="11">
        <f t="shared" si="16"/>
        <v>6</v>
      </c>
      <c r="S104" s="12" t="str" cm="1">
        <f t="array" ref="S104">INDEX('Radiotherapy-ConceptMap-1'!$I$15:$N$123,Q104+1,R104)</f>
        <v>* group[=].element[=].target.comment = ##34#check the availability of proper coded concepts##34#</v>
      </c>
    </row>
    <row r="105" spans="16:19" x14ac:dyDescent="0.75">
      <c r="P105" s="11">
        <v>91</v>
      </c>
      <c r="Q105" s="11">
        <f t="shared" si="15"/>
        <v>15</v>
      </c>
      <c r="R105" s="11">
        <f t="shared" si="16"/>
        <v>1</v>
      </c>
      <c r="S105" s="12" t="str" cm="1">
        <f t="array" ref="S105">INDEX('Radiotherapy-ConceptMap-1'!$I$15:$N$123,Q105+1,R105)</f>
        <v>* group[=].element[+].code = #Radiotherapy.treatmentSites.neck</v>
      </c>
    </row>
    <row r="106" spans="16:19" x14ac:dyDescent="0.75">
      <c r="P106" s="11">
        <v>92</v>
      </c>
      <c r="Q106" s="11">
        <f t="shared" si="15"/>
        <v>15</v>
      </c>
      <c r="R106" s="11">
        <f t="shared" si="16"/>
        <v>2</v>
      </c>
      <c r="S106" s="12" t="str" cm="1">
        <f t="array" ref="S106">INDEX('Radiotherapy-ConceptMap-1'!$I$15:$N$123,Q106+1,R106)</f>
        <v>* group[=].element[=].display = ##34#Neck##34#</v>
      </c>
    </row>
    <row r="107" spans="16:19" x14ac:dyDescent="0.75">
      <c r="P107" s="11">
        <v>93</v>
      </c>
      <c r="Q107" s="11">
        <f t="shared" si="15"/>
        <v>15</v>
      </c>
      <c r="R107" s="11">
        <f t="shared" si="16"/>
        <v>3</v>
      </c>
      <c r="S107" s="12" t="str" cm="1">
        <f t="array" ref="S107">INDEX('Radiotherapy-ConceptMap-1'!$I$15:$N$123,Q107+1,R107)</f>
        <v>* group[=].element[=].target.code = #Procedure.bodySite</v>
      </c>
    </row>
    <row r="108" spans="16:19" x14ac:dyDescent="0.75">
      <c r="P108" s="11">
        <v>94</v>
      </c>
      <c r="Q108" s="11">
        <f t="shared" si="15"/>
        <v>15</v>
      </c>
      <c r="R108" s="11">
        <f t="shared" si="16"/>
        <v>4</v>
      </c>
      <c r="S108" s="12" t="str" cm="1">
        <f t="array" ref="S108">INDEX('Radiotherapy-ConceptMap-1'!$I$15:$N$123,Q108+1,R108)</f>
        <v>* group[=].element[=].target.display = ##34###34#</v>
      </c>
    </row>
    <row r="109" spans="16:19" x14ac:dyDescent="0.75">
      <c r="P109" s="11">
        <v>95</v>
      </c>
      <c r="Q109" s="11">
        <f t="shared" si="15"/>
        <v>15</v>
      </c>
      <c r="R109" s="11">
        <f t="shared" si="16"/>
        <v>5</v>
      </c>
      <c r="S109" s="12" t="str" cm="1">
        <f t="array" ref="S109">INDEX('Radiotherapy-ConceptMap-1'!$I$15:$N$123,Q109+1,R109)</f>
        <v>* group[=].element[=].target.equivalence = #relatedto</v>
      </c>
    </row>
    <row r="110" spans="16:19" ht="29.5" x14ac:dyDescent="0.75">
      <c r="P110" s="11">
        <v>96</v>
      </c>
      <c r="Q110" s="11">
        <f t="shared" si="15"/>
        <v>15</v>
      </c>
      <c r="R110" s="11">
        <f t="shared" si="16"/>
        <v>6</v>
      </c>
      <c r="S110" s="12" t="str" cm="1">
        <f t="array" ref="S110">INDEX('Radiotherapy-ConceptMap-1'!$I$15:$N$123,Q110+1,R110)</f>
        <v>* group[=].element[=].target.comment = ##34#check the availability of proper coded concepts##34#</v>
      </c>
    </row>
    <row r="111" spans="16:19" ht="29.5" x14ac:dyDescent="0.75">
      <c r="P111" s="11">
        <v>97</v>
      </c>
      <c r="Q111" s="11">
        <f t="shared" si="15"/>
        <v>16</v>
      </c>
      <c r="R111" s="11">
        <f t="shared" si="16"/>
        <v>1</v>
      </c>
      <c r="S111" s="12" t="str" cm="1">
        <f t="array" ref="S111">INDEX('Radiotherapy-ConceptMap-1'!$I$15:$N$123,Q111+1,R111)</f>
        <v>* group[=].element[+].code = #Radiotherapy.treatmentSites.primaryAndIpsilateralNeck</v>
      </c>
    </row>
    <row r="112" spans="16:19" x14ac:dyDescent="0.75">
      <c r="P112" s="11">
        <v>98</v>
      </c>
      <c r="Q112" s="11">
        <f t="shared" si="15"/>
        <v>16</v>
      </c>
      <c r="R112" s="11">
        <f t="shared" si="16"/>
        <v>2</v>
      </c>
      <c r="S112" s="12" t="str" cm="1">
        <f t="array" ref="S112">INDEX('Radiotherapy-ConceptMap-1'!$I$15:$N$123,Q112+1,R112)</f>
        <v>* group[=].element[=].display = ##34#Primary and Ipsilateral Neck##34#</v>
      </c>
    </row>
    <row r="113" spans="16:19" x14ac:dyDescent="0.75">
      <c r="P113" s="11">
        <v>99</v>
      </c>
      <c r="Q113" s="11">
        <f t="shared" si="15"/>
        <v>16</v>
      </c>
      <c r="R113" s="11">
        <f t="shared" si="16"/>
        <v>3</v>
      </c>
      <c r="S113" s="12" t="str" cm="1">
        <f t="array" ref="S113">INDEX('Radiotherapy-ConceptMap-1'!$I$15:$N$123,Q113+1,R113)</f>
        <v>* group[=].element[=].target.code = #Procedure.bodySite</v>
      </c>
    </row>
    <row r="114" spans="16:19" x14ac:dyDescent="0.75">
      <c r="P114" s="11">
        <v>100</v>
      </c>
      <c r="Q114" s="11">
        <f t="shared" si="15"/>
        <v>16</v>
      </c>
      <c r="R114" s="11">
        <f t="shared" si="16"/>
        <v>4</v>
      </c>
      <c r="S114" s="12" t="str" cm="1">
        <f t="array" ref="S114">INDEX('Radiotherapy-ConceptMap-1'!$I$15:$N$123,Q114+1,R114)</f>
        <v>* group[=].element[=].target.display = ##34###34#</v>
      </c>
    </row>
    <row r="115" spans="16:19" x14ac:dyDescent="0.75">
      <c r="P115" s="11">
        <v>101</v>
      </c>
      <c r="Q115" s="11">
        <f t="shared" si="15"/>
        <v>16</v>
      </c>
      <c r="R115" s="11">
        <f t="shared" si="16"/>
        <v>5</v>
      </c>
      <c r="S115" s="12" t="str" cm="1">
        <f t="array" ref="S115">INDEX('Radiotherapy-ConceptMap-1'!$I$15:$N$123,Q115+1,R115)</f>
        <v>* group[=].element[=].target.equivalence = #relatedto</v>
      </c>
    </row>
    <row r="116" spans="16:19" ht="29.5" x14ac:dyDescent="0.75">
      <c r="P116" s="11">
        <v>102</v>
      </c>
      <c r="Q116" s="11">
        <f t="shared" si="15"/>
        <v>16</v>
      </c>
      <c r="R116" s="11">
        <f t="shared" si="16"/>
        <v>6</v>
      </c>
      <c r="S116" s="12" t="str" cm="1">
        <f t="array" ref="S116">INDEX('Radiotherapy-ConceptMap-1'!$I$15:$N$123,Q116+1,R116)</f>
        <v>* group[=].element[=].target.comment = ##34#check the availability of proper coded concepts##34#</v>
      </c>
    </row>
    <row r="117" spans="16:19" x14ac:dyDescent="0.75">
      <c r="P117" s="11">
        <v>103</v>
      </c>
      <c r="Q117" s="11">
        <f t="shared" si="15"/>
        <v>17</v>
      </c>
      <c r="R117" s="11">
        <f t="shared" si="16"/>
        <v>1</v>
      </c>
      <c r="S117" s="12" t="str" cm="1">
        <f t="array" ref="S117">INDEX('Radiotherapy-ConceptMap-1'!$I$15:$N$123,Q117+1,R117)</f>
        <v>* group[=].element[+].code = #Radiotherapy.treatmentSites.primaryAndBilateralNeck</v>
      </c>
    </row>
    <row r="118" spans="16:19" x14ac:dyDescent="0.75">
      <c r="P118" s="11">
        <v>104</v>
      </c>
      <c r="Q118" s="11">
        <f t="shared" si="15"/>
        <v>17</v>
      </c>
      <c r="R118" s="11">
        <f t="shared" si="16"/>
        <v>2</v>
      </c>
      <c r="S118" s="12" t="str" cm="1">
        <f t="array" ref="S118">INDEX('Radiotherapy-ConceptMap-1'!$I$15:$N$123,Q118+1,R118)</f>
        <v>* group[=].element[=].display = ##34#Primary and Bilateral Neck##34#</v>
      </c>
    </row>
    <row r="119" spans="16:19" x14ac:dyDescent="0.75">
      <c r="P119" s="11">
        <v>105</v>
      </c>
      <c r="Q119" s="11">
        <f t="shared" si="15"/>
        <v>17</v>
      </c>
      <c r="R119" s="11">
        <f t="shared" si="16"/>
        <v>3</v>
      </c>
      <c r="S119" s="12" t="str" cm="1">
        <f t="array" ref="S119">INDEX('Radiotherapy-ConceptMap-1'!$I$15:$N$123,Q119+1,R119)</f>
        <v>* group[=].element[=].target.code = #Procedure.bodySite</v>
      </c>
    </row>
    <row r="120" spans="16:19" x14ac:dyDescent="0.75">
      <c r="P120" s="11">
        <v>106</v>
      </c>
      <c r="Q120" s="11">
        <f t="shared" si="15"/>
        <v>17</v>
      </c>
      <c r="R120" s="11">
        <f t="shared" si="16"/>
        <v>4</v>
      </c>
      <c r="S120" s="12" t="str" cm="1">
        <f t="array" ref="S120">INDEX('Radiotherapy-ConceptMap-1'!$I$15:$N$123,Q120+1,R120)</f>
        <v>* group[=].element[=].target.display = ##34###34#</v>
      </c>
    </row>
    <row r="121" spans="16:19" x14ac:dyDescent="0.75">
      <c r="P121" s="11">
        <v>107</v>
      </c>
      <c r="Q121" s="11">
        <f t="shared" si="15"/>
        <v>17</v>
      </c>
      <c r="R121" s="11">
        <f t="shared" si="16"/>
        <v>5</v>
      </c>
      <c r="S121" s="12" t="str" cm="1">
        <f t="array" ref="S121">INDEX('Radiotherapy-ConceptMap-1'!$I$15:$N$123,Q121+1,R121)</f>
        <v>* group[=].element[=].target.equivalence = #relatedto</v>
      </c>
    </row>
    <row r="122" spans="16:19" ht="29.5" x14ac:dyDescent="0.75">
      <c r="P122" s="11">
        <v>108</v>
      </c>
      <c r="Q122" s="11">
        <f t="shared" si="15"/>
        <v>17</v>
      </c>
      <c r="R122" s="11">
        <f t="shared" si="16"/>
        <v>6</v>
      </c>
      <c r="S122" s="12" t="str" cm="1">
        <f t="array" ref="S122">INDEX('Radiotherapy-ConceptMap-1'!$I$15:$N$123,Q122+1,R122)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INDEX('Radiotherapy-ConceptMap-1'!$I$15:$N$123,Q123+1,R123)</f>
        <v>* group[=].element[+].code = #Radiotherapy.treatmentSites.distantMetastasis</v>
      </c>
    </row>
    <row r="124" spans="16:19" x14ac:dyDescent="0.75">
      <c r="P124" s="11">
        <v>110</v>
      </c>
      <c r="Q124" s="11">
        <f t="shared" si="15"/>
        <v>18</v>
      </c>
      <c r="R124" s="11">
        <f t="shared" si="16"/>
        <v>2</v>
      </c>
      <c r="S124" s="12" t="str" cm="1">
        <f t="array" ref="S124">INDEX('Radiotherapy-ConceptMap-1'!$I$15:$N$123,Q124+1,R124)</f>
        <v>* group[=].element[=].display = ##34#Distant Metastasis##34#</v>
      </c>
    </row>
    <row r="125" spans="16:19" x14ac:dyDescent="0.75">
      <c r="P125" s="11">
        <v>111</v>
      </c>
      <c r="Q125" s="11">
        <f t="shared" si="15"/>
        <v>18</v>
      </c>
      <c r="R125" s="11">
        <f t="shared" si="16"/>
        <v>3</v>
      </c>
      <c r="S125" s="12" t="str" cm="1">
        <f t="array" ref="S125">INDEX('Radiotherapy-ConceptMap-1'!$I$15:$N$123,Q125+1,R125)</f>
        <v>* group[=].element[=].target.code = #Procedure.bodySite</v>
      </c>
    </row>
    <row r="126" spans="16:19" x14ac:dyDescent="0.75">
      <c r="P126" s="11">
        <v>112</v>
      </c>
      <c r="Q126" s="11">
        <f t="shared" si="15"/>
        <v>18</v>
      </c>
      <c r="R126" s="11">
        <f t="shared" si="16"/>
        <v>4</v>
      </c>
      <c r="S126" s="12" t="str" cm="1">
        <f t="array" ref="S126">INDEX('Radiotherapy-ConceptMap-1'!$I$15:$N$123,Q126+1,R126)</f>
        <v>* group[=].element[=].target.display = ##34###34#</v>
      </c>
    </row>
    <row r="127" spans="16:19" x14ac:dyDescent="0.75">
      <c r="P127" s="11">
        <v>113</v>
      </c>
      <c r="Q127" s="11">
        <f t="shared" si="15"/>
        <v>18</v>
      </c>
      <c r="R127" s="11">
        <f t="shared" si="16"/>
        <v>5</v>
      </c>
      <c r="S127" s="12" t="str" cm="1">
        <f t="array" ref="S127">INDEX('Radiotherapy-ConceptMap-1'!$I$15:$N$123,Q127+1,R127)</f>
        <v>* group[=].element[=].target.equivalence = #relatedto</v>
      </c>
    </row>
    <row r="128" spans="16:19" ht="29.5" x14ac:dyDescent="0.75">
      <c r="P128" s="11">
        <v>114</v>
      </c>
      <c r="Q128" s="11">
        <f t="shared" si="15"/>
        <v>18</v>
      </c>
      <c r="R128" s="11">
        <f t="shared" si="16"/>
        <v>6</v>
      </c>
      <c r="S128" s="12" t="str" cm="1">
        <f t="array" ref="S128">INDEX('Radiotherapy-ConceptMap-1'!$I$15:$N$123,Q128+1,R128)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INDEX('Radiotherapy-ConceptMap-1'!$I$15:$N$123,Q129+1,R129)</f>
        <v>* group[=].element[+].code = #Radiotherapy.metastaticTreatmentSites</v>
      </c>
    </row>
    <row r="130" spans="16:19" x14ac:dyDescent="0.75">
      <c r="P130" s="11">
        <v>116</v>
      </c>
      <c r="Q130" s="11">
        <f t="shared" si="15"/>
        <v>19</v>
      </c>
      <c r="R130" s="11">
        <f t="shared" si="16"/>
        <v>2</v>
      </c>
      <c r="S130" s="12" t="str" cm="1">
        <f t="array" ref="S130">INDEX('Radiotherapy-ConceptMap-1'!$I$15:$N$123,Q130+1,R130)</f>
        <v>* group[=].element[=].display = ##34#Metastatic Treatment Sites:##34#</v>
      </c>
    </row>
    <row r="131" spans="16:19" x14ac:dyDescent="0.75">
      <c r="P131" s="11">
        <v>117</v>
      </c>
      <c r="Q131" s="11">
        <f t="shared" si="15"/>
        <v>19</v>
      </c>
      <c r="R131" s="11">
        <f t="shared" si="16"/>
        <v>3</v>
      </c>
      <c r="S131" s="12" t="str" cm="1">
        <f t="array" ref="S131">INDEX('Radiotherapy-ConceptMap-1'!$I$15:$N$123,Q131+1,R131)</f>
        <v>* group[=].element[=].target.code = #Procedure.bodySite</v>
      </c>
    </row>
    <row r="132" spans="16:19" x14ac:dyDescent="0.75">
      <c r="P132" s="11">
        <v>118</v>
      </c>
      <c r="Q132" s="11">
        <f t="shared" si="15"/>
        <v>19</v>
      </c>
      <c r="R132" s="11">
        <f t="shared" si="16"/>
        <v>4</v>
      </c>
      <c r="S132" s="12" t="str" cm="1">
        <f t="array" ref="S132">INDEX('Radiotherapy-ConceptMap-1'!$I$15:$N$123,Q132+1,R132)</f>
        <v>* group[=].element[=].target.display = ##34###34#</v>
      </c>
    </row>
    <row r="133" spans="16:19" x14ac:dyDescent="0.75">
      <c r="P133" s="11">
        <v>119</v>
      </c>
      <c r="Q133" s="11">
        <f t="shared" si="15"/>
        <v>19</v>
      </c>
      <c r="R133" s="11">
        <f t="shared" si="16"/>
        <v>5</v>
      </c>
      <c r="S133" s="12" t="str" cm="1">
        <f t="array" ref="S133">INDEX('Radiotherapy-ConceptMap-1'!$I$15:$N$123,Q133+1,R133)</f>
        <v>* group[=].element[=].target.equivalence = #relatedto</v>
      </c>
    </row>
    <row r="134" spans="16:19" ht="29.5" x14ac:dyDescent="0.75">
      <c r="P134" s="11">
        <v>120</v>
      </c>
      <c r="Q134" s="11">
        <f t="shared" si="15"/>
        <v>19</v>
      </c>
      <c r="R134" s="11">
        <f t="shared" si="16"/>
        <v>6</v>
      </c>
      <c r="S134" s="12" t="str" cm="1">
        <f t="array" ref="S134">INDEX('Radiotherapy-ConceptMap-1'!$I$15:$N$123,Q134+1,R134)</f>
        <v>* group[=].element[=].target.comment = ##34#check if  a specific bodySite qualifer should be used##34#</v>
      </c>
    </row>
    <row r="135" spans="16:19" x14ac:dyDescent="0.75">
      <c r="P135" s="11">
        <v>121</v>
      </c>
      <c r="Q135" s="11">
        <f t="shared" si="15"/>
        <v>20</v>
      </c>
      <c r="R135" s="11">
        <f t="shared" si="16"/>
        <v>1</v>
      </c>
      <c r="S135" s="12" t="str" cm="1">
        <f t="array" ref="S135">INDEX('Radiotherapy-ConceptMap-1'!$I$15:$N$123,Q135+1,R135)</f>
        <v>* group[=].element[+].code = #Radiotherapy.metastaticTreatmentSites.lung</v>
      </c>
    </row>
    <row r="136" spans="16:19" ht="29.5" x14ac:dyDescent="0.75">
      <c r="P136" s="11">
        <v>122</v>
      </c>
      <c r="Q136" s="11">
        <f t="shared" si="15"/>
        <v>20</v>
      </c>
      <c r="R136" s="11">
        <f t="shared" si="16"/>
        <v>2</v>
      </c>
      <c r="S136" s="12" t="str" cm="1">
        <f t="array" ref="S136">INDEX('Radiotherapy-ConceptMap-1'!$I$15:$N$123,Q136+1,R136)</f>
        <v>* group[=].element[=].display = ##34#Lung
##34#</v>
      </c>
    </row>
    <row r="137" spans="16:19" x14ac:dyDescent="0.75">
      <c r="P137" s="11">
        <v>123</v>
      </c>
      <c r="Q137" s="11">
        <f t="shared" si="15"/>
        <v>20</v>
      </c>
      <c r="R137" s="11">
        <f t="shared" si="16"/>
        <v>3</v>
      </c>
      <c r="S137" s="12" t="str" cm="1">
        <f t="array" ref="S137">INDEX('Radiotherapy-ConceptMap-1'!$I$15:$N$123,Q137+1,R137)</f>
        <v>* group[=].element[=].target.code = #Procedure.bodySite</v>
      </c>
    </row>
    <row r="138" spans="16:19" x14ac:dyDescent="0.75">
      <c r="P138" s="11">
        <v>124</v>
      </c>
      <c r="Q138" s="11">
        <f t="shared" si="15"/>
        <v>20</v>
      </c>
      <c r="R138" s="11">
        <f t="shared" si="16"/>
        <v>4</v>
      </c>
      <c r="S138" s="12" t="str" cm="1">
        <f t="array" ref="S138">INDEX('Radiotherapy-ConceptMap-1'!$I$15:$N$123,Q138+1,R138)</f>
        <v>* group[=].element[=].target.display = ##34###34#</v>
      </c>
    </row>
    <row r="139" spans="16:19" x14ac:dyDescent="0.75">
      <c r="P139" s="11">
        <v>125</v>
      </c>
      <c r="Q139" s="11">
        <f t="shared" si="15"/>
        <v>20</v>
      </c>
      <c r="R139" s="11">
        <f t="shared" si="16"/>
        <v>5</v>
      </c>
      <c r="S139" s="12" t="str" cm="1">
        <f t="array" ref="S139">INDEX('Radiotherapy-ConceptMap-1'!$I$15:$N$123,Q139+1,R139)</f>
        <v>* group[=].element[=].target.equivalence = #relatedto</v>
      </c>
    </row>
    <row r="140" spans="16:19" ht="29.5" x14ac:dyDescent="0.75">
      <c r="P140" s="11">
        <v>126</v>
      </c>
      <c r="Q140" s="11">
        <f t="shared" si="15"/>
        <v>20</v>
      </c>
      <c r="R140" s="11">
        <f t="shared" si="16"/>
        <v>6</v>
      </c>
      <c r="S140" s="12" t="str" cm="1">
        <f t="array" ref="S140">INDEX('Radiotherapy-ConceptMap-1'!$I$15:$N$123,Q140+1,R140)</f>
        <v>* group[=].element[=].target.comment = ##34#check the availability of proper coded concepts##34#</v>
      </c>
    </row>
    <row r="141" spans="16:19" x14ac:dyDescent="0.75">
      <c r="P141" s="11">
        <v>127</v>
      </c>
      <c r="Q141" s="11">
        <f t="shared" si="15"/>
        <v>21</v>
      </c>
      <c r="R141" s="11">
        <f t="shared" si="16"/>
        <v>1</v>
      </c>
      <c r="S141" s="12" t="str" cm="1">
        <f t="array" ref="S141">INDEX('Radiotherapy-ConceptMap-1'!$I$15:$N$123,Q141+1,R141)</f>
        <v>* group[=].element[+].code = #Radiotherapy.metastaticTreatmentSites.mediastinum</v>
      </c>
    </row>
    <row r="142" spans="16:19" ht="29.5" x14ac:dyDescent="0.75">
      <c r="P142" s="11">
        <v>128</v>
      </c>
      <c r="Q142" s="11">
        <f t="shared" si="15"/>
        <v>21</v>
      </c>
      <c r="R142" s="11">
        <f t="shared" si="16"/>
        <v>2</v>
      </c>
      <c r="S142" s="12" t="str" cm="1">
        <f t="array" ref="S142">INDEX('Radiotherapy-ConceptMap-1'!$I$15:$N$123,Q142+1,R142)</f>
        <v>* group[=].element[=].display = ##34#Mediastinum
##34#</v>
      </c>
    </row>
    <row r="143" spans="16:19" x14ac:dyDescent="0.75">
      <c r="P143" s="11">
        <v>129</v>
      </c>
      <c r="Q143" s="11">
        <f t="shared" si="15"/>
        <v>21</v>
      </c>
      <c r="R143" s="11">
        <f t="shared" si="16"/>
        <v>3</v>
      </c>
      <c r="S143" s="12" t="str" cm="1">
        <f t="array" ref="S143">INDEX('Radiotherapy-ConceptMap-1'!$I$15:$N$123,Q143+1,R143)</f>
        <v>* group[=].element[=].target.code = #Procedure.bodySite</v>
      </c>
    </row>
    <row r="144" spans="16:19" x14ac:dyDescent="0.75">
      <c r="P144" s="11">
        <v>130</v>
      </c>
      <c r="Q144" s="11">
        <f t="shared" ref="Q144:Q183" si="17">IF(MOD(P144,$Q$8)=0,P144/$Q$8-1,INT(P144/$Q$8))</f>
        <v>21</v>
      </c>
      <c r="R144" s="11">
        <f t="shared" ref="R144:R183" si="18">IF(MOD(P144,$Q$8)=0,$Q$8,MOD(P144,$Q$8))</f>
        <v>4</v>
      </c>
      <c r="S144" s="12" t="str" cm="1">
        <f t="array" ref="S144">INDEX('Radiotherapy-ConceptMap-1'!$I$15:$N$123,Q144+1,R144)</f>
        <v>* group[=].element[=].target.display = ##34###34#</v>
      </c>
    </row>
    <row r="145" spans="16:19" x14ac:dyDescent="0.75">
      <c r="P145" s="11">
        <v>131</v>
      </c>
      <c r="Q145" s="11">
        <f t="shared" si="17"/>
        <v>21</v>
      </c>
      <c r="R145" s="11">
        <f t="shared" si="18"/>
        <v>5</v>
      </c>
      <c r="S145" s="12" t="str" cm="1">
        <f t="array" ref="S145">INDEX('Radiotherapy-ConceptMap-1'!$I$15:$N$123,Q145+1,R145)</f>
        <v>* group[=].element[=].target.equivalence = #relatedto</v>
      </c>
    </row>
    <row r="146" spans="16:19" ht="29.5" x14ac:dyDescent="0.75">
      <c r="P146" s="11">
        <v>132</v>
      </c>
      <c r="Q146" s="11">
        <f t="shared" si="17"/>
        <v>21</v>
      </c>
      <c r="R146" s="11">
        <f t="shared" si="18"/>
        <v>6</v>
      </c>
      <c r="S146" s="12" t="str" cm="1">
        <f t="array" ref="S146">INDEX('Radiotherapy-ConceptMap-1'!$I$15:$N$123,Q146+1,R146)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INDEX('Radiotherapy-ConceptMap-1'!$I$15:$N$123,Q147+1,R147)</f>
        <v>* group[=].element[+].code = #Radiotherapy.metastaticTreatmentSites.bone</v>
      </c>
    </row>
    <row r="148" spans="16:19" x14ac:dyDescent="0.75">
      <c r="P148" s="11">
        <v>134</v>
      </c>
      <c r="Q148" s="11">
        <f t="shared" si="17"/>
        <v>22</v>
      </c>
      <c r="R148" s="11">
        <f t="shared" si="18"/>
        <v>2</v>
      </c>
      <c r="S148" s="12" t="str" cm="1">
        <f t="array" ref="S148">INDEX('Radiotherapy-ConceptMap-1'!$I$15:$N$123,Q148+1,R148)</f>
        <v>* group[=].element[=].display = ##34#Bone##34#</v>
      </c>
    </row>
    <row r="149" spans="16:19" x14ac:dyDescent="0.75">
      <c r="P149" s="11">
        <v>135</v>
      </c>
      <c r="Q149" s="11">
        <f t="shared" si="17"/>
        <v>22</v>
      </c>
      <c r="R149" s="11">
        <f t="shared" si="18"/>
        <v>3</v>
      </c>
      <c r="S149" s="12" t="str" cm="1">
        <f t="array" ref="S149">INDEX('Radiotherapy-ConceptMap-1'!$I$15:$N$123,Q149+1,R149)</f>
        <v>* group[=].element[=].target.code = #Procedure.bodySite</v>
      </c>
    </row>
    <row r="150" spans="16:19" x14ac:dyDescent="0.75">
      <c r="P150" s="11">
        <v>136</v>
      </c>
      <c r="Q150" s="11">
        <f t="shared" si="17"/>
        <v>22</v>
      </c>
      <c r="R150" s="11">
        <f t="shared" si="18"/>
        <v>4</v>
      </c>
      <c r="S150" s="12" t="str" cm="1">
        <f t="array" ref="S150">INDEX('Radiotherapy-ConceptMap-1'!$I$15:$N$123,Q150+1,R150)</f>
        <v>* group[=].element[=].target.display = ##34###34#</v>
      </c>
    </row>
    <row r="151" spans="16:19" x14ac:dyDescent="0.75">
      <c r="P151" s="11">
        <v>137</v>
      </c>
      <c r="Q151" s="11">
        <f t="shared" si="17"/>
        <v>22</v>
      </c>
      <c r="R151" s="11">
        <f t="shared" si="18"/>
        <v>5</v>
      </c>
      <c r="S151" s="12" t="str" cm="1">
        <f t="array" ref="S151">INDEX('Radiotherapy-ConceptMap-1'!$I$15:$N$123,Q151+1,R151)</f>
        <v>* group[=].element[=].target.equivalence = #relatedto</v>
      </c>
    </row>
    <row r="152" spans="16:19" ht="29.5" x14ac:dyDescent="0.75">
      <c r="P152" s="11">
        <v>138</v>
      </c>
      <c r="Q152" s="11">
        <f t="shared" si="17"/>
        <v>22</v>
      </c>
      <c r="R152" s="11">
        <f t="shared" si="18"/>
        <v>6</v>
      </c>
      <c r="S152" s="12" t="str" cm="1">
        <f t="array" ref="S152">INDEX('Radiotherapy-ConceptMap-1'!$I$15:$N$123,Q152+1,R152)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INDEX('Radiotherapy-ConceptMap-1'!$I$15:$N$123,Q153+1,R153)</f>
        <v>* group[=].element[+].code = #Radiotherapy.metastaticTreatmentSites.softTissue</v>
      </c>
    </row>
    <row r="154" spans="16:19" x14ac:dyDescent="0.75">
      <c r="P154" s="11">
        <v>140</v>
      </c>
      <c r="Q154" s="11">
        <f t="shared" si="17"/>
        <v>23</v>
      </c>
      <c r="R154" s="11">
        <f t="shared" si="18"/>
        <v>2</v>
      </c>
      <c r="S154" s="12" t="str" cm="1">
        <f t="array" ref="S154">INDEX('Radiotherapy-ConceptMap-1'!$I$15:$N$123,Q154+1,R154)</f>
        <v>* group[=].element[=].display = ##34#Soft Tissue##34#</v>
      </c>
    </row>
    <row r="155" spans="16:19" x14ac:dyDescent="0.75">
      <c r="P155" s="11">
        <v>141</v>
      </c>
      <c r="Q155" s="11">
        <f t="shared" si="17"/>
        <v>23</v>
      </c>
      <c r="R155" s="11">
        <f t="shared" si="18"/>
        <v>3</v>
      </c>
      <c r="S155" s="12" t="str" cm="1">
        <f t="array" ref="S155">INDEX('Radiotherapy-ConceptMap-1'!$I$15:$N$123,Q155+1,R155)</f>
        <v>* group[=].element[=].target.code = #Procedure.bodySite</v>
      </c>
    </row>
    <row r="156" spans="16:19" x14ac:dyDescent="0.75">
      <c r="P156" s="11">
        <v>142</v>
      </c>
      <c r="Q156" s="11">
        <f t="shared" si="17"/>
        <v>23</v>
      </c>
      <c r="R156" s="11">
        <f t="shared" si="18"/>
        <v>4</v>
      </c>
      <c r="S156" s="12" t="str" cm="1">
        <f t="array" ref="S156">INDEX('Radiotherapy-ConceptMap-1'!$I$15:$N$123,Q156+1,R156)</f>
        <v>* group[=].element[=].target.display = ##34###34#</v>
      </c>
    </row>
    <row r="157" spans="16:19" x14ac:dyDescent="0.75">
      <c r="P157" s="11">
        <v>143</v>
      </c>
      <c r="Q157" s="11">
        <f t="shared" si="17"/>
        <v>23</v>
      </c>
      <c r="R157" s="11">
        <f t="shared" si="18"/>
        <v>5</v>
      </c>
      <c r="S157" s="12" t="str" cm="1">
        <f t="array" ref="S157">INDEX('Radiotherapy-ConceptMap-1'!$I$15:$N$123,Q157+1,R157)</f>
        <v>* group[=].element[=].target.equivalence = #relatedto</v>
      </c>
    </row>
    <row r="158" spans="16:19" ht="29.5" x14ac:dyDescent="0.75">
      <c r="P158" s="11">
        <v>144</v>
      </c>
      <c r="Q158" s="11">
        <f t="shared" si="17"/>
        <v>23</v>
      </c>
      <c r="R158" s="11">
        <f t="shared" si="18"/>
        <v>6</v>
      </c>
      <c r="S158" s="12" t="str" cm="1">
        <f t="array" ref="S158">INDEX('Radiotherapy-ConceptMap-1'!$I$15:$N$123,Q158+1,R158)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INDEX('Radiotherapy-ConceptMap-1'!$I$15:$N$123,Q159+1,R159)</f>
        <v>* group[=].element[+].code = #Radiotherapy.metastaticTreatmentSites.liver</v>
      </c>
    </row>
    <row r="160" spans="16:19" x14ac:dyDescent="0.75">
      <c r="P160" s="11">
        <v>146</v>
      </c>
      <c r="Q160" s="11">
        <f t="shared" si="17"/>
        <v>24</v>
      </c>
      <c r="R160" s="11">
        <f t="shared" si="18"/>
        <v>2</v>
      </c>
      <c r="S160" s="12" t="str" cm="1">
        <f t="array" ref="S160">INDEX('Radiotherapy-ConceptMap-1'!$I$15:$N$123,Q160+1,R160)</f>
        <v>* group[=].element[=].display = ##34#Liver##34#</v>
      </c>
    </row>
    <row r="161" spans="16:19" x14ac:dyDescent="0.75">
      <c r="P161" s="11">
        <v>147</v>
      </c>
      <c r="Q161" s="11">
        <f t="shared" si="17"/>
        <v>24</v>
      </c>
      <c r="R161" s="11">
        <f t="shared" si="18"/>
        <v>3</v>
      </c>
      <c r="S161" s="12" t="str" cm="1">
        <f t="array" ref="S161">INDEX('Radiotherapy-ConceptMap-1'!$I$15:$N$123,Q161+1,R161)</f>
        <v>* group[=].element[=].target.code = #Procedure.bodySite</v>
      </c>
    </row>
    <row r="162" spans="16:19" x14ac:dyDescent="0.75">
      <c r="P162" s="11">
        <v>148</v>
      </c>
      <c r="Q162" s="11">
        <f t="shared" si="17"/>
        <v>24</v>
      </c>
      <c r="R162" s="11">
        <f t="shared" si="18"/>
        <v>4</v>
      </c>
      <c r="S162" s="12" t="str" cm="1">
        <f t="array" ref="S162">INDEX('Radiotherapy-ConceptMap-1'!$I$15:$N$123,Q162+1,R162)</f>
        <v>* group[=].element[=].target.display = ##34###34#</v>
      </c>
    </row>
    <row r="163" spans="16:19" x14ac:dyDescent="0.75">
      <c r="P163" s="11">
        <v>149</v>
      </c>
      <c r="Q163" s="11">
        <f t="shared" si="17"/>
        <v>24</v>
      </c>
      <c r="R163" s="11">
        <f t="shared" si="18"/>
        <v>5</v>
      </c>
      <c r="S163" s="12" t="str" cm="1">
        <f t="array" ref="S163">INDEX('Radiotherapy-ConceptMap-1'!$I$15:$N$123,Q163+1,R163)</f>
        <v>* group[=].element[=].target.equivalence = #relatedto</v>
      </c>
    </row>
    <row r="164" spans="16:19" ht="29.5" x14ac:dyDescent="0.75">
      <c r="P164" s="11">
        <v>150</v>
      </c>
      <c r="Q164" s="11">
        <f t="shared" si="17"/>
        <v>24</v>
      </c>
      <c r="R164" s="11">
        <f t="shared" si="18"/>
        <v>6</v>
      </c>
      <c r="S164" s="12" t="str" cm="1">
        <f t="array" ref="S164">INDEX('Radiotherapy-ConceptMap-1'!$I$15:$N$123,Q164+1,R164)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INDEX('Radiotherapy-ConceptMap-1'!$I$15:$N$123,Q165+1,R165)</f>
        <v>* group[=].element[+].code = #Radiotherapy.treatmentCompletedAsPlanned</v>
      </c>
    </row>
    <row r="166" spans="16:19" x14ac:dyDescent="0.75">
      <c r="P166" s="11">
        <v>152</v>
      </c>
      <c r="Q166" s="11">
        <f t="shared" si="17"/>
        <v>25</v>
      </c>
      <c r="R166" s="11">
        <f t="shared" si="18"/>
        <v>2</v>
      </c>
      <c r="S166" s="12" t="str" cm="1">
        <f t="array" ref="S166">INDEX('Radiotherapy-ConceptMap-1'!$I$15:$N$123,Q166+1,R166)</f>
        <v>* group[=].element[=].display = ##34#Treatment Completed as Planned?##34#</v>
      </c>
    </row>
    <row r="167" spans="16:19" x14ac:dyDescent="0.75">
      <c r="P167" s="11">
        <v>153</v>
      </c>
      <c r="Q167" s="11">
        <f t="shared" si="17"/>
        <v>25</v>
      </c>
      <c r="R167" s="11">
        <f t="shared" si="18"/>
        <v>3</v>
      </c>
      <c r="S167" s="12" t="str" cm="1">
        <f t="array" ref="S167">INDEX('Radiotherapy-ConceptMap-1'!$I$15:$N$123,Q167+1,R167)</f>
        <v>* group[=].element[=].target.code = #Procedure.extension:terminationReason</v>
      </c>
    </row>
    <row r="168" spans="16:19" x14ac:dyDescent="0.75">
      <c r="P168" s="11">
        <v>154</v>
      </c>
      <c r="Q168" s="11">
        <f t="shared" si="17"/>
        <v>25</v>
      </c>
      <c r="R168" s="11">
        <f t="shared" si="18"/>
        <v>4</v>
      </c>
      <c r="S168" s="12" t="str" cm="1">
        <f t="array" ref="S168">INDEX('Radiotherapy-ConceptMap-1'!$I$15:$N$123,Q168+1,R168)</f>
        <v>* group[=].element[=].target.display = ##34###34#</v>
      </c>
    </row>
    <row r="169" spans="16:19" x14ac:dyDescent="0.75">
      <c r="P169" s="11">
        <v>155</v>
      </c>
      <c r="Q169" s="11">
        <f t="shared" si="17"/>
        <v>25</v>
      </c>
      <c r="R169" s="11">
        <f t="shared" si="18"/>
        <v>5</v>
      </c>
      <c r="S169" s="12" t="str" cm="1">
        <f t="array" ref="S169">INDEX('Radiotherapy-ConceptMap-1'!$I$15:$N$123,Q169+1,R169)</f>
        <v>* group[=].element[=].target.equivalence = #relatedto</v>
      </c>
    </row>
    <row r="170" spans="16:19" ht="44.25" x14ac:dyDescent="0.75">
      <c r="P170" s="11">
        <v>156</v>
      </c>
      <c r="Q170" s="11">
        <f t="shared" si="17"/>
        <v>25</v>
      </c>
      <c r="R170" s="11">
        <f t="shared" si="18"/>
        <v>6</v>
      </c>
      <c r="S170" s="12" t="str" cm="1">
        <f t="array" ref="S170">INDEX('Radiotherapy-ConceptMap-1'!$I$15:$N$123,Q170+1,R170)</f>
        <v>* group[=].element[=].target.comment = ##34#to be reviewed; extension to be localized to change the used value set. Chack if the statusReason can be used for this scope##34#</v>
      </c>
    </row>
    <row r="171" spans="16:19" x14ac:dyDescent="0.75">
      <c r="P171" s="11">
        <v>157</v>
      </c>
      <c r="Q171" s="11">
        <f t="shared" si="17"/>
        <v>26</v>
      </c>
      <c r="R171" s="11">
        <f t="shared" si="18"/>
        <v>1</v>
      </c>
      <c r="S171" s="12" cm="1">
        <f t="array" ref="S171">INDEX('Radiotherapy-ConceptMap-1'!$I$15:$N$123,Q171+1,R171)</f>
        <v>0</v>
      </c>
    </row>
    <row r="172" spans="16:19" x14ac:dyDescent="0.75">
      <c r="P172" s="11">
        <v>158</v>
      </c>
      <c r="Q172" s="11">
        <f t="shared" si="17"/>
        <v>26</v>
      </c>
      <c r="R172" s="11">
        <f t="shared" si="18"/>
        <v>2</v>
      </c>
      <c r="S172" s="12" cm="1">
        <f t="array" ref="S172">INDEX('Radiotherapy-ConceptMap-1'!$I$15:$N$123,Q172+1,R172)</f>
        <v>0</v>
      </c>
    </row>
    <row r="173" spans="16:19" x14ac:dyDescent="0.75">
      <c r="P173" s="11">
        <v>159</v>
      </c>
      <c r="Q173" s="11">
        <f t="shared" si="17"/>
        <v>26</v>
      </c>
      <c r="R173" s="11">
        <f t="shared" si="18"/>
        <v>3</v>
      </c>
      <c r="S173" s="12" cm="1">
        <f t="array" ref="S173">INDEX('Radiotherapy-ConceptMap-1'!$I$15:$N$123,Q173+1,R173)</f>
        <v>0</v>
      </c>
    </row>
    <row r="174" spans="16:19" x14ac:dyDescent="0.75">
      <c r="P174" s="11">
        <v>160</v>
      </c>
      <c r="Q174" s="11">
        <f t="shared" si="17"/>
        <v>26</v>
      </c>
      <c r="R174" s="11">
        <f t="shared" si="18"/>
        <v>4</v>
      </c>
      <c r="S174" s="12" cm="1">
        <f t="array" ref="S174">INDEX('Radiotherapy-ConceptMap-1'!$I$15:$N$123,Q174+1,R174)</f>
        <v>0</v>
      </c>
    </row>
    <row r="175" spans="16:19" x14ac:dyDescent="0.75">
      <c r="P175" s="11">
        <v>161</v>
      </c>
      <c r="Q175" s="11">
        <f t="shared" si="17"/>
        <v>26</v>
      </c>
      <c r="R175" s="11">
        <f t="shared" si="18"/>
        <v>5</v>
      </c>
      <c r="S175" s="12" cm="1">
        <f t="array" ref="S175">INDEX('Radiotherapy-ConceptMap-1'!$I$15:$N$123,Q175+1,R175)</f>
        <v>0</v>
      </c>
    </row>
    <row r="176" spans="16:19" x14ac:dyDescent="0.75">
      <c r="P176" s="11">
        <v>162</v>
      </c>
      <c r="Q176" s="11">
        <f t="shared" si="17"/>
        <v>26</v>
      </c>
      <c r="R176" s="11">
        <f t="shared" si="18"/>
        <v>6</v>
      </c>
      <c r="S176" s="12" cm="1">
        <f t="array" ref="S176">INDEX('Radiotherapy-ConceptMap-1'!$I$15:$N$123,Q176+1,R176)</f>
        <v>0</v>
      </c>
    </row>
    <row r="177" spans="16:19" x14ac:dyDescent="0.75">
      <c r="P177" s="11">
        <v>163</v>
      </c>
      <c r="Q177" s="11">
        <f t="shared" si="17"/>
        <v>27</v>
      </c>
      <c r="R177" s="11">
        <f t="shared" si="18"/>
        <v>1</v>
      </c>
      <c r="S177" s="12" cm="1">
        <f t="array" ref="S177">INDEX('Radiotherapy-ConceptMap-1'!$I$15:$N$123,Q177+1,R177)</f>
        <v>0</v>
      </c>
    </row>
    <row r="178" spans="16:19" x14ac:dyDescent="0.75">
      <c r="P178" s="11">
        <v>164</v>
      </c>
      <c r="Q178" s="11">
        <f t="shared" si="17"/>
        <v>27</v>
      </c>
      <c r="R178" s="11">
        <f t="shared" si="18"/>
        <v>2</v>
      </c>
      <c r="S178" s="12" cm="1">
        <f t="array" ref="S178">INDEX('Radiotherapy-ConceptMap-1'!$I$15:$N$123,Q178+1,R178)</f>
        <v>0</v>
      </c>
    </row>
    <row r="179" spans="16:19" x14ac:dyDescent="0.75">
      <c r="P179" s="11">
        <v>165</v>
      </c>
      <c r="Q179" s="11">
        <f t="shared" si="17"/>
        <v>27</v>
      </c>
      <c r="R179" s="11">
        <f t="shared" si="18"/>
        <v>3</v>
      </c>
      <c r="S179" s="12" cm="1">
        <f t="array" ref="S179">INDEX('Radiotherapy-ConceptMap-1'!$I$15:$N$123,Q179+1,R179)</f>
        <v>0</v>
      </c>
    </row>
    <row r="180" spans="16:19" x14ac:dyDescent="0.75">
      <c r="P180" s="11">
        <v>166</v>
      </c>
      <c r="Q180" s="11">
        <f t="shared" si="17"/>
        <v>27</v>
      </c>
      <c r="R180" s="11">
        <f t="shared" si="18"/>
        <v>4</v>
      </c>
      <c r="S180" s="12" cm="1">
        <f t="array" ref="S180">INDEX('Radiotherapy-ConceptMap-1'!$I$15:$N$123,Q180+1,R180)</f>
        <v>0</v>
      </c>
    </row>
    <row r="181" spans="16:19" x14ac:dyDescent="0.75">
      <c r="P181" s="11">
        <v>167</v>
      </c>
      <c r="Q181" s="11">
        <f t="shared" si="17"/>
        <v>27</v>
      </c>
      <c r="R181" s="11">
        <f t="shared" si="18"/>
        <v>5</v>
      </c>
      <c r="S181" s="12" cm="1">
        <f t="array" ref="S181">INDEX('Radiotherapy-ConceptMap-1'!$I$15:$N$123,Q181+1,R181)</f>
        <v>0</v>
      </c>
    </row>
    <row r="182" spans="16:19" x14ac:dyDescent="0.75">
      <c r="P182" s="11">
        <v>168</v>
      </c>
      <c r="Q182" s="11">
        <f t="shared" si="17"/>
        <v>27</v>
      </c>
      <c r="R182" s="11">
        <f t="shared" si="18"/>
        <v>6</v>
      </c>
      <c r="S182" s="12" cm="1">
        <f t="array" ref="S182">INDEX('Radiotherapy-ConceptMap-1'!$I$15:$N$123,Q182+1,R182)</f>
        <v>0</v>
      </c>
    </row>
    <row r="183" spans="16:19" x14ac:dyDescent="0.75">
      <c r="P183" s="11">
        <v>169</v>
      </c>
      <c r="Q183" s="11">
        <f t="shared" si="17"/>
        <v>28</v>
      </c>
      <c r="R183" s="11">
        <f t="shared" si="18"/>
        <v>1</v>
      </c>
      <c r="S183" s="12" cm="1">
        <f t="array" ref="S183">INDEX('Radiotherapy-ConceptMap-1'!$I$15:$N$123,Q183+1,R183)</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pageSetup paperSize="9" orientation="portrait" r:id="rId6"/>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F15:F40</xm:sqref>
        </x14:dataValidation>
      </x14:dataValidations>
    </ext>
  </extLs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20" sqref="B19:B184"/>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1790</v>
      </c>
    </row>
    <row r="3" spans="2:7" x14ac:dyDescent="0.75">
      <c r="B3" s="24" t="s">
        <v>20</v>
      </c>
    </row>
    <row r="4" spans="2:7" x14ac:dyDescent="0.75">
      <c r="B4" s="50" t="str">
        <f>"Instance: "&amp;'Radiotherapy-ConceptMap-1'!C4</f>
        <v>Instance: radiotherapy2FHIR</v>
      </c>
    </row>
    <row r="5" spans="2:7" x14ac:dyDescent="0.75">
      <c r="B5" s="50" t="s">
        <v>1330</v>
      </c>
    </row>
    <row r="6" spans="2:7" x14ac:dyDescent="0.75">
      <c r="B6" s="50" t="s">
        <v>1321</v>
      </c>
    </row>
    <row r="7" spans="2:7" x14ac:dyDescent="0.75">
      <c r="B7" s="50" t="s">
        <v>1473</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1322</v>
      </c>
    </row>
    <row r="11" spans="2:7" x14ac:dyDescent="0.75">
      <c r="B11" s="50" t="s">
        <v>1323</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##34#http://hl7.eu/fhir/ig/idea4rc/StructureDefinition/Radiotherapy##34#</v>
      </c>
    </row>
    <row r="17" spans="2:7" x14ac:dyDescent="0.75">
      <c r="B17" s="53" t="str">
        <f>"* group[=].target = ##34#"&amp;'Radiotherapy-ConceptMap-1'!E7&amp;"##34#"</f>
        <v>* group[=].target = ##34#http://hl7.eu/fhir/ig/idea4rc/StructureDefinition/Procedure-radiotheraphy-eu-i4rc##34#</v>
      </c>
    </row>
    <row r="18" spans="2:7" x14ac:dyDescent="0.75">
      <c r="B18" s="75"/>
    </row>
    <row r="19" spans="2:7" x14ac:dyDescent="0.75">
      <c r="B19" s="12" t="str">
        <f>IF('Radiotherapy-ConceptMap-1'!S15=0,"//---END",'Radiotherapy-ConceptMap-1'!S15)</f>
        <v>* group[=].element[+].code = #Radiotherapy.episodeEventReference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#Procedure.extension:radiotherapy</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ht="44.25" x14ac:dyDescent="0.75">
      <c r="B30" s="12" t="str">
        <f>IF('Radiotherapy-ConceptMap-1'!S26=0,"//---END",'Radiotherapy-ConceptMap-1'!S26)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1" spans="2:7" x14ac:dyDescent="0.75">
      <c r="B31" s="12" t="str">
        <f>IF('Radiotherapy-ConceptMap-1'!S27=0,"//---END",'Radiotherapy-ConceptMap-1'!S27)</f>
        <v>* group[=].element[+].code = #Radiotherapy.intent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#Procedure.extension:procedureIntent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ht="29.5"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c>
    </row>
    <row r="49" spans="2:2" x14ac:dyDescent="0.75">
      <c r="B49" s="12" t="str">
        <f>IF('Radiotherapy-ConceptMap-1'!S45=0,"//---END",'Radiotherapy-ConceptMap-1'!S45)</f>
        <v>* group[=].element[+].code = #Radiotherapy.otherBeam</v>
      </c>
    </row>
    <row r="50" spans="2:2" x14ac:dyDescent="0.75">
      <c r="B50" s="12" t="str">
        <f>IF('Radiotherapy-ConceptMap-1'!S46=0,"//---END",'Radiotherapy-ConceptMap-1'!S46)</f>
        <v>* group[=].element[=].display = ##34#Beam quality Other; specify##34#</v>
      </c>
    </row>
    <row r="51" spans="2:2" x14ac:dyDescent="0.75">
      <c r="B51" s="12" t="str">
        <f>IF('Radiotherapy-ConceptMap-1'!S47=0,"//---END",'Radiotherapy-ConceptMap-1'!S47)</f>
        <v>* group[=].element[=].target.code = #Procedure.extension:modalityAndTechnique.extension:modality.valueCodeableConcept.text</v>
      </c>
    </row>
    <row r="52" spans="2:2" x14ac:dyDescent="0.75">
      <c r="B52" s="12" t="str">
        <f>IF('Radiotherapy-ConceptMap-1'!S48=0,"//---END",'Radiotherapy-ConceptMap-1'!S48)</f>
        <v>* group[=].element[=].target.display = ##34###34#</v>
      </c>
    </row>
    <row r="53" spans="2:2" x14ac:dyDescent="0.75">
      <c r="B53" s="12" t="str">
        <f>IF('Radiotherapy-ConceptMap-1'!S49=0,"//---END",'Radiotherapy-ConceptMap-1'!S49)</f>
        <v>* group[=].element[=].target.equivalence = #relatedto</v>
      </c>
    </row>
    <row r="54" spans="2:2" x14ac:dyDescent="0.75">
      <c r="B54" s="12" t="str">
        <f>IF('Radiotherapy-ConceptMap-1'!S50=0,"//---END",'Radiotherapy-ConceptMap-1'!S50)</f>
        <v/>
      </c>
    </row>
    <row r="55" spans="2:2" x14ac:dyDescent="0.75">
      <c r="B55" s="12" t="str">
        <f>IF('Radiotherapy-ConceptMap-1'!S51=0,"//---END",'Radiotherapy-ConceptMap-1'!S51)</f>
        <v>* group[=].element[+].code = #Radiotherapy.treatmentTechnique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c>
    </row>
    <row r="61" spans="2:2" x14ac:dyDescent="0.75">
      <c r="B61" s="12" t="str">
        <f>IF('Radiotherapy-ConceptMap-1'!S57=0,"//---END",'Radiotherapy-ConceptMap-1'!S57)</f>
        <v>* group[=].element[+].code = #Radiotherapy.totalDoseTdGy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#Radiotherapy.numberOfFractions</v>
      </c>
    </row>
    <row r="68" spans="2:2" x14ac:dyDescent="0.75">
      <c r="B68" s="12" t="str">
        <f>IF('Radiotherapy-ConceptMap-1'!S64=0,"//---END",'Radiotherapy-ConceptMap-1'!S64)</f>
        <v>* group[=].element[=].display = ##34#Number of fractions##34#</v>
      </c>
    </row>
    <row r="69" spans="2:2" x14ac:dyDescent="0.75">
      <c r="B69" s="12" t="str">
        <f>IF('Radiotherapy-ConceptMap-1'!S65=0,"//---END",'Radiotherapy-ConceptMap-1'!S65)</f>
        <v>* group[=].element[=].target.code = #Procedure.extension:doseToVolume.extension:fractionsDelivered</v>
      </c>
    </row>
    <row r="70" spans="2:2" x14ac:dyDescent="0.75">
      <c r="B70" s="12" t="str">
        <f>IF('Radiotherapy-ConceptMap-1'!S66=0,"//---END",'Radiotherapy-ConceptMap-1'!S66)</f>
        <v>* group[=].element[=].target.display = ##34###34#</v>
      </c>
    </row>
    <row r="71" spans="2:2" x14ac:dyDescent="0.75">
      <c r="B71" s="12" t="str">
        <f>IF('Radiotherapy-ConceptMap-1'!S67=0,"//---END",'Radiotherapy-ConceptMap-1'!S67)</f>
        <v>* group[=].element[=].target.equivalence = #relatedto</v>
      </c>
    </row>
    <row r="72" spans="2:2" x14ac:dyDescent="0.75">
      <c r="B72" s="12" t="str">
        <f>IF('Radiotherapy-ConceptMap-1'!S68=0,"//---END",'Radiotherapy-ConceptMap-1'!S68)</f>
        <v/>
      </c>
    </row>
    <row r="73" spans="2:2" x14ac:dyDescent="0.75">
      <c r="B73" s="12" t="str">
        <f>IF('Radiotherapy-ConceptMap-1'!S69=0,"//---END",'Radiotherapy-ConceptMap-1'!S69)</f>
        <v>* group[=].element[+].code = #Radiotherapy.adaptiveRt</v>
      </c>
    </row>
    <row r="74" spans="2:2" x14ac:dyDescent="0.75">
      <c r="B74" s="12" t="str">
        <f>IF('Radiotherapy-ConceptMap-1'!S70=0,"//---END",'Radiotherapy-ConceptMap-1'!S70)</f>
        <v>* group[=].element[=].display = ##34#Adaptive RT##34#</v>
      </c>
    </row>
    <row r="75" spans="2:2" x14ac:dyDescent="0.75">
      <c r="B75" s="12" t="str">
        <f>IF('Radiotherapy-ConceptMap-1'!S71=0,"//---END",'Radiotherapy-ConceptMap-1'!S71)</f>
        <v>* group[=].element[=].target.code = #Procedure.extension:terminationReason</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group[=].element[=].target.comment = ##34#to be reviewed; extension to be localized to change the used value set##34#</v>
      </c>
    </row>
    <row r="79" spans="2:2" x14ac:dyDescent="0.75">
      <c r="B79" s="12" t="str">
        <f>IF('Radiotherapy-ConceptMap-1'!S75=0,"//---END",'Radiotherapy-ConceptMap-1'!S75)</f>
        <v>* group[=].element[+].code = #Radiotherapy.igrtImageGuideRadiotherapy</v>
      </c>
    </row>
    <row r="80" spans="2:2" x14ac:dyDescent="0.75">
      <c r="B80" s="12" t="str">
        <f>IF('Radiotherapy-ConceptMap-1'!S76=0,"//---END",'Radiotherapy-ConceptMap-1'!S76)</f>
        <v>* group[=].element[=].display = ##34#IGRT  (image guide radiotherapy)##34#</v>
      </c>
    </row>
    <row r="81" spans="2:2" x14ac:dyDescent="0.75">
      <c r="B81" s="12" t="str">
        <f>IF('Radiotherapy-ConceptMap-1'!S77=0,"//---END",'Radiotherapy-ConceptMap-1'!S77)</f>
        <v>* group[=].element[=].target.code = #Procedure.extension:modalityAndTechnique.extension:technique.valueCodeableConcept</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checked##34#</v>
      </c>
    </row>
    <row r="85" spans="2:2" x14ac:dyDescent="0.75">
      <c r="B85" s="12" t="str">
        <f>IF('Radiotherapy-ConceptMap-1'!S81=0,"//---END",'Radiotherapy-ConceptMap-1'!S81)</f>
        <v>* group[=].element[+].code = #Radiotherapy.startDate</v>
      </c>
    </row>
    <row r="86" spans="2:2" x14ac:dyDescent="0.75">
      <c r="B86" s="12" t="str">
        <f>IF('Radiotherapy-ConceptMap-1'!S82=0,"//---END",'Radiotherapy-ConceptMap-1'!S82)</f>
        <v>* group[=].element[=].display = ##34#Start date##34#</v>
      </c>
    </row>
    <row r="87" spans="2:2" x14ac:dyDescent="0.75">
      <c r="B87" s="12" t="str">
        <f>IF('Radiotherapy-ConceptMap-1'!S83=0,"//---END",'Radiotherapy-ConceptMap-1'!S83)</f>
        <v>* group[=].element[=].target.code = #Procedure.performedPeriod.start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#equal</v>
      </c>
    </row>
    <row r="90" spans="2:2" x14ac:dyDescent="0.75">
      <c r="B90" s="12" t="str">
        <f>IF('Radiotherapy-ConceptMap-1'!S86=0,"//---END",'Radiotherapy-ConceptMap-1'!S86)</f>
        <v/>
      </c>
    </row>
    <row r="91" spans="2:2" x14ac:dyDescent="0.75">
      <c r="B91" s="12" t="str">
        <f>IF('Radiotherapy-ConceptMap-1'!S87=0,"//---END",'Radiotherapy-ConceptMap-1'!S87)</f>
        <v>* group[=].element[+].code = #Radiotherapy.endDate</v>
      </c>
    </row>
    <row r="92" spans="2:2" x14ac:dyDescent="0.75">
      <c r="B92" s="12" t="str">
        <f>IF('Radiotherapy-ConceptMap-1'!S88=0,"//---END",'Radiotherapy-ConceptMap-1'!S88)</f>
        <v>* group[=].element[=].display = ##34#End  date##34#</v>
      </c>
    </row>
    <row r="93" spans="2:2" x14ac:dyDescent="0.75">
      <c r="B93" s="12" t="str">
        <f>IF('Radiotherapy-ConceptMap-1'!S89=0,"//---END",'Radiotherapy-ConceptMap-1'!S89)</f>
        <v>* group[=].element[=].target.code = #Procedure.performedPeriod.end</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#Radiotherapy.treatmentSites</v>
      </c>
    </row>
    <row r="98" spans="2:2" x14ac:dyDescent="0.75">
      <c r="B98" s="12" t="str">
        <f>IF('Radiotherapy-ConceptMap-1'!S94=0,"//---END",'Radiotherapy-ConceptMap-1'!S94)</f>
        <v>* group[=].element[=].display = ##34#Treatment Sites:##34#</v>
      </c>
    </row>
    <row r="99" spans="2:2" x14ac:dyDescent="0.75">
      <c r="B99" s="12" t="str">
        <f>IF('Radiotherapy-ConceptMap-1'!S95=0,"//---END",'Radiotherapy-ConceptMap-1'!S95)</f>
        <v>* group[=].element[=].target.code = #Procedure.bodySite</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#equivalent</v>
      </c>
    </row>
    <row r="102" spans="2:2" x14ac:dyDescent="0.75">
      <c r="B102" s="12" t="str">
        <f>IF('Radiotherapy-ConceptMap-1'!S98=0,"//---END",'Radiotherapy-ConceptMap-1'!S98)</f>
        <v/>
      </c>
    </row>
    <row r="103" spans="2:2" x14ac:dyDescent="0.75">
      <c r="B103" s="12" t="str">
        <f>IF('Radiotherapy-ConceptMap-1'!S99=0,"//---END",'Radiotherapy-ConceptMap-1'!S99)</f>
        <v>* group[=].element[+].code = #Radiotherapy.treatmentSites.primary</v>
      </c>
    </row>
    <row r="104" spans="2:2" x14ac:dyDescent="0.75">
      <c r="B104" s="12" t="str">
        <f>IF('Radiotherapy-ConceptMap-1'!S100=0,"//---END",'Radiotherapy-ConceptMap-1'!S100)</f>
        <v>* group[=].element[=].display = ##34#Primary##34#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#relatedto</v>
      </c>
    </row>
    <row r="108" spans="2:2" x14ac:dyDescent="0.75">
      <c r="B108" s="12" t="str">
        <f>IF('Radiotherapy-ConceptMap-1'!S104=0,"//---END",'Radiotherapy-ConceptMap-1'!S104)</f>
        <v>* group[=].element[=].target.comment = ##34#check the availability of proper coded concepts##34#</v>
      </c>
    </row>
    <row r="109" spans="2:2" x14ac:dyDescent="0.75">
      <c r="B109" s="12" t="str">
        <f>IF('Radiotherapy-ConceptMap-1'!S105=0,"//---END",'Radiotherapy-ConceptMap-1'!S105)</f>
        <v>* group[=].element[+].code = #Radiotherapy.treatmentSites.neck</v>
      </c>
    </row>
    <row r="110" spans="2:2" x14ac:dyDescent="0.75">
      <c r="B110" s="12" t="str">
        <f>IF('Radiotherapy-ConceptMap-1'!S106=0,"//---END",'Radiotherapy-ConceptMap-1'!S106)</f>
        <v>* group[=].element[=].display = ##34#Neck##34#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#Radiotherapy.treatmentSites.primaryAndIpsilateralNeck</v>
      </c>
    </row>
    <row r="116" spans="2:2" x14ac:dyDescent="0.75">
      <c r="B116" s="12" t="str">
        <f>IF('Radiotherapy-ConceptMap-1'!S112=0,"//---END",'Radiotherapy-ConceptMap-1'!S112)</f>
        <v>* group[=].element[=].display = ##34#Primary and Ipsilateral 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#Radiotherapy.treatmentSites.primaryAndBilateralNeck</v>
      </c>
    </row>
    <row r="122" spans="2:2" x14ac:dyDescent="0.75">
      <c r="B122" s="12" t="str">
        <f>IF('Radiotherapy-ConceptMap-1'!S118=0,"//---END",'Radiotherapy-ConceptMap-1'!S118)</f>
        <v>* group[=].element[=].display = ##34#Primary and Bilateral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#Radiotherapy.treatmentSites.distantMetastasis</v>
      </c>
    </row>
    <row r="128" spans="2:2" x14ac:dyDescent="0.75">
      <c r="B128" s="12" t="str">
        <f>IF('Radiotherapy-ConceptMap-1'!S124=0,"//---END",'Radiotherapy-ConceptMap-1'!S124)</f>
        <v>* group[=].element[=].display = ##34#Distant Metastasis##34#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#Radiotherapy.metastaticTreatmentSites</v>
      </c>
    </row>
    <row r="134" spans="2:2" x14ac:dyDescent="0.75">
      <c r="B134" s="12" t="str">
        <f>IF('Radiotherapy-ConceptMap-1'!S130=0,"//---END",'Radiotherapy-ConceptMap-1'!S130)</f>
        <v>* group[=].element[=].display = ##34#Metastatic Treatment Sites:##34#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if  a specific bodySite qualifer should be used##34#</v>
      </c>
    </row>
    <row r="139" spans="2:2" x14ac:dyDescent="0.75">
      <c r="B139" s="12" t="str">
        <f>IF('Radiotherapy-ConceptMap-1'!S135=0,"//---END",'Radiotherapy-ConceptMap-1'!S135)</f>
        <v>* group[=].element[+].code = #Radiotherapy.metastaticTreatmentSites.lung</v>
      </c>
    </row>
    <row r="140" spans="2:2" ht="29.5" x14ac:dyDescent="0.75">
      <c r="B140" s="12" t="str">
        <f>IF('Radiotherapy-ConceptMap-1'!S136=0,"//---END",'Radiotherapy-ConceptMap-1'!S136)</f>
        <v>* group[=].element[=].display = ##34#Lung
##34#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the availability of proper coded concepts##34#</v>
      </c>
    </row>
    <row r="145" spans="2:2" x14ac:dyDescent="0.75">
      <c r="B145" s="12" t="str">
        <f>IF('Radiotherapy-ConceptMap-1'!S141=0,"//---END",'Radiotherapy-ConceptMap-1'!S141)</f>
        <v>* group[=].element[+].code = #Radiotherapy.metastaticTreatmentSites.mediastinum</v>
      </c>
    </row>
    <row r="146" spans="2:2" ht="29.5" x14ac:dyDescent="0.75">
      <c r="B146" s="12" t="str">
        <f>IF('Radiotherapy-ConceptMap-1'!S142=0,"//---END",'Radiotherapy-ConceptMap-1'!S142)</f>
        <v>* group[=].element[=].display = ##34#Mediastinum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#Radiotherapy.metastaticTreatmentSites.bone</v>
      </c>
    </row>
    <row r="152" spans="2:2" x14ac:dyDescent="0.75">
      <c r="B152" s="12" t="str">
        <f>IF('Radiotherapy-ConceptMap-1'!S148=0,"//---END",'Radiotherapy-ConceptMap-1'!S148)</f>
        <v>* group[=].element[=].display = ##34#Bone##34#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#Radiotherapy.metastaticTreatmentSites.softTissue</v>
      </c>
    </row>
    <row r="158" spans="2:2" x14ac:dyDescent="0.75">
      <c r="B158" s="12" t="str">
        <f>IF('Radiotherapy-ConceptMap-1'!S154=0,"//---END",'Radiotherapy-ConceptMap-1'!S154)</f>
        <v>* group[=].element[=].display = ##34#Soft Tissue##34#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#Radiotherapy.metastaticTreatmentSites.liver</v>
      </c>
    </row>
    <row r="164" spans="2:2" x14ac:dyDescent="0.75">
      <c r="B164" s="12" t="str">
        <f>IF('Radiotherapy-ConceptMap-1'!S160=0,"//---END",'Radiotherapy-ConceptMap-1'!S160)</f>
        <v>* group[=].element[=].display = ##34#Liver##34#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#Radiotherapy.treatmentCompletedAsPlanned</v>
      </c>
    </row>
    <row r="170" spans="2:2" x14ac:dyDescent="0.75">
      <c r="B170" s="12" t="str">
        <f>IF('Radiotherapy-ConceptMap-1'!S166=0,"//---END",'Radiotherapy-ConceptMap-1'!S166)</f>
        <v>* group[=].element[=].display = ##34#Treatment Completed as Planned?##34#</v>
      </c>
    </row>
    <row r="171" spans="2:2" x14ac:dyDescent="0.75">
      <c r="B171" s="12" t="str">
        <f>IF('Radiotherapy-ConceptMap-1'!S167=0,"//---END",'Radiotherapy-ConceptMap-1'!S167)</f>
        <v>* group[=].element[=].target.code = #Procedure.extension:terminationReason</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ht="29.5" x14ac:dyDescent="0.75">
      <c r="B174" s="12" t="str">
        <f>IF('Radiotherapy-ConceptMap-1'!S170=0,"//---END",'Radiotherapy-ConceptMap-1'!S170)</f>
        <v>* group[=].element[=].target.comment = ##34#to be reviewed; extension to be localized to change the used value set. Chack if the statusReason can be used for this scope##34#</v>
      </c>
    </row>
    <row r="175" spans="2:2" x14ac:dyDescent="0.75">
      <c r="B175" s="12" t="str">
        <f>IF('Radiotherapy-ConceptMap-1'!S171=0,"//---END",'Radiotherapy-ConceptMap-1'!S171)</f>
        <v>//---END</v>
      </c>
    </row>
    <row r="176" spans="2:2" x14ac:dyDescent="0.75">
      <c r="B176" s="12" t="str">
        <f>IF('Radiotherapy-ConceptMap-1'!S172=0,"//---END",'Radiotherapy-ConceptMap-1'!S172)</f>
        <v>//---END</v>
      </c>
    </row>
    <row r="177" spans="2:2" x14ac:dyDescent="0.75">
      <c r="B177" s="12" t="str">
        <f>IF('Radiotherapy-ConceptMap-1'!S173=0,"//---END",'Radiotherapy-ConceptMap-1'!S173)</f>
        <v>//---END</v>
      </c>
    </row>
    <row r="178" spans="2:2" x14ac:dyDescent="0.75">
      <c r="B178" s="12" t="str">
        <f>IF('Radiotherapy-ConceptMap-1'!S174=0,"//---END",'Radiotherapy-ConceptMap-1'!S174)</f>
        <v>//---END</v>
      </c>
    </row>
    <row r="179" spans="2:2" x14ac:dyDescent="0.75">
      <c r="B179" s="12" t="str">
        <f>IF('Radiotherapy-ConceptMap-1'!S175=0,"//---END",'Radiotherapy-ConceptMap-1'!S175)</f>
        <v>//---END</v>
      </c>
    </row>
    <row r="180" spans="2:2" x14ac:dyDescent="0.75">
      <c r="B180" s="12" t="str">
        <f>IF('Radiotherapy-ConceptMap-1'!S176=0,"//---END",'Radiotherapy-ConceptMap-1'!S176)</f>
        <v>//---END</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B9" sqref="B9"/>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4.2695312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L2" s="24" t="s">
        <v>19</v>
      </c>
      <c r="N2" s="24" t="s">
        <v>1381</v>
      </c>
      <c r="P2" s="24" t="s">
        <v>2045</v>
      </c>
      <c r="R2" s="24" t="s">
        <v>2046</v>
      </c>
    </row>
    <row r="3" spans="1:18" ht="15.5" thickBot="1" x14ac:dyDescent="0.9">
      <c r="L3" s="24" t="str">
        <f>L1</f>
        <v>//===================================================</v>
      </c>
      <c r="N3" s="24" t="str">
        <f>N1</f>
        <v>// -------------------------------------------------------------------------------</v>
      </c>
      <c r="P3" s="24" t="str">
        <f>P1</f>
        <v>// -------------------------------------------------------------------------------</v>
      </c>
      <c r="R3" s="24" t="str">
        <f>R1</f>
        <v>// -------------------------------------------------------------------------------</v>
      </c>
    </row>
    <row r="4" spans="1:18" ht="15.5" thickBot="1" x14ac:dyDescent="0.9">
      <c r="A4" s="5" t="s">
        <v>11</v>
      </c>
      <c r="B4" s="30" t="s">
        <v>2230</v>
      </c>
      <c r="L4" s="16" t="str">
        <f>CONCATENATE("Logical: ",B4)</f>
        <v>Logical: OtherTreatmentI4rc</v>
      </c>
    </row>
    <row r="5" spans="1:18" ht="15.5" thickBot="1" x14ac:dyDescent="0.9">
      <c r="A5" s="14" t="s">
        <v>16</v>
      </c>
      <c r="B5" s="30" t="s">
        <v>2231</v>
      </c>
      <c r="L5" s="16" t="str">
        <f>CONCATENATE("Id: ",B5)</f>
        <v>Id: OtherTreatment</v>
      </c>
    </row>
    <row r="6" spans="1:18" ht="15.5" thickBot="1" x14ac:dyDescent="0.9">
      <c r="A6" s="14" t="s">
        <v>10</v>
      </c>
      <c r="B6" s="30" t="s">
        <v>2232</v>
      </c>
      <c r="L6" s="17" t="str">
        <f>CONCATENATE("Title: ##34#",B6,"##34#")</f>
        <v>Title: ##34#Other Local Treatment##34#</v>
      </c>
    </row>
    <row r="7" spans="1:18" x14ac:dyDescent="0.75">
      <c r="A7" s="26" t="s">
        <v>2</v>
      </c>
      <c r="B7" s="30" t="s">
        <v>2232</v>
      </c>
      <c r="C7" s="9" t="s">
        <v>3</v>
      </c>
      <c r="D7" s="1" t="s">
        <v>4</v>
      </c>
      <c r="E7" s="3" t="s">
        <v>5</v>
      </c>
      <c r="F7" s="3" t="s">
        <v>6</v>
      </c>
      <c r="G7" s="3" t="s">
        <v>7</v>
      </c>
      <c r="H7" s="64" t="s">
        <v>1380</v>
      </c>
      <c r="I7" s="118" t="s">
        <v>2043</v>
      </c>
      <c r="J7" s="118" t="s">
        <v>2044</v>
      </c>
      <c r="L7" s="17" t="str">
        <f>CONCATENATE("Description: "," ##334#",B7,"##334#",)</f>
        <v>Description:  ##334#Other Local Treatment##334#</v>
      </c>
    </row>
    <row r="8" spans="1:18" ht="59" x14ac:dyDescent="0.75">
      <c r="A8" s="59">
        <v>0</v>
      </c>
      <c r="B8" s="12" t="s">
        <v>1545</v>
      </c>
      <c r="C8" s="12" t="s">
        <v>1627</v>
      </c>
      <c r="D8" s="12" t="s">
        <v>1540</v>
      </c>
      <c r="E8" s="12">
        <v>1</v>
      </c>
      <c r="F8" s="12">
        <v>1</v>
      </c>
      <c r="G8" s="132" t="s">
        <v>1592</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3" si="0">IF(I8,IF(L8="*  ..  ##34###34# ##334###334#",L8,CONCATENATE("* ",B8," insert ObligationActorAndCode($actor-headneck, #SHALL:handle)")),IF(L8="*  ..  ##34###34# ##334###334#",L8,""))</f>
        <v>* episodeEvent insert ObligationActorAndCode($actor-headneck, #SHALL:handle)</v>
      </c>
      <c r="R8" s="12" t="str">
        <f t="shared" ref="R8:R43" si="1">IF(J8,IF(L8="*  ..  ##34###34# ##334###334#",L8,CONCATENATE("* ",B8," insert ObligationActorAndCode($actor-sarcoma-i4rc, #SHALL:handle)")),IF(L8="*  ..  ##34###34# ##334###334#",L8,""))</f>
        <v>* episodeEvent insert ObligationActorAndCode($actor-sarcoma-i4rc, #SHALL:handle)</v>
      </c>
    </row>
    <row r="9" spans="1:18" ht="44.25" x14ac:dyDescent="0.75">
      <c r="A9" s="59">
        <v>1</v>
      </c>
      <c r="B9" s="4" t="s">
        <v>1854</v>
      </c>
      <c r="C9" s="12" t="s">
        <v>2222</v>
      </c>
      <c r="D9" s="12" t="s">
        <v>2223</v>
      </c>
      <c r="E9" s="12">
        <v>1</v>
      </c>
      <c r="F9" s="12">
        <v>1</v>
      </c>
      <c r="G9" s="12" t="s">
        <v>1461</v>
      </c>
      <c r="H9" s="12" t="s">
        <v>2224</v>
      </c>
      <c r="I9" s="12" t="b">
        <v>0</v>
      </c>
      <c r="J9" s="12" t="b">
        <v>1</v>
      </c>
      <c r="K9" s="25"/>
      <c r="L9" s="12" t="str">
        <f t="shared" ref="L9:L28" si="2">CONCATENATE("* ",B9, " ",E9,"..",F9," ",G9," ##34#",C9,"##34# ##334#",D9,"##334#")</f>
        <v>* type 1..1 CodeableConcept ##34#Type of local treatment##34# ##334#Which type of local treatment is applied##334#</v>
      </c>
      <c r="N9" s="12" t="str">
        <f t="shared" ref="N9:N28" si="3">IF(H9="",IF(L9="*  ..  ##34###34# ##334###334#",L9,""),IF(L9="*  ..  ##34###34# ##334###334#",L9,CONCATENATE("* ",B9," ^comment = ##334#",H9,"##334#")))</f>
        <v>* type ^comment = ##334#Regional Deep Hyperthemia; Other;
Hypertermia treatment - 4137449
Other - 9177##334#</v>
      </c>
      <c r="P9" s="12" t="str">
        <f t="shared" si="0"/>
        <v/>
      </c>
      <c r="R9" s="12" t="str">
        <f t="shared" si="1"/>
        <v>* type insert ObligationActorAndCode($actor-sarcoma-i4rc, #SHALL:handle)</v>
      </c>
    </row>
    <row r="10" spans="1:18" ht="29.5" x14ac:dyDescent="0.75">
      <c r="A10" s="59">
        <v>2</v>
      </c>
      <c r="B10" s="12" t="s">
        <v>1724</v>
      </c>
      <c r="C10" s="12" t="s">
        <v>1725</v>
      </c>
      <c r="D10" s="12" t="s">
        <v>2225</v>
      </c>
      <c r="E10" s="12">
        <v>1</v>
      </c>
      <c r="F10" s="12">
        <v>1</v>
      </c>
      <c r="G10" s="12" t="s">
        <v>39</v>
      </c>
      <c r="H10" s="12"/>
      <c r="I10" s="12" t="b">
        <v>1</v>
      </c>
      <c r="J10" s="12" t="b">
        <v>1</v>
      </c>
      <c r="K10" s="25"/>
      <c r="L10" s="12" t="str">
        <f t="shared" si="2"/>
        <v>* startDate 1..1 date ##34#Start date##34# ##334#Date when local treatment started##334#</v>
      </c>
      <c r="N10" s="12" t="str">
        <f t="shared" si="3"/>
        <v/>
      </c>
      <c r="P10" s="12" t="str">
        <f t="shared" si="0"/>
        <v>* startDate insert ObligationActorAndCode($actor-headneck, #SHALL:handle)</v>
      </c>
      <c r="R10" s="12" t="str">
        <f t="shared" si="1"/>
        <v>* startDate insert ObligationActorAndCode($actor-sarcoma-i4rc, #SHALL:handle)</v>
      </c>
    </row>
    <row r="11" spans="1:18" ht="29.5" x14ac:dyDescent="0.75">
      <c r="A11" s="59">
        <v>3</v>
      </c>
      <c r="B11" s="12" t="s">
        <v>1727</v>
      </c>
      <c r="C11" s="12" t="s">
        <v>1728</v>
      </c>
      <c r="D11" s="12" t="s">
        <v>2226</v>
      </c>
      <c r="E11" s="12">
        <v>1</v>
      </c>
      <c r="F11" s="12">
        <v>1</v>
      </c>
      <c r="G11" s="12" t="s">
        <v>39</v>
      </c>
      <c r="H11" s="12"/>
      <c r="I11" s="12" t="b">
        <v>1</v>
      </c>
      <c r="J11" s="12" t="b">
        <v>1</v>
      </c>
      <c r="K11" s="25"/>
      <c r="L11" s="12" t="str">
        <f t="shared" si="2"/>
        <v>* endDate 1..1 date ##34#End  date##34# ##334#Date when local treatment ended##334#</v>
      </c>
      <c r="N11" s="12" t="str">
        <f t="shared" si="3"/>
        <v/>
      </c>
      <c r="P11" s="12" t="str">
        <f t="shared" si="0"/>
        <v>* endDate insert ObligationActorAndCode($actor-headneck, #SHALL:handle)</v>
      </c>
      <c r="R11" s="12" t="str">
        <f t="shared" si="1"/>
        <v>* endDate insert ObligationActorAndCode($actor-sarcoma-i4rc, #SHALL:handle)</v>
      </c>
    </row>
    <row r="12" spans="1:18" ht="118" x14ac:dyDescent="0.75">
      <c r="A12" s="59">
        <v>4</v>
      </c>
      <c r="B12" s="12" t="s">
        <v>1837</v>
      </c>
      <c r="C12" s="12" t="s">
        <v>2227</v>
      </c>
      <c r="D12" s="12" t="s">
        <v>1637</v>
      </c>
      <c r="E12" s="12">
        <v>0</v>
      </c>
      <c r="F12" s="12">
        <v>1</v>
      </c>
      <c r="G12" s="12" t="s">
        <v>1461</v>
      </c>
      <c r="H12" s="12" t="s">
        <v>2228</v>
      </c>
      <c r="I12" s="12" t="b">
        <v>1</v>
      </c>
      <c r="J12" s="12" t="b">
        <v>1</v>
      </c>
      <c r="K12" s="25"/>
      <c r="L12" s="12" t="str">
        <f t="shared" si="2"/>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3"/>
        <v>* treatmentResponse ^comment = ##334#Complete response; Partial response; Stable disease; Progression; Unknown.
Complete Remission - 32946
Partial Remission - 32947
Stable Disease - 32948
Progression - 32949
##334#</v>
      </c>
      <c r="P12" s="12" t="str">
        <f t="shared" si="0"/>
        <v>* treatmentResponse insert ObligationActorAndCode($actor-headneck, #SHALL:handle)</v>
      </c>
      <c r="R12" s="12" t="str">
        <f t="shared" si="1"/>
        <v>* treatmentResponse insert ObligationActorAndCode($actor-sarcoma-i4rc, #SHALL:handle)</v>
      </c>
    </row>
    <row r="13" spans="1:18" x14ac:dyDescent="0.75">
      <c r="A13" s="59">
        <v>5</v>
      </c>
      <c r="B13" s="12"/>
      <c r="C13" s="12"/>
      <c r="D13" s="12"/>
      <c r="E13" s="11"/>
      <c r="F13" s="11"/>
      <c r="G13" s="86"/>
      <c r="H13" s="12"/>
      <c r="I13" s="12"/>
      <c r="J13" s="12"/>
      <c r="K13" s="25"/>
      <c r="L13" s="12" t="str">
        <f t="shared" si="2"/>
        <v>*  ..  ##34###34# ##334###334#</v>
      </c>
      <c r="N13" s="12" t="str">
        <f t="shared" si="3"/>
        <v>*  ..  ##34###34# ##334###334#</v>
      </c>
      <c r="P13" s="12" t="str">
        <f t="shared" si="0"/>
        <v>*  ..  ##34###34# ##334###334#</v>
      </c>
      <c r="R13" s="12" t="str">
        <f t="shared" si="1"/>
        <v>*  ..  ##34###34# ##334###334#</v>
      </c>
    </row>
    <row r="14" spans="1:18" x14ac:dyDescent="0.75">
      <c r="A14" s="59">
        <v>6</v>
      </c>
      <c r="B14" s="12"/>
      <c r="C14" s="12"/>
      <c r="D14" s="12"/>
      <c r="E14" s="11"/>
      <c r="F14" s="11"/>
      <c r="G14" s="86"/>
      <c r="H14" s="12"/>
      <c r="I14" s="12"/>
      <c r="J14" s="12"/>
      <c r="K14" s="25"/>
      <c r="L14" s="12" t="str">
        <f t="shared" si="2"/>
        <v>*  ..  ##34###34# ##334###334#</v>
      </c>
      <c r="N14" s="12" t="str">
        <f t="shared" si="3"/>
        <v>*  ..  ##34###34# ##334###334#</v>
      </c>
      <c r="P14" s="12" t="str">
        <f t="shared" si="0"/>
        <v>*  ..  ##34###34# ##334###334#</v>
      </c>
      <c r="R14" s="12" t="str">
        <f t="shared" si="1"/>
        <v>*  ..  ##34###34# ##334###334#</v>
      </c>
    </row>
    <row r="15" spans="1:18" x14ac:dyDescent="0.75">
      <c r="A15" s="59">
        <v>7</v>
      </c>
      <c r="B15" s="12"/>
      <c r="C15" s="12"/>
      <c r="D15" s="12"/>
      <c r="E15" s="11"/>
      <c r="F15" s="11"/>
      <c r="G15" s="133"/>
      <c r="H15" s="12"/>
      <c r="I15" s="12"/>
      <c r="J15" s="12"/>
      <c r="K15" s="25"/>
      <c r="L15" s="12" t="str">
        <f t="shared" si="2"/>
        <v>*  ..  ##34###34# ##334###334#</v>
      </c>
      <c r="N15" s="12" t="str">
        <f t="shared" si="3"/>
        <v>*  ..  ##34###34# ##334###334#</v>
      </c>
      <c r="P15" s="12" t="str">
        <f t="shared" si="0"/>
        <v>*  ..  ##34###34# ##334###334#</v>
      </c>
      <c r="R15" s="12" t="str">
        <f t="shared" si="1"/>
        <v>*  ..  ##34###34# ##334###334#</v>
      </c>
    </row>
    <row r="16" spans="1:18" x14ac:dyDescent="0.75">
      <c r="A16" s="59">
        <v>8</v>
      </c>
      <c r="B16" s="12"/>
      <c r="C16" s="12"/>
      <c r="D16" s="12"/>
      <c r="E16" s="11"/>
      <c r="F16" s="11"/>
      <c r="G16" s="86"/>
      <c r="H16" s="12"/>
      <c r="I16" s="12"/>
      <c r="J16" s="12"/>
      <c r="K16" s="25"/>
      <c r="L16" s="12" t="str">
        <f t="shared" si="2"/>
        <v>*  ..  ##34###34# ##334###334#</v>
      </c>
      <c r="N16" s="12" t="str">
        <f t="shared" si="3"/>
        <v>*  ..  ##34###34# ##334###334#</v>
      </c>
      <c r="P16" s="12" t="str">
        <f t="shared" si="0"/>
        <v>*  ..  ##34###34# ##334###334#</v>
      </c>
      <c r="R16" s="12" t="str">
        <f t="shared" si="1"/>
        <v>*  ..  ##34###34# ##334###334#</v>
      </c>
    </row>
    <row r="17" spans="1:18" x14ac:dyDescent="0.75">
      <c r="A17" s="59">
        <v>10</v>
      </c>
      <c r="B17" s="12"/>
      <c r="C17" s="12"/>
      <c r="D17" s="12"/>
      <c r="E17" s="11"/>
      <c r="F17" s="11"/>
      <c r="G17" s="86"/>
      <c r="H17" s="12"/>
      <c r="I17" s="12"/>
      <c r="J17" s="12"/>
      <c r="K17" s="25"/>
      <c r="L17" s="12" t="str">
        <f t="shared" si="2"/>
        <v>*  ..  ##34###34# ##334###334#</v>
      </c>
      <c r="N17" s="12" t="str">
        <f t="shared" si="3"/>
        <v>*  ..  ##34###34# ##334###334#</v>
      </c>
      <c r="P17" s="12" t="str">
        <f t="shared" si="0"/>
        <v>*  ..  ##34###34# ##334###334#</v>
      </c>
      <c r="R17" s="12" t="str">
        <f t="shared" si="1"/>
        <v>*  ..  ##34###34# ##334###334#</v>
      </c>
    </row>
    <row r="18" spans="1:18" x14ac:dyDescent="0.75">
      <c r="A18" s="59">
        <v>11</v>
      </c>
      <c r="B18" s="12"/>
      <c r="C18" s="12"/>
      <c r="D18" s="12"/>
      <c r="E18" s="11"/>
      <c r="F18" s="11"/>
      <c r="G18" s="86"/>
      <c r="H18" s="12"/>
      <c r="I18" s="12"/>
      <c r="J18" s="12"/>
      <c r="L18" s="12" t="str">
        <f t="shared" si="2"/>
        <v>*  ..  ##34###34# ##334###334#</v>
      </c>
      <c r="N18" s="12" t="str">
        <f t="shared" si="3"/>
        <v>*  ..  ##34###34# ##334###334#</v>
      </c>
      <c r="P18" s="12" t="str">
        <f t="shared" si="0"/>
        <v>*  ..  ##34###34# ##334###334#</v>
      </c>
      <c r="R18" s="12" t="str">
        <f t="shared" si="1"/>
        <v>*  ..  ##34###34# ##334###334#</v>
      </c>
    </row>
    <row r="19" spans="1:18" x14ac:dyDescent="0.75">
      <c r="A19" s="59">
        <v>12</v>
      </c>
      <c r="B19" s="12"/>
      <c r="C19" s="12"/>
      <c r="D19" s="12"/>
      <c r="E19" s="11"/>
      <c r="F19" s="11"/>
      <c r="G19" s="86"/>
      <c r="H19" s="12"/>
      <c r="I19" s="12"/>
      <c r="J19" s="12"/>
      <c r="L19" s="12" t="str">
        <f t="shared" si="2"/>
        <v>*  ..  ##34###34# ##334###334#</v>
      </c>
      <c r="N19" s="12" t="str">
        <f t="shared" si="3"/>
        <v>*  ..  ##34###34# ##334###334#</v>
      </c>
      <c r="P19" s="12" t="str">
        <f t="shared" si="0"/>
        <v>*  ..  ##34###34# ##334###334#</v>
      </c>
      <c r="R19" s="12" t="str">
        <f t="shared" si="1"/>
        <v>*  ..  ##34###34# ##334###334#</v>
      </c>
    </row>
    <row r="20" spans="1:18" x14ac:dyDescent="0.75">
      <c r="A20" s="59">
        <v>13</v>
      </c>
      <c r="B20" s="12"/>
      <c r="C20" s="12"/>
      <c r="D20" s="12"/>
      <c r="E20" s="11"/>
      <c r="F20" s="11"/>
      <c r="G20" s="86"/>
      <c r="H20" s="12"/>
      <c r="I20" s="12"/>
      <c r="J20" s="12"/>
      <c r="L20" s="12" t="str">
        <f t="shared" si="2"/>
        <v>*  ..  ##34###34# ##334###334#</v>
      </c>
      <c r="N20" s="12" t="str">
        <f t="shared" si="3"/>
        <v>*  ..  ##34###34# ##334###334#</v>
      </c>
      <c r="P20" s="12" t="str">
        <f t="shared" si="0"/>
        <v>*  ..  ##34###34# ##334###334#</v>
      </c>
      <c r="R20" s="12" t="str">
        <f t="shared" si="1"/>
        <v>*  ..  ##34###34# ##334###334#</v>
      </c>
    </row>
    <row r="21" spans="1:18" x14ac:dyDescent="0.75">
      <c r="A21" s="59">
        <v>14</v>
      </c>
      <c r="B21" s="12"/>
      <c r="C21" s="12"/>
      <c r="D21" s="12"/>
      <c r="E21" s="11"/>
      <c r="F21" s="11"/>
      <c r="G21" s="86"/>
      <c r="H21" s="12"/>
      <c r="I21" s="12"/>
      <c r="J21" s="12"/>
      <c r="L21" s="12" t="str">
        <f t="shared" si="2"/>
        <v>*  ..  ##34###34# ##334###334#</v>
      </c>
      <c r="N21" s="12" t="str">
        <f t="shared" si="3"/>
        <v>*  ..  ##34###34# ##334###334#</v>
      </c>
      <c r="P21" s="12" t="str">
        <f t="shared" si="0"/>
        <v>*  ..  ##34###34# ##334###334#</v>
      </c>
      <c r="R21" s="12" t="str">
        <f t="shared" si="1"/>
        <v>*  ..  ##34###34# ##334###334#</v>
      </c>
    </row>
    <row r="22" spans="1:18" x14ac:dyDescent="0.75">
      <c r="A22" s="59">
        <v>14</v>
      </c>
      <c r="B22" s="11"/>
      <c r="C22" s="11"/>
      <c r="D22" s="11"/>
      <c r="E22" s="11"/>
      <c r="F22" s="11"/>
      <c r="H22" s="12"/>
      <c r="I22" s="12"/>
      <c r="J22" s="12"/>
      <c r="L22" s="12" t="str">
        <f t="shared" si="2"/>
        <v>*  ..  ##34###34# ##334###334#</v>
      </c>
      <c r="N22" s="12" t="str">
        <f t="shared" si="3"/>
        <v>*  ..  ##34###34# ##334###334#</v>
      </c>
      <c r="P22" s="12" t="str">
        <f t="shared" si="0"/>
        <v>*  ..  ##34###34# ##334###334#</v>
      </c>
      <c r="R22" s="12" t="str">
        <f t="shared" si="1"/>
        <v>*  ..  ##34###34# ##334###334#</v>
      </c>
    </row>
    <row r="23" spans="1:18" x14ac:dyDescent="0.75">
      <c r="A23" s="59"/>
      <c r="B23" s="12"/>
      <c r="C23" s="12"/>
      <c r="D23" s="12"/>
      <c r="E23" s="11"/>
      <c r="F23" s="11"/>
      <c r="G23" s="11"/>
      <c r="H23" s="12"/>
      <c r="I23" s="12"/>
      <c r="J23" s="12"/>
      <c r="L23" s="12" t="str">
        <f t="shared" si="2"/>
        <v>*  ..  ##34###34# ##334###334#</v>
      </c>
      <c r="N23" s="12" t="str">
        <f t="shared" si="3"/>
        <v>*  ..  ##34###34# ##334###334#</v>
      </c>
      <c r="P23" s="12" t="str">
        <f t="shared" si="0"/>
        <v>*  ..  ##34###34# ##334###334#</v>
      </c>
      <c r="R23" s="12" t="str">
        <f t="shared" si="1"/>
        <v>*  ..  ##34###34# ##334###334#</v>
      </c>
    </row>
    <row r="24" spans="1:18" x14ac:dyDescent="0.75">
      <c r="A24" s="59"/>
      <c r="B24" s="12"/>
      <c r="C24" s="12"/>
      <c r="D24" s="12"/>
      <c r="E24" s="11"/>
      <c r="F24" s="11"/>
      <c r="G24" s="11"/>
      <c r="H24" s="12"/>
      <c r="I24" s="12"/>
      <c r="J24" s="12"/>
      <c r="L24" s="12" t="str">
        <f t="shared" si="2"/>
        <v>*  ..  ##34###34# ##334###334#</v>
      </c>
      <c r="N24" s="12" t="str">
        <f t="shared" si="3"/>
        <v>*  ..  ##34###34# ##334###334#</v>
      </c>
      <c r="P24" s="12" t="str">
        <f t="shared" si="0"/>
        <v>*  ..  ##34###34# ##334###334#</v>
      </c>
      <c r="R24" s="12" t="str">
        <f t="shared" si="1"/>
        <v>*  ..  ##34###34# ##334###334#</v>
      </c>
    </row>
    <row r="25" spans="1:18" x14ac:dyDescent="0.75">
      <c r="A25" s="59"/>
      <c r="B25" s="12"/>
      <c r="C25" s="12"/>
      <c r="D25" s="12"/>
      <c r="E25" s="11"/>
      <c r="F25" s="11"/>
      <c r="G25" s="11"/>
      <c r="H25" s="12"/>
      <c r="I25" s="12"/>
      <c r="J25" s="12"/>
      <c r="L25" s="12" t="str">
        <f t="shared" si="2"/>
        <v>*  ..  ##34###34# ##334###334#</v>
      </c>
      <c r="N25" s="12" t="str">
        <f t="shared" si="3"/>
        <v>*  ..  ##34###34# ##334###334#</v>
      </c>
      <c r="P25" s="12" t="str">
        <f t="shared" si="0"/>
        <v>*  ..  ##34###34# ##334###334#</v>
      </c>
      <c r="R25" s="12" t="str">
        <f t="shared" si="1"/>
        <v>*  ..  ##34###34# ##334###334#</v>
      </c>
    </row>
    <row r="26" spans="1:18" x14ac:dyDescent="0.75">
      <c r="A26" s="59"/>
      <c r="B26" s="12"/>
      <c r="C26" s="12"/>
      <c r="D26" s="12"/>
      <c r="E26" s="11"/>
      <c r="F26" s="11"/>
      <c r="G26" s="11"/>
      <c r="H26" s="12"/>
      <c r="I26" s="12"/>
      <c r="J26" s="12"/>
      <c r="L26" s="12" t="str">
        <f t="shared" si="2"/>
        <v>*  ..  ##34###34# ##334###334#</v>
      </c>
      <c r="N26" s="12" t="str">
        <f t="shared" si="3"/>
        <v>*  ..  ##34###34# ##334###334#</v>
      </c>
      <c r="P26" s="12" t="str">
        <f t="shared" si="0"/>
        <v>*  ..  ##34###34# ##334###334#</v>
      </c>
      <c r="R26" s="12" t="str">
        <f t="shared" si="1"/>
        <v>*  ..  ##34###34# ##334###334#</v>
      </c>
    </row>
    <row r="27" spans="1:18" x14ac:dyDescent="0.75">
      <c r="A27" s="59"/>
      <c r="B27" s="12"/>
      <c r="C27" s="12"/>
      <c r="D27" s="12"/>
      <c r="E27" s="11"/>
      <c r="F27" s="11"/>
      <c r="G27" s="11"/>
      <c r="H27" s="12"/>
      <c r="I27" s="12"/>
      <c r="J27" s="12"/>
      <c r="L27" s="12" t="str">
        <f t="shared" si="2"/>
        <v>*  ..  ##34###34# ##334###334#</v>
      </c>
      <c r="N27" s="12" t="str">
        <f t="shared" si="3"/>
        <v>*  ..  ##34###34# ##334###334#</v>
      </c>
      <c r="P27" s="12" t="str">
        <f t="shared" si="0"/>
        <v>*  ..  ##34###34# ##334###334#</v>
      </c>
      <c r="R27" s="12" t="str">
        <f t="shared" si="1"/>
        <v>*  ..  ##34###34# ##334###334#</v>
      </c>
    </row>
    <row r="28" spans="1:18" x14ac:dyDescent="0.75">
      <c r="I28" s="12"/>
      <c r="J28" s="12"/>
      <c r="L28" s="12" t="str">
        <f t="shared" si="2"/>
        <v>*  ..  ##34###34# ##334###334#</v>
      </c>
      <c r="N28" s="12" t="str">
        <f t="shared" si="3"/>
        <v>*  ..  ##34###34# ##334###334#</v>
      </c>
      <c r="P28" s="12" t="str">
        <f t="shared" si="0"/>
        <v>*  ..  ##34###34# ##334###334#</v>
      </c>
      <c r="R28" s="12" t="str">
        <f t="shared" si="1"/>
        <v>*  ..  ##34###34# ##334###334#</v>
      </c>
    </row>
    <row r="29" spans="1:18" x14ac:dyDescent="0.75">
      <c r="I29" s="12"/>
      <c r="J29" s="12"/>
      <c r="P29" s="12" t="str">
        <f t="shared" si="0"/>
        <v/>
      </c>
      <c r="R29" s="12" t="str">
        <f t="shared" si="1"/>
        <v/>
      </c>
    </row>
    <row r="30" spans="1:18" x14ac:dyDescent="0.75">
      <c r="I30" s="12"/>
      <c r="J30" s="12"/>
      <c r="P30" s="12" t="str">
        <f t="shared" si="0"/>
        <v/>
      </c>
      <c r="R30" s="12" t="str">
        <f t="shared" si="1"/>
        <v/>
      </c>
    </row>
    <row r="31" spans="1:18" x14ac:dyDescent="0.75">
      <c r="C31"/>
      <c r="I31" s="12"/>
      <c r="J31" s="12"/>
      <c r="P31" s="12" t="str">
        <f t="shared" si="0"/>
        <v/>
      </c>
      <c r="R31" s="12" t="str">
        <f t="shared" si="1"/>
        <v/>
      </c>
    </row>
    <row r="32" spans="1:18" x14ac:dyDescent="0.75">
      <c r="C32"/>
      <c r="I32" s="12"/>
      <c r="J32" s="12"/>
      <c r="P32" s="12" t="str">
        <f t="shared" si="0"/>
        <v/>
      </c>
      <c r="R32" s="12" t="str">
        <f t="shared" si="1"/>
        <v/>
      </c>
    </row>
    <row r="33" spans="3:18" x14ac:dyDescent="0.75">
      <c r="C33"/>
      <c r="I33" s="12"/>
      <c r="J33" s="12"/>
      <c r="P33" s="12" t="str">
        <f t="shared" si="0"/>
        <v/>
      </c>
      <c r="R33" s="12" t="str">
        <f t="shared" si="1"/>
        <v/>
      </c>
    </row>
    <row r="34" spans="3:18" x14ac:dyDescent="0.75">
      <c r="C34"/>
      <c r="I34" s="12"/>
      <c r="J34" s="12"/>
      <c r="P34" s="12" t="str">
        <f t="shared" si="0"/>
        <v/>
      </c>
      <c r="R34" s="12" t="str">
        <f t="shared" si="1"/>
        <v/>
      </c>
    </row>
    <row r="35" spans="3:18" x14ac:dyDescent="0.75">
      <c r="C35"/>
      <c r="I35" s="12"/>
      <c r="J35" s="12"/>
      <c r="P35" s="12" t="str">
        <f t="shared" si="0"/>
        <v/>
      </c>
      <c r="R35" s="12" t="str">
        <f t="shared" si="1"/>
        <v/>
      </c>
    </row>
    <row r="36" spans="3:18" x14ac:dyDescent="0.75">
      <c r="C36"/>
      <c r="I36" s="12"/>
      <c r="J36" s="12"/>
      <c r="P36" s="12" t="str">
        <f t="shared" si="0"/>
        <v/>
      </c>
      <c r="R36" s="12" t="str">
        <f t="shared" si="1"/>
        <v/>
      </c>
    </row>
    <row r="37" spans="3:18" x14ac:dyDescent="0.75">
      <c r="C37"/>
      <c r="I37" s="12"/>
      <c r="J37" s="12"/>
      <c r="P37" s="12" t="str">
        <f t="shared" si="0"/>
        <v/>
      </c>
      <c r="R37" s="12" t="str">
        <f t="shared" si="1"/>
        <v/>
      </c>
    </row>
    <row r="38" spans="3:18" x14ac:dyDescent="0.75">
      <c r="I38" s="12"/>
      <c r="J38" s="12"/>
      <c r="P38" s="12" t="str">
        <f t="shared" si="0"/>
        <v/>
      </c>
      <c r="R38" s="12" t="str">
        <f t="shared" si="1"/>
        <v/>
      </c>
    </row>
    <row r="39" spans="3:18" x14ac:dyDescent="0.75">
      <c r="I39" s="12"/>
      <c r="J39" s="12"/>
      <c r="P39" s="12" t="str">
        <f t="shared" si="0"/>
        <v/>
      </c>
      <c r="R39" s="12" t="str">
        <f t="shared" si="1"/>
        <v/>
      </c>
    </row>
    <row r="40" spans="3:18" x14ac:dyDescent="0.75">
      <c r="I40" s="12"/>
      <c r="J40" s="12"/>
      <c r="P40" s="12" t="str">
        <f t="shared" si="0"/>
        <v/>
      </c>
      <c r="R40" s="12" t="str">
        <f t="shared" si="1"/>
        <v/>
      </c>
    </row>
    <row r="41" spans="3:18" x14ac:dyDescent="0.75">
      <c r="I41" s="12"/>
      <c r="J41" s="12"/>
      <c r="P41" s="12" t="str">
        <f t="shared" si="0"/>
        <v/>
      </c>
      <c r="R41" s="12" t="str">
        <f t="shared" si="1"/>
        <v/>
      </c>
    </row>
    <row r="42" spans="3:18" x14ac:dyDescent="0.75">
      <c r="I42" s="12"/>
      <c r="J42" s="12"/>
      <c r="P42" s="12" t="str">
        <f t="shared" si="0"/>
        <v/>
      </c>
      <c r="R42" s="12" t="str">
        <f t="shared" si="1"/>
        <v/>
      </c>
    </row>
    <row r="43" spans="3:18" x14ac:dyDescent="0.75">
      <c r="I43" s="12"/>
      <c r="J43" s="12"/>
      <c r="P43" s="12" t="str">
        <f t="shared" si="0"/>
        <v/>
      </c>
      <c r="R43" s="12" t="str">
        <f t="shared" si="1"/>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workbookViewId="0">
      <selection activeCell="G17" sqref="G17"/>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2229</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1383</v>
      </c>
    </row>
    <row r="20" spans="3:3" x14ac:dyDescent="0.75">
      <c r="C20" s="24" t="s">
        <v>1417</v>
      </c>
    </row>
    <row r="21" spans="3:3" x14ac:dyDescent="0.75">
      <c r="C21" s="24" t="s">
        <v>1383</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#SHALL:handle)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#SHALL:handle)</v>
      </c>
    </row>
    <row r="37" spans="3:3" x14ac:dyDescent="0.75">
      <c r="C37" s="12" t="str">
        <f>IF(OtherTreatment!P11="*  ..  ##34###34# ##334###334#","//--- END",OtherTreatment!P11)</f>
        <v>* endDate insert ObligationActorAndCode($actor-headneck, #SHALL:handle)</v>
      </c>
    </row>
    <row r="38" spans="3:3" x14ac:dyDescent="0.75">
      <c r="C38" s="12" t="str">
        <f>IF(OtherTreatment!P12="*  ..  ##34###34# ##334###334#","//--- END",OtherTreatment!P12)</f>
        <v>* treatmentResponse insert ObligationActorAndCode($actor-headneck, #SHALL:handle)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#SHALL:handle)</v>
      </c>
    </row>
    <row r="47" spans="3:3" x14ac:dyDescent="0.75">
      <c r="C47" s="12" t="str">
        <f>IF(OtherTreatment!R9="*  ..  ##34###34# ##334###334#","//--- END",OtherTreatment!R9)</f>
        <v>* type insert ObligationActorAndCode($actor-sarcoma-i4rc, #SHALL:handle)</v>
      </c>
    </row>
    <row r="48" spans="3:3" x14ac:dyDescent="0.75">
      <c r="C48" s="12" t="str">
        <f>IF(OtherTreatment!R10="*  ..  ##34###34# ##334###334#","//--- END",OtherTreatment!R10)</f>
        <v>* startDate insert ObligationActorAndCode($actor-sarcoma-i4rc, #SHALL:handle)</v>
      </c>
    </row>
    <row r="49" spans="3:3" x14ac:dyDescent="0.75">
      <c r="C49" s="12" t="str">
        <f>IF(OtherTreatment!R11="*  ..  ##34###34# ##334###334#","//--- END",OtherTreatment!R11)</f>
        <v>* endDate insert ObligationActorAndCode($actor-sarcoma-i4rc, #SHALL:handle)</v>
      </c>
    </row>
    <row r="50" spans="3:3" x14ac:dyDescent="0.75">
      <c r="C50" s="12" t="str">
        <f>IF(OtherTreatment!R12="*  ..  ##34###34# ##334###334#","//--- END",OtherTreatment!R12)</f>
        <v>* treatmentResponse insert ObligationActorAndCode($actor-sarcoma-i4rc, #SHALL:handle)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zoomScale="70" zoomScaleNormal="70" workbookViewId="0">
      <selection activeCell="C10" sqref="C10"/>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2289</v>
      </c>
      <c r="D3" s="47" t="s">
        <v>1466</v>
      </c>
      <c r="E3" s="71" t="str">
        <f>$C$1&amp;B14</f>
        <v>http://hl7.eu/fhir/ig/idea4rc/StructureDefinition/OtherTreatment</v>
      </c>
    </row>
    <row r="4" spans="1:19" x14ac:dyDescent="0.75">
      <c r="B4" s="47" t="s">
        <v>16</v>
      </c>
      <c r="C4" s="28" t="s">
        <v>2289</v>
      </c>
      <c r="D4" s="47" t="s">
        <v>1467</v>
      </c>
      <c r="E4" s="167" t="s">
        <v>2287</v>
      </c>
      <c r="F4" s="159"/>
      <c r="G4" s="159"/>
    </row>
    <row r="5" spans="1:19" x14ac:dyDescent="0.75">
      <c r="B5" s="47" t="s">
        <v>10</v>
      </c>
      <c r="C5" s="7" t="s">
        <v>2299</v>
      </c>
      <c r="D5" s="47"/>
      <c r="E5" s="7"/>
    </row>
    <row r="6" spans="1:19" x14ac:dyDescent="0.75">
      <c r="B6" s="47" t="s">
        <v>18</v>
      </c>
      <c r="C6" s="41"/>
      <c r="D6" s="47" t="s">
        <v>1468</v>
      </c>
      <c r="E6" s="158" t="str">
        <f>E3</f>
        <v>http://hl7.eu/fhir/ig/idea4rc/StructureDefinition/OtherTreatment</v>
      </c>
      <c r="F6" s="159"/>
      <c r="G6" s="159"/>
    </row>
    <row r="7" spans="1:19" x14ac:dyDescent="0.75">
      <c r="B7" s="47" t="s">
        <v>15</v>
      </c>
      <c r="C7" s="72"/>
      <c r="D7" s="47" t="s">
        <v>1469</v>
      </c>
      <c r="E7" s="158" t="str">
        <f>E4</f>
        <v>http://hl7.eu/fhir/ig/idea4rc/StructureDefinition/Procedure-otherTreatment-eu-i4rc</v>
      </c>
      <c r="F7" s="159"/>
      <c r="G7" s="159"/>
    </row>
    <row r="8" spans="1:19" ht="45" thickBot="1" x14ac:dyDescent="0.9">
      <c r="B8" s="47" t="s">
        <v>1470</v>
      </c>
      <c r="C8" s="7" t="s">
        <v>2299</v>
      </c>
      <c r="D8" s="47"/>
      <c r="E8" s="7"/>
      <c r="I8" s="12" t="s">
        <v>1285</v>
      </c>
      <c r="J8" s="12" t="s">
        <v>1286</v>
      </c>
      <c r="K8" s="12" t="s">
        <v>1287</v>
      </c>
      <c r="L8" s="12" t="s">
        <v>1288</v>
      </c>
      <c r="M8" s="11" t="s">
        <v>1289</v>
      </c>
      <c r="P8" s="34" t="s">
        <v>1324</v>
      </c>
      <c r="Q8" s="34">
        <v>6</v>
      </c>
    </row>
    <row r="9" spans="1:19" ht="30.25" thickBot="1" x14ac:dyDescent="0.9">
      <c r="B9" s="47" t="s">
        <v>1471</v>
      </c>
      <c r="C9" s="12" t="s">
        <v>2300</v>
      </c>
      <c r="D9" s="92"/>
      <c r="E9" s="160"/>
      <c r="F9" s="161"/>
      <c r="G9" s="162"/>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OtherTreatment!B5</f>
        <v>OtherTreatment</v>
      </c>
      <c r="C14" s="11"/>
      <c r="D14" s="4" t="s">
        <v>1770</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1771</v>
      </c>
      <c r="E15" s="12"/>
      <c r="F15" s="49" t="s">
        <v>1290</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1325</v>
      </c>
      <c r="E16" s="12"/>
      <c r="F16" s="49" t="s">
        <v>1312</v>
      </c>
      <c r="G16" s="76" t="s">
        <v>2280</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2" t="s">
        <v>1787</v>
      </c>
      <c r="E17" s="12"/>
      <c r="F17" s="49" t="s">
        <v>1290</v>
      </c>
      <c r="G17" s="76"/>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2" t="s">
        <v>1788</v>
      </c>
      <c r="E18" s="12"/>
      <c r="F18" s="49" t="s">
        <v>1290</v>
      </c>
      <c r="G18" s="76" t="s">
        <v>1472</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1772</v>
      </c>
      <c r="E19" s="12"/>
      <c r="F19" s="49" t="s">
        <v>1290</v>
      </c>
      <c r="G19" s="77"/>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9ABF05E-025C-4C52-A95D-1F9AAB166BC2}">
          <x14:formula1>
            <xm:f>equivalence!$D$6:$D$15</xm:f>
          </x14:formula1>
          <xm:sqref>F15:F29</xm:sqref>
        </x14:dataValidation>
      </x14:dataValidations>
    </ext>
  </extLs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topLeftCell="B1" workbookViewId="0">
      <selection activeCell="G3" sqref="G3"/>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2288</v>
      </c>
    </row>
    <row r="3" spans="2:7" x14ac:dyDescent="0.75">
      <c r="B3" s="24" t="s">
        <v>20</v>
      </c>
    </row>
    <row r="4" spans="2:7" x14ac:dyDescent="0.75">
      <c r="B4" s="50" t="str">
        <f>"Instance: "&amp;'OtherTreatment-ConceptMap-1'!C4</f>
        <v>Instance: otherTreatment2FHIR</v>
      </c>
    </row>
    <row r="5" spans="2:7" x14ac:dyDescent="0.75">
      <c r="B5" s="50" t="s">
        <v>1330</v>
      </c>
    </row>
    <row r="6" spans="2:7" x14ac:dyDescent="0.75">
      <c r="B6" s="50" t="s">
        <v>1321</v>
      </c>
    </row>
    <row r="7" spans="2:7" x14ac:dyDescent="0.75">
      <c r="B7" s="50" t="s">
        <v>1473</v>
      </c>
    </row>
    <row r="8" spans="2:7" x14ac:dyDescent="0.75">
      <c r="B8" s="50" t="str">
        <f>"* name = ##34#"&amp;'OtherTreatment-ConceptMap-1'!C3&amp;"##34#"</f>
        <v>* name = ##34#otherTreatment2FHIR##34#</v>
      </c>
    </row>
    <row r="9" spans="2:7" x14ac:dyDescent="0.75">
      <c r="B9" s="50" t="str">
        <f>"* title = ##34#"&amp;'OtherTreatment-ConceptMap-1'!C5&amp;"##34#"</f>
        <v>* title = ##34#Other Treatment to this guide Map##34#</v>
      </c>
    </row>
    <row r="10" spans="2:7" x14ac:dyDescent="0.75">
      <c r="B10" s="50" t="s">
        <v>1322</v>
      </c>
    </row>
    <row r="11" spans="2:7" x14ac:dyDescent="0.75">
      <c r="B11" s="50" t="s">
        <v>1323</v>
      </c>
    </row>
    <row r="12" spans="2:7" x14ac:dyDescent="0.75">
      <c r="B12" s="50" t="str">
        <f>"* description = ##34#"&amp;'OtherTreatment-ConceptMap-1'!C8&amp;"##34#"</f>
        <v>* description = ##34#Other Treatment to this guide Map##34#</v>
      </c>
    </row>
    <row r="13" spans="2:7" x14ac:dyDescent="0.75">
      <c r="B13" s="50" t="str">
        <f>"* purpose = ##34#"&amp;'OtherTreatment-ConceptMap-1'!C9&amp;"##34#"</f>
        <v>* purpose = ##34#It shows how the Other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##34#http://hl7.eu/fhir/ig/idea4rc/StructureDefinition/Procedure-otherTreatment-eu-i4rc##34#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##34#http://hl7.eu/fhir/ig/idea4rc/StructureDefinition/Procedure-otherTreatment-eu-i4rc##34#</v>
      </c>
    </row>
    <row r="18" spans="2:7" x14ac:dyDescent="0.75">
      <c r="B18" s="75"/>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topLeftCell="B4" zoomScaleNormal="100" workbookViewId="0">
      <selection activeCell="B4" sqref="B4"/>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3.9062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L2" s="24" t="s">
        <v>19</v>
      </c>
      <c r="N2" s="24" t="s">
        <v>1381</v>
      </c>
      <c r="P2" s="24" t="s">
        <v>2045</v>
      </c>
      <c r="R2" s="24" t="s">
        <v>2046</v>
      </c>
    </row>
    <row r="3" spans="1:18" ht="17.75" customHeight="1" thickBot="1" x14ac:dyDescent="0.9">
      <c r="L3" s="24" t="str">
        <f>L1</f>
        <v>//===================================================</v>
      </c>
      <c r="N3" s="24" t="str">
        <f>N1</f>
        <v>// -------------------------------------------------------------------------------</v>
      </c>
      <c r="P3" s="24" t="str">
        <f>P1</f>
        <v>// -------------------------------------------------------------------------------</v>
      </c>
      <c r="R3" s="24" t="str">
        <f>R1</f>
        <v>// -------------------------------------------------------------------------------</v>
      </c>
    </row>
    <row r="4" spans="1:18" ht="15.5" thickBot="1" x14ac:dyDescent="0.9">
      <c r="A4" s="5" t="s">
        <v>11</v>
      </c>
      <c r="B4" s="141" t="s">
        <v>1890</v>
      </c>
      <c r="L4" s="16" t="str">
        <f>CONCATENATE("Logical: ",B4)</f>
        <v>Logical: TreatmentResponseI4rc</v>
      </c>
    </row>
    <row r="5" spans="1:18" ht="15.5" thickBot="1" x14ac:dyDescent="0.9">
      <c r="A5" s="14" t="s">
        <v>16</v>
      </c>
      <c r="B5" s="30" t="s">
        <v>1836</v>
      </c>
      <c r="L5" s="16" t="str">
        <f>CONCATENATE("Id: ",B5)</f>
        <v>Id: TreatmentResponse</v>
      </c>
    </row>
    <row r="6" spans="1:18" ht="15.5" thickBot="1" x14ac:dyDescent="0.9">
      <c r="A6" s="14" t="s">
        <v>10</v>
      </c>
      <c r="B6" s="30" t="s">
        <v>1838</v>
      </c>
      <c r="L6" s="17" t="str">
        <f>CONCATENATE("Title: ##34#",B6,"##34#")</f>
        <v>Title: ##34#Treatment Response##34#</v>
      </c>
    </row>
    <row r="7" spans="1:18" x14ac:dyDescent="0.75">
      <c r="A7" s="26" t="s">
        <v>2</v>
      </c>
      <c r="B7" s="30" t="s">
        <v>1838</v>
      </c>
      <c r="C7" s="9" t="s">
        <v>3</v>
      </c>
      <c r="D7" s="1" t="s">
        <v>4</v>
      </c>
      <c r="E7" s="3" t="s">
        <v>5</v>
      </c>
      <c r="F7" s="3" t="s">
        <v>6</v>
      </c>
      <c r="G7" s="3" t="s">
        <v>7</v>
      </c>
      <c r="H7" s="64" t="s">
        <v>1380</v>
      </c>
      <c r="I7" s="118" t="s">
        <v>2043</v>
      </c>
      <c r="J7" s="118" t="s">
        <v>2044</v>
      </c>
      <c r="L7" s="17" t="str">
        <f>CONCATENATE("Description: "," ##334#",B7,"##334#",)</f>
        <v>Description:  ##334#Treatment Response##334#</v>
      </c>
    </row>
    <row r="8" spans="1:18" ht="59" x14ac:dyDescent="0.75">
      <c r="A8" s="59">
        <v>0</v>
      </c>
      <c r="B8" s="11" t="s">
        <v>1545</v>
      </c>
      <c r="C8" s="11" t="s">
        <v>1539</v>
      </c>
      <c r="D8" s="11" t="s">
        <v>1540</v>
      </c>
      <c r="E8" s="11">
        <v>1</v>
      </c>
      <c r="F8" s="11">
        <v>1</v>
      </c>
      <c r="G8" s="72" t="s">
        <v>1592</v>
      </c>
      <c r="H8" s="11"/>
      <c r="I8" s="12" t="b">
        <v>1</v>
      </c>
      <c r="J8" s="12" t="b">
        <v>1</v>
      </c>
      <c r="K8" s="25" t="s">
        <v>1545</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17" si="1">IF(I8,IF(L8="*  ..  ##34###34# ##334###334#",L8,CONCATENATE("* ",B8," insert ObligationActorAndCode($actor-headneck, #SHALL:handle)")),IF(L8="*  ..  ##34###34# ##334###334#",L8,""))</f>
        <v>* episodeEvent insert ObligationActorAndCode($actor-headneck, #SHALL:handle)</v>
      </c>
      <c r="R8" s="12" t="str">
        <f t="shared" ref="R8:R17" si="2">IF(J8,IF(L8="*  ..  ##34###34# ##334###334#",L8,CONCATENATE("* ",B8," insert ObligationActorAndCode($actor-sarcoma-i4rc, #SHALL:handle)")),IF(L8="*  ..  ##34###34# ##334###334#",L8,""))</f>
        <v>* episodeEvent insert ObligationActorAndCode($actor-sarcoma-i4rc, #SHALL:handle)</v>
      </c>
    </row>
    <row r="9" spans="1:18" s="2" customFormat="1" ht="118" x14ac:dyDescent="0.75">
      <c r="A9" s="59">
        <v>1</v>
      </c>
      <c r="B9" s="6" t="s">
        <v>1837</v>
      </c>
      <c r="C9" s="11" t="s">
        <v>1636</v>
      </c>
      <c r="D9" s="11" t="s">
        <v>1839</v>
      </c>
      <c r="E9" s="11">
        <v>1</v>
      </c>
      <c r="F9" s="11">
        <v>1</v>
      </c>
      <c r="G9" s="11" t="s">
        <v>1461</v>
      </c>
      <c r="H9" s="12" t="s">
        <v>2197</v>
      </c>
      <c r="I9" s="12" t="b">
        <v>1</v>
      </c>
      <c r="J9" s="12" t="b">
        <v>1</v>
      </c>
      <c r="K9" s="25" t="s">
        <v>1837</v>
      </c>
      <c r="L9" s="12" t="str">
        <f t="shared" ref="L9:L15" si="3">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4">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si="1"/>
        <v>* treatmentResponse insert ObligationActorAndCode($actor-headneck, #SHALL:handle)</v>
      </c>
      <c r="Q9"/>
      <c r="R9" s="12" t="str">
        <f t="shared" si="2"/>
        <v>* treatmentResponse insert ObligationActorAndCode($actor-sarcoma-i4rc, #SHALL:handle)</v>
      </c>
    </row>
    <row r="10" spans="1:18" s="2" customFormat="1" ht="44.25" x14ac:dyDescent="0.75">
      <c r="A10" s="59">
        <v>2</v>
      </c>
      <c r="B10" s="6" t="s">
        <v>2196</v>
      </c>
      <c r="C10" s="11" t="s">
        <v>1840</v>
      </c>
      <c r="D10" s="11" t="s">
        <v>1841</v>
      </c>
      <c r="E10" s="11">
        <v>1</v>
      </c>
      <c r="F10" s="11">
        <v>1</v>
      </c>
      <c r="G10" s="11" t="s">
        <v>1461</v>
      </c>
      <c r="H10" s="11" t="s">
        <v>1842</v>
      </c>
      <c r="I10" s="12" t="b">
        <v>1</v>
      </c>
      <c r="J10" s="12" t="b">
        <v>1</v>
      </c>
      <c r="K10" s="25" t="s">
        <v>2196</v>
      </c>
      <c r="L10" s="12" t="str">
        <f t="shared" si="3"/>
        <v>* treatmentResponseDefinedDone 1..1 CodeableConcept ##34#Treatment response defined/done##34# ##334#refers to whether overall treatment reponse was assessed at the registering hospital or another.##334#</v>
      </c>
      <c r="M10"/>
      <c r="N10" s="12" t="str">
        <f t="shared" si="4"/>
        <v>* treatmentResponseDefinedDone ^comment = ##334#At the hospital; At a different hospital
Custom##334#</v>
      </c>
      <c r="P10" s="12" t="str">
        <f t="shared" si="1"/>
        <v>* treatmentResponseDefinedDone insert ObligationActorAndCode($actor-headneck, #SHALL:handle)</v>
      </c>
      <c r="Q10"/>
      <c r="R10" s="12" t="str">
        <f t="shared" si="2"/>
        <v>* treatmentResponseDefinedDone insert ObligationActorAndCode($actor-sarcoma-i4rc, #SHALL:handle)</v>
      </c>
    </row>
    <row r="11" spans="1:18" s="2" customFormat="1" x14ac:dyDescent="0.75">
      <c r="A11" s="59"/>
      <c r="B11" s="73"/>
      <c r="C11" s="11"/>
      <c r="D11" s="11"/>
      <c r="E11" s="11"/>
      <c r="F11" s="11"/>
      <c r="G11" s="11"/>
      <c r="H11" s="12"/>
      <c r="I11" s="12"/>
      <c r="J11" s="12"/>
      <c r="K11" s="25"/>
      <c r="L11" s="12" t="str">
        <f t="shared" si="3"/>
        <v>*  ..  ##34###34# ##334###334#</v>
      </c>
      <c r="M11"/>
      <c r="N11" s="12" t="str">
        <f t="shared" si="4"/>
        <v>*  ..  ##34###34# ##334###334#</v>
      </c>
      <c r="P11" s="12" t="str">
        <f t="shared" si="1"/>
        <v>*  ..  ##34###34# ##334###334#</v>
      </c>
      <c r="Q11"/>
      <c r="R11" s="12" t="str">
        <f t="shared" si="2"/>
        <v>*  ..  ##34###34# ##334###334#</v>
      </c>
    </row>
    <row r="12" spans="1:18" s="2" customFormat="1" x14ac:dyDescent="0.75">
      <c r="A12" s="59"/>
      <c r="B12" s="11"/>
      <c r="C12" s="11"/>
      <c r="D12" s="11"/>
      <c r="E12" s="11"/>
      <c r="F12" s="11"/>
      <c r="G12" s="11"/>
      <c r="H12" s="12"/>
      <c r="I12" s="12"/>
      <c r="J12" s="12"/>
      <c r="K12" s="25"/>
      <c r="L12" s="12" t="str">
        <f t="shared" si="3"/>
        <v>*  ..  ##34###34# ##334###334#</v>
      </c>
      <c r="M12"/>
      <c r="N12" s="12" t="str">
        <f t="shared" si="4"/>
        <v>*  ..  ##34###34# ##334###334#</v>
      </c>
      <c r="P12" s="12" t="str">
        <f t="shared" si="1"/>
        <v>*  ..  ##34###34# ##334###334#</v>
      </c>
      <c r="Q12"/>
      <c r="R12" s="12" t="str">
        <f t="shared" si="2"/>
        <v>*  ..  ##34###34# ##334###334#</v>
      </c>
    </row>
    <row r="13" spans="1:18" s="2" customFormat="1" x14ac:dyDescent="0.75">
      <c r="A13" s="59"/>
      <c r="B13" s="11"/>
      <c r="C13" s="11"/>
      <c r="D13" s="11"/>
      <c r="E13" s="11"/>
      <c r="F13" s="11"/>
      <c r="G13" s="11"/>
      <c r="H13" s="12"/>
      <c r="I13" s="12"/>
      <c r="J13" s="12"/>
      <c r="K13" s="25"/>
      <c r="L13" s="12" t="str">
        <f t="shared" si="3"/>
        <v>*  ..  ##34###34# ##334###334#</v>
      </c>
      <c r="M13"/>
      <c r="N13" s="12" t="str">
        <f t="shared" si="4"/>
        <v>*  ..  ##34###34# ##334###334#</v>
      </c>
      <c r="P13" s="12" t="str">
        <f t="shared" si="1"/>
        <v>*  ..  ##34###34# ##334###334#</v>
      </c>
      <c r="Q13"/>
      <c r="R13" s="12" t="str">
        <f t="shared" si="2"/>
        <v>*  ..  ##34###34# ##334###334#</v>
      </c>
    </row>
    <row r="14" spans="1:18" s="2" customFormat="1" x14ac:dyDescent="0.75">
      <c r="A14" s="59">
        <v>5</v>
      </c>
      <c r="B14" s="11"/>
      <c r="C14" s="11"/>
      <c r="D14" s="11"/>
      <c r="E14" s="11"/>
      <c r="F14" s="11"/>
      <c r="G14" s="11"/>
      <c r="H14" s="12"/>
      <c r="I14" s="12"/>
      <c r="J14" s="12"/>
      <c r="K14" s="25"/>
      <c r="L14" s="12" t="str">
        <f t="shared" si="3"/>
        <v>*  ..  ##34###34# ##334###334#</v>
      </c>
      <c r="M14"/>
      <c r="N14" s="12" t="str">
        <f t="shared" si="4"/>
        <v>*  ..  ##34###34# ##334###334#</v>
      </c>
      <c r="P14" s="12" t="str">
        <f t="shared" si="1"/>
        <v>*  ..  ##34###34# ##334###334#</v>
      </c>
      <c r="Q14"/>
      <c r="R14" s="12" t="str">
        <f t="shared" si="2"/>
        <v>*  ..  ##34###34# ##334###334#</v>
      </c>
    </row>
    <row r="15" spans="1:18" s="2" customFormat="1" x14ac:dyDescent="0.75">
      <c r="A15" s="59">
        <v>6</v>
      </c>
      <c r="B15" s="11"/>
      <c r="C15" s="11"/>
      <c r="D15" s="11"/>
      <c r="E15" s="11"/>
      <c r="F15" s="11"/>
      <c r="G15" s="11"/>
      <c r="H15" s="12"/>
      <c r="I15" s="12"/>
      <c r="J15" s="12"/>
      <c r="K15" s="25"/>
      <c r="L15" s="12" t="str">
        <f t="shared" si="3"/>
        <v>*  ..  ##34###34# ##334###334#</v>
      </c>
      <c r="M15"/>
      <c r="N15" s="12" t="str">
        <f t="shared" si="4"/>
        <v>*  ..  ##34###34# ##334###334#</v>
      </c>
      <c r="P15" s="12" t="str">
        <f t="shared" si="1"/>
        <v>*  ..  ##34###34# ##334###334#</v>
      </c>
      <c r="Q15"/>
      <c r="R15" s="12" t="str">
        <f t="shared" si="2"/>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si="1"/>
        <v>*  ..  ##34###34# ##334###334#</v>
      </c>
      <c r="Q16"/>
      <c r="R16" s="12" t="str">
        <f t="shared" si="2"/>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1"/>
        <v>*  ..  ##34###34# ##334###334#</v>
      </c>
      <c r="Q17"/>
      <c r="R17" s="12" t="str">
        <f t="shared" si="2"/>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IF(I42,IF(L42="*  ..  ##34###34# ##334###334#",L42,CONCATENATE("* ",B42," insert ObligationActorAndCode($actor-headneck, #SHALL:handle)")),IF(L42="*  ..  ##34###34# ##334###334#",L42,""))</f>
        <v/>
      </c>
      <c r="R42" s="12" t="str">
        <f>IF(J42,IF(L42="*  ..  ##34###34# ##334###334#",L42,CONCATENATE("* ",B42," insert ObligationActorAndCode($actor-sarcoma-i4rc, #SHALL:handle)")),IF(L42="*  ..  ##34###34# ##334###334#",L42,""))</f>
        <v/>
      </c>
    </row>
    <row r="43" spans="1:18" x14ac:dyDescent="0.75">
      <c r="A43" s="59">
        <v>34</v>
      </c>
      <c r="B43" s="11"/>
      <c r="C43" s="11"/>
      <c r="D43" s="11"/>
      <c r="E43" s="11"/>
      <c r="F43" s="11"/>
      <c r="G43" s="11"/>
      <c r="H43" s="12"/>
      <c r="I43" s="12"/>
      <c r="J43" s="12"/>
      <c r="P43" s="12" t="str">
        <f>IF(I43,IF(L43="*  ..  ##34###34# ##334###334#",L43,CONCATENATE("* ",B43," insert ObligationActorAndCode($actor-headneck, #SHALL:handle)")),IF(L43="*  ..  ##34###34# ##334###334#",L43,""))</f>
        <v/>
      </c>
      <c r="R43" s="12" t="str">
        <f>IF(J43,IF(L43="*  ..  ##34###34# ##334###334#",L43,CONCATENATE("* ",B43," insert ObligationActorAndCode($actor-sarcoma-i4rc, #SHALL:handle)")),IF(L43="*  ..  ##34###34# ##334###334#",L43,""))</f>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1843</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1383</v>
      </c>
    </row>
    <row r="21" spans="3:3" x14ac:dyDescent="0.75">
      <c r="C21" s="24" t="s">
        <v>1417</v>
      </c>
    </row>
    <row r="22" spans="3:3" x14ac:dyDescent="0.75">
      <c r="C22" s="24" t="s">
        <v>1383</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#SHALL:handle)</v>
      </c>
    </row>
    <row r="39" spans="3:3" x14ac:dyDescent="0.75">
      <c r="C39" s="12" t="str">
        <f>IF(TreatmentResponse!P9="*  ..  ##34###34# ##334###334#","//--- END",TreatmentResponse!P9)</f>
        <v>* treatmentResponse insert ObligationActorAndCode($actor-headneck, #SHALL:handle)</v>
      </c>
    </row>
    <row r="40" spans="3:3" x14ac:dyDescent="0.75">
      <c r="C40" s="12" t="str">
        <f>IF(TreatmentResponse!P10="*  ..  ##34###34# ##334###334#","//--- END",TreatmentResponse!P10)</f>
        <v>* treatmentResponseDefinedDone insert ObligationActorAndCode($actor-headneck, #SHALL:handle)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#SHALL:handle)</v>
      </c>
    </row>
    <row r="49" spans="3:3" x14ac:dyDescent="0.75">
      <c r="C49" s="12" t="str">
        <f>IF(TreatmentResponse!R9="*  ..  ##34###34# ##334###334#","//--- END",TreatmentResponse!R9)</f>
        <v>* treatmentResponse insert ObligationActorAndCode($actor-sarcoma-i4rc, #SHALL:handle)</v>
      </c>
    </row>
    <row r="50" spans="3:3" x14ac:dyDescent="0.75">
      <c r="C50" s="12" t="str">
        <f>IF(TreatmentResponse!R10="*  ..  ##34###34# ##334###334#","//--- END",TreatmentResponse!R10)</f>
        <v>* treatmentResponseDefinedDone insert ObligationActorAndCode($actor-sarcoma-i4rc, #SHALL:handle)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C3" sqref="C3"/>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1844</v>
      </c>
      <c r="D3" s="47" t="s">
        <v>1466</v>
      </c>
      <c r="E3" s="71" t="str">
        <f>$C$1&amp;B14</f>
        <v>http://hl7.eu/fhir/ig/idea4rc/StructureDefinition/TreatmentResponseI4rc</v>
      </c>
    </row>
    <row r="4" spans="1:19" x14ac:dyDescent="0.75">
      <c r="B4" s="47" t="s">
        <v>16</v>
      </c>
      <c r="C4" s="28" t="s">
        <v>1844</v>
      </c>
      <c r="D4" s="47" t="s">
        <v>1467</v>
      </c>
      <c r="E4" s="158" t="s">
        <v>1799</v>
      </c>
      <c r="F4" s="159"/>
      <c r="G4" s="159"/>
    </row>
    <row r="5" spans="1:19" x14ac:dyDescent="0.75">
      <c r="B5" s="47" t="s">
        <v>10</v>
      </c>
      <c r="C5" s="7" t="s">
        <v>1777</v>
      </c>
      <c r="D5" s="47"/>
      <c r="E5" s="7"/>
    </row>
    <row r="6" spans="1:19" x14ac:dyDescent="0.75">
      <c r="B6" s="47" t="s">
        <v>18</v>
      </c>
      <c r="C6" s="41"/>
      <c r="D6" s="47" t="s">
        <v>1468</v>
      </c>
      <c r="E6" s="158" t="str">
        <f>E3</f>
        <v>http://hl7.eu/fhir/ig/idea4rc/StructureDefinition/TreatmentResponseI4rc</v>
      </c>
      <c r="F6" s="159"/>
      <c r="G6" s="159"/>
    </row>
    <row r="7" spans="1:19" x14ac:dyDescent="0.75">
      <c r="B7" s="47" t="s">
        <v>15</v>
      </c>
      <c r="C7" s="72"/>
      <c r="D7" s="47" t="s">
        <v>1469</v>
      </c>
      <c r="E7" s="158" t="str">
        <f>E4</f>
        <v>http://hl7.eu/fhir/ig/idea4rc/StructureDefinition/Procedure-radiotheraphy-eu-i4rc</v>
      </c>
      <c r="F7" s="159"/>
      <c r="G7" s="159"/>
    </row>
    <row r="8" spans="1:19" ht="45" thickBot="1" x14ac:dyDescent="0.9">
      <c r="B8" s="47" t="s">
        <v>1470</v>
      </c>
      <c r="C8" s="7" t="s">
        <v>1777</v>
      </c>
      <c r="D8" s="47"/>
      <c r="E8" s="7"/>
      <c r="I8" s="12" t="s">
        <v>1285</v>
      </c>
      <c r="J8" s="12" t="s">
        <v>1286</v>
      </c>
      <c r="K8" s="12" t="s">
        <v>1287</v>
      </c>
      <c r="L8" s="12" t="s">
        <v>1288</v>
      </c>
      <c r="M8" s="11" t="s">
        <v>1289</v>
      </c>
      <c r="P8" s="34" t="s">
        <v>1324</v>
      </c>
      <c r="Q8" s="34">
        <v>6</v>
      </c>
    </row>
    <row r="9" spans="1:19" ht="30.25" thickBot="1" x14ac:dyDescent="0.9">
      <c r="B9" s="47" t="s">
        <v>1471</v>
      </c>
      <c r="C9" s="12" t="s">
        <v>1778</v>
      </c>
      <c r="D9" s="92"/>
      <c r="E9" s="160"/>
      <c r="F9" s="161"/>
      <c r="G9" s="162"/>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TreatmentResponse!B4</f>
        <v>TreatmentResponseI4rc</v>
      </c>
      <c r="C14" s="11"/>
      <c r="D14" s="4" t="s">
        <v>1770</v>
      </c>
      <c r="E14" s="6"/>
      <c r="F14" s="49"/>
      <c r="G14" s="49"/>
      <c r="I14" s="12"/>
      <c r="J14" s="11"/>
      <c r="K14" s="11"/>
      <c r="L14" s="11"/>
      <c r="M14" s="48"/>
      <c r="N14" s="51"/>
    </row>
    <row r="15" spans="1:19" ht="44.25" x14ac:dyDescent="0.75">
      <c r="A15" s="44"/>
      <c r="B15" s="11"/>
      <c r="C15" s="11"/>
      <c r="D15" s="12"/>
      <c r="E15" s="12"/>
      <c r="F15" s="49"/>
      <c r="G15" s="77"/>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7"/>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7"/>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7"/>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7"/>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7"/>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7"/>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7"/>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7"/>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7"/>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7"/>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7"/>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7"/>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7"/>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7"/>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7"/>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7"/>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7"/>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7"/>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7"/>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7"/>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7"/>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7"/>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7"/>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7"/>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7"/>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7"/>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7"/>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7"/>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7"/>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7"/>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7"/>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7"/>
      <c r="P50" s="11">
        <v>36</v>
      </c>
      <c r="Q50" s="11">
        <f t="shared" si="5"/>
        <v>5</v>
      </c>
      <c r="R50" s="11">
        <f t="shared" si="6"/>
        <v>6</v>
      </c>
      <c r="S50" s="12" t="str" cm="1">
        <f t="array" ref="S50">INDEX('TreatmentRespon-ConceptMap-1'!$I$15:$N$124,Q50+1,R50)</f>
        <v/>
      </c>
    </row>
    <row r="51" spans="2:19" x14ac:dyDescent="0.75">
      <c r="B51" s="11"/>
      <c r="C51" s="11"/>
      <c r="D51" s="12"/>
      <c r="E51" s="12"/>
      <c r="F51" s="49"/>
      <c r="G51" s="77"/>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7"/>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7"/>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7"/>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7"/>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7"/>
      <c r="P56" s="11">
        <v>42</v>
      </c>
      <c r="Q56" s="11">
        <f t="shared" si="5"/>
        <v>6</v>
      </c>
      <c r="R56" s="11">
        <f t="shared" si="6"/>
        <v>6</v>
      </c>
      <c r="S56" s="12" t="str" cm="1">
        <f t="array" ref="S56">INDEX('TreatmentRespon-ConceptMap-1'!$I$15:$N$124,Q56+1,R56)</f>
        <v/>
      </c>
    </row>
    <row r="57" spans="2:19" x14ac:dyDescent="0.75">
      <c r="B57" s="11"/>
      <c r="C57" s="11"/>
      <c r="D57" s="12"/>
      <c r="E57" s="12"/>
      <c r="F57" s="49"/>
      <c r="G57" s="77"/>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7"/>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7"/>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7"/>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7"/>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7"/>
      <c r="P62" s="11">
        <v>48</v>
      </c>
      <c r="Q62" s="11">
        <f t="shared" si="5"/>
        <v>7</v>
      </c>
      <c r="R62" s="11">
        <f t="shared" si="6"/>
        <v>6</v>
      </c>
      <c r="S62" s="12" t="str" cm="1">
        <f t="array" ref="S62">INDEX('TreatmentRespon-ConceptMap-1'!$I$15:$N$124,Q62+1,R62)</f>
        <v/>
      </c>
    </row>
    <row r="63" spans="2:19" x14ac:dyDescent="0.75">
      <c r="B63" s="11"/>
      <c r="C63" s="11"/>
      <c r="D63" s="12"/>
      <c r="E63" s="12"/>
      <c r="F63" s="49"/>
      <c r="G63" s="77"/>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7"/>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7"/>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7"/>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7"/>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7"/>
      <c r="P68" s="11">
        <v>54</v>
      </c>
      <c r="Q68" s="11">
        <f t="shared" si="5"/>
        <v>8</v>
      </c>
      <c r="R68" s="11">
        <f t="shared" si="6"/>
        <v>6</v>
      </c>
      <c r="S68" s="12" t="str" cm="1">
        <f t="array" ref="S68">INDEX('TreatmentRespon-ConceptMap-1'!$I$15:$N$124,Q68+1,R68)</f>
        <v/>
      </c>
    </row>
    <row r="69" spans="2:19" x14ac:dyDescent="0.75">
      <c r="B69" s="11"/>
      <c r="C69" s="11"/>
      <c r="D69" s="12"/>
      <c r="E69" s="12"/>
      <c r="F69" s="49"/>
      <c r="G69" s="77"/>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7"/>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7"/>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7"/>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7"/>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7"/>
      <c r="P74" s="11">
        <v>60</v>
      </c>
      <c r="Q74" s="11">
        <f t="shared" si="5"/>
        <v>9</v>
      </c>
      <c r="R74" s="11">
        <f t="shared" si="6"/>
        <v>6</v>
      </c>
      <c r="S74" s="12" t="str" cm="1">
        <f t="array" ref="S74">INDEX('TreatmentRespon-ConceptMap-1'!$I$15:$N$124,Q74+1,R74)</f>
        <v/>
      </c>
    </row>
    <row r="75" spans="2:19" x14ac:dyDescent="0.75">
      <c r="B75" s="11"/>
      <c r="C75" s="11"/>
      <c r="D75" s="12"/>
      <c r="E75" s="12"/>
      <c r="F75" s="49"/>
      <c r="G75" s="77"/>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7"/>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7"/>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7"/>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7"/>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7"/>
      <c r="P80" s="11">
        <v>66</v>
      </c>
      <c r="Q80" s="11">
        <f t="shared" si="9"/>
        <v>10</v>
      </c>
      <c r="R80" s="11">
        <f t="shared" si="10"/>
        <v>6</v>
      </c>
      <c r="S80" s="12" t="str" cm="1">
        <f t="array" ref="S80">INDEX('TreatmentRespon-ConceptMap-1'!$I$15:$N$124,Q80+1,R80)</f>
        <v/>
      </c>
    </row>
    <row r="81" spans="2:19" x14ac:dyDescent="0.75">
      <c r="B81" s="11"/>
      <c r="C81" s="11"/>
      <c r="D81" s="12"/>
      <c r="E81" s="12"/>
      <c r="F81" s="49"/>
      <c r="G81" s="77"/>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7"/>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7"/>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7"/>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7"/>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7"/>
      <c r="P86" s="11">
        <v>72</v>
      </c>
      <c r="Q86" s="11">
        <f t="shared" si="9"/>
        <v>11</v>
      </c>
      <c r="R86" s="11">
        <f t="shared" si="10"/>
        <v>6</v>
      </c>
      <c r="S86" s="12" t="str" cm="1">
        <f t="array" ref="S86">INDEX('TreatmentRespon-ConceptMap-1'!$I$15:$N$124,Q86+1,R86)</f>
        <v/>
      </c>
    </row>
    <row r="87" spans="2:19" x14ac:dyDescent="0.75">
      <c r="B87" s="11"/>
      <c r="C87" s="11"/>
      <c r="D87" s="12"/>
      <c r="E87" s="12"/>
      <c r="F87" s="49"/>
      <c r="G87" s="77"/>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7"/>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7"/>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7"/>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7"/>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7"/>
      <c r="P92" s="11">
        <v>78</v>
      </c>
      <c r="Q92" s="11">
        <f t="shared" si="9"/>
        <v>12</v>
      </c>
      <c r="R92" s="11">
        <f t="shared" si="10"/>
        <v>6</v>
      </c>
      <c r="S92" s="12" t="str" cm="1">
        <f t="array" ref="S92">INDEX('TreatmentRespon-ConceptMap-1'!$I$15:$N$124,Q92+1,R92)</f>
        <v/>
      </c>
    </row>
    <row r="93" spans="2:19" x14ac:dyDescent="0.75">
      <c r="B93" s="11"/>
      <c r="C93" s="11"/>
      <c r="D93" s="12"/>
      <c r="E93" s="12"/>
      <c r="F93" s="49"/>
      <c r="G93" s="77"/>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7"/>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7"/>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7"/>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7"/>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7"/>
      <c r="P98" s="11">
        <v>84</v>
      </c>
      <c r="Q98" s="11">
        <f t="shared" si="9"/>
        <v>13</v>
      </c>
      <c r="R98" s="11">
        <f t="shared" si="10"/>
        <v>6</v>
      </c>
      <c r="S98" s="12" t="str" cm="1">
        <f t="array" ref="S98">INDEX('TreatmentRespon-ConceptMap-1'!$I$15:$N$124,Q98+1,R98)</f>
        <v/>
      </c>
    </row>
    <row r="99" spans="2:19" x14ac:dyDescent="0.75">
      <c r="B99" s="11"/>
      <c r="C99" s="11"/>
      <c r="D99" s="12"/>
      <c r="E99" s="12"/>
      <c r="F99" s="49"/>
      <c r="G99" s="77"/>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7"/>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7"/>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7"/>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7"/>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7"/>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7"/>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7"/>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7"/>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7"/>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7"/>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7"/>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7"/>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7"/>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7"/>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1845</v>
      </c>
    </row>
    <row r="3" spans="2:7" x14ac:dyDescent="0.75">
      <c r="B3" s="24" t="s">
        <v>20</v>
      </c>
    </row>
    <row r="4" spans="2:7" x14ac:dyDescent="0.75">
      <c r="B4" s="50" t="str">
        <f>"Instance: "&amp;'TreatmentRespon-ConceptMap-1'!C4</f>
        <v>Instance: treatmentResponse2FHIR</v>
      </c>
    </row>
    <row r="5" spans="2:7" x14ac:dyDescent="0.75">
      <c r="B5" s="50" t="s">
        <v>1330</v>
      </c>
    </row>
    <row r="6" spans="2:7" x14ac:dyDescent="0.75">
      <c r="B6" s="50" t="s">
        <v>1321</v>
      </c>
    </row>
    <row r="7" spans="2:7" x14ac:dyDescent="0.75">
      <c r="B7" s="50" t="s">
        <v>1473</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1322</v>
      </c>
    </row>
    <row r="11" spans="2:7" x14ac:dyDescent="0.75">
      <c r="B11" s="50" t="s">
        <v>1323</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5"/>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4" zoomScale="85" zoomScaleNormal="85" workbookViewId="0">
      <selection activeCell="B6" sqref="B6"/>
    </sheetView>
  </sheetViews>
  <sheetFormatPr defaultRowHeight="14.75" x14ac:dyDescent="0.75"/>
  <cols>
    <col min="1" max="1" width="16.54296875" customWidth="1"/>
    <col min="2" max="2" width="49" customWidth="1"/>
    <col min="3" max="3" width="58.26953125" style="2" customWidth="1"/>
    <col min="4" max="7" width="58.26953125" customWidth="1"/>
    <col min="8" max="9" width="58.26953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7.179687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L2" s="24" t="s">
        <v>19</v>
      </c>
      <c r="N2" s="24" t="s">
        <v>1381</v>
      </c>
      <c r="P2" s="24" t="s">
        <v>2045</v>
      </c>
      <c r="R2" s="24" t="s">
        <v>2046</v>
      </c>
    </row>
    <row r="3" spans="1:18" ht="17.75" customHeight="1" thickBot="1" x14ac:dyDescent="0.9">
      <c r="L3" s="24" t="str">
        <f>L1</f>
        <v>//===================================================</v>
      </c>
      <c r="N3" s="24" t="str">
        <f>N1</f>
        <v>// -------------------------------------------------------------------------------</v>
      </c>
      <c r="P3" s="24" t="str">
        <f>P1</f>
        <v>// -------------------------------------------------------------------------------</v>
      </c>
      <c r="R3" s="24" t="str">
        <f>R1</f>
        <v>// -------------------------------------------------------------------------------</v>
      </c>
    </row>
    <row r="4" spans="1:18" ht="15.5" thickBot="1" x14ac:dyDescent="0.9">
      <c r="A4" s="5" t="s">
        <v>11</v>
      </c>
      <c r="B4" s="30" t="s">
        <v>1888</v>
      </c>
      <c r="L4" s="16" t="str">
        <f>CONCATENATE("Logical: ",B4)</f>
        <v>Logical: AdverseEventI4rc</v>
      </c>
    </row>
    <row r="5" spans="1:18" ht="15.5" thickBot="1" x14ac:dyDescent="0.9">
      <c r="A5" s="14" t="s">
        <v>16</v>
      </c>
      <c r="B5" s="30" t="s">
        <v>436</v>
      </c>
      <c r="L5" s="16" t="str">
        <f>CONCATENATE("Id: ",B5)</f>
        <v>Id: AdverseEvent</v>
      </c>
    </row>
    <row r="6" spans="1:18" ht="15.5" thickBot="1" x14ac:dyDescent="0.9">
      <c r="A6" s="14" t="s">
        <v>10</v>
      </c>
      <c r="B6" s="30" t="s">
        <v>1853</v>
      </c>
      <c r="L6" s="17" t="str">
        <f>CONCATENATE("Title: ##34#",B6,"##34#")</f>
        <v>Title: ##34#Adverse Event##34#</v>
      </c>
    </row>
    <row r="7" spans="1:18" x14ac:dyDescent="0.75">
      <c r="A7" s="26" t="s">
        <v>2</v>
      </c>
      <c r="B7" s="30" t="s">
        <v>1853</v>
      </c>
      <c r="C7" s="9" t="s">
        <v>3</v>
      </c>
      <c r="D7" s="1" t="s">
        <v>4</v>
      </c>
      <c r="E7" s="3" t="s">
        <v>5</v>
      </c>
      <c r="F7" s="3" t="s">
        <v>6</v>
      </c>
      <c r="G7" s="3" t="s">
        <v>7</v>
      </c>
      <c r="H7" s="64" t="s">
        <v>1380</v>
      </c>
      <c r="I7" s="118" t="s">
        <v>2043</v>
      </c>
      <c r="J7" s="118" t="s">
        <v>2044</v>
      </c>
      <c r="L7" s="17" t="str">
        <f>CONCATENATE("Description: "," ##334#",B7,"##334#",)</f>
        <v>Description:  ##334#Adverse Event##334#</v>
      </c>
    </row>
    <row r="8" spans="1:18" ht="59" x14ac:dyDescent="0.75">
      <c r="A8" s="59">
        <v>0</v>
      </c>
      <c r="B8" s="139" t="s">
        <v>1545</v>
      </c>
      <c r="C8" s="11" t="s">
        <v>1627</v>
      </c>
      <c r="D8" s="11" t="s">
        <v>1540</v>
      </c>
      <c r="E8" s="11">
        <v>1</v>
      </c>
      <c r="F8" s="11">
        <v>1</v>
      </c>
      <c r="G8" s="11" t="s">
        <v>1592</v>
      </c>
      <c r="H8" s="11"/>
      <c r="I8" s="12" t="b">
        <v>1</v>
      </c>
      <c r="J8" s="12" t="b">
        <v>0</v>
      </c>
      <c r="K8" s="25" t="s">
        <v>1545</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23" si="1">IF(I8,IF(L8="*  ..  ##34###34# ##334###334#",L8,CONCATENATE("* ",B8," insert ObligationActorAndCode($actor-headneck, #SHALL:handle)")),IF(L8="*  ..  ##34###34# ##334###334#",L8,""))</f>
        <v>* episodeEvent insert ObligationActorAndCode($actor-headneck, #SHALL:handle)</v>
      </c>
      <c r="R8" s="12" t="str">
        <f t="shared" ref="R8:R23" si="2">IF(J8,IF(L8="*  ..  ##34###34# ##334###334#",L8,CONCATENATE("* ",B8," insert ObligationActorAndCode($actor-sarcoma-i4rc, #SHALL:handle)")),IF(L8="*  ..  ##34###34# ##334###334#",L8,""))</f>
        <v/>
      </c>
    </row>
    <row r="9" spans="1:18" s="2" customFormat="1" ht="59" x14ac:dyDescent="0.75">
      <c r="A9" s="59">
        <v>1</v>
      </c>
      <c r="B9" s="6" t="s">
        <v>1854</v>
      </c>
      <c r="C9" s="11" t="s">
        <v>1846</v>
      </c>
      <c r="D9" s="11" t="s">
        <v>1847</v>
      </c>
      <c r="E9" s="11">
        <v>1</v>
      </c>
      <c r="F9" s="11">
        <v>1</v>
      </c>
      <c r="G9" s="11" t="s">
        <v>1461</v>
      </c>
      <c r="H9" s="11"/>
      <c r="I9" s="12" t="b">
        <v>1</v>
      </c>
      <c r="J9" s="12" t="b">
        <v>0</v>
      </c>
      <c r="K9" s="25" t="s">
        <v>2198</v>
      </c>
      <c r="L9" s="12" t="str">
        <f t="shared" ref="L9:L23" si="3">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4">IF(H9="",IF(L9="*  ..  ##34###34# ##334###334#",L9,""),IF(L9="*  ..  ##34###34# ##334###334#",L9,CONCATENATE("* ",B9," ^comment = ##334#",H9,"##334#")))</f>
        <v/>
      </c>
      <c r="P9" s="12" t="str">
        <f t="shared" si="1"/>
        <v>* type insert ObligationActorAndCode($actor-headneck, #SHALL:handle)</v>
      </c>
      <c r="Q9"/>
      <c r="R9" s="12" t="str">
        <f t="shared" si="2"/>
        <v/>
      </c>
    </row>
    <row r="10" spans="1:18" s="2" customFormat="1" ht="29.5" x14ac:dyDescent="0.75">
      <c r="A10" s="59">
        <v>4</v>
      </c>
      <c r="B10" s="11" t="s">
        <v>1855</v>
      </c>
      <c r="C10" s="11" t="s">
        <v>1848</v>
      </c>
      <c r="D10" s="11" t="s">
        <v>1849</v>
      </c>
      <c r="E10" s="11">
        <v>1</v>
      </c>
      <c r="F10" s="11">
        <v>1</v>
      </c>
      <c r="G10" s="11" t="s">
        <v>39</v>
      </c>
      <c r="H10" s="11"/>
      <c r="I10" s="12" t="b">
        <v>1</v>
      </c>
      <c r="J10" s="12" t="b">
        <v>0</v>
      </c>
      <c r="K10" s="25" t="s">
        <v>2199</v>
      </c>
      <c r="L10" s="12" t="str">
        <f t="shared" si="3"/>
        <v>* eventStartingDate 1..1 date ##34#Adverse event starting date  ##34# ##334#specifies when adverse events begins##334#</v>
      </c>
      <c r="M10"/>
      <c r="N10" s="12" t="str">
        <f t="shared" si="4"/>
        <v/>
      </c>
      <c r="P10" s="12" t="str">
        <f t="shared" si="1"/>
        <v>* eventStartingDate insert ObligationActorAndCode($actor-headneck, #SHALL:handle)</v>
      </c>
      <c r="Q10"/>
      <c r="R10" s="12" t="str">
        <f t="shared" si="2"/>
        <v/>
      </c>
    </row>
    <row r="11" spans="1:18" s="2" customFormat="1" ht="59" x14ac:dyDescent="0.75">
      <c r="A11" s="59">
        <v>5</v>
      </c>
      <c r="B11" s="11" t="s">
        <v>1856</v>
      </c>
      <c r="C11" s="11" t="s">
        <v>1850</v>
      </c>
      <c r="D11" s="11" t="s">
        <v>1851</v>
      </c>
      <c r="E11" s="11">
        <v>1</v>
      </c>
      <c r="F11" s="11">
        <v>1</v>
      </c>
      <c r="G11" s="11" t="s">
        <v>1461</v>
      </c>
      <c r="H11" s="62" t="s">
        <v>1852</v>
      </c>
      <c r="I11" s="12" t="b">
        <v>1</v>
      </c>
      <c r="J11" s="12" t="b">
        <v>0</v>
      </c>
      <c r="K11" s="25" t="s">
        <v>2200</v>
      </c>
      <c r="L11" s="12" t="str">
        <f t="shared" si="3"/>
        <v>* eventDuration 1..1 CodeableConcept ##34#Adverse event duration##34# ##334#specifies the duration of the adverse event##334#</v>
      </c>
      <c r="M11"/>
      <c r="N11" s="12" t="str">
        <f t="shared" si="4"/>
        <v>* eventDuration ^comment = ##334#Less than one week; More than one week but  less than a month; More than a month but less than 3 months; More than 3 months; Unknown.
Custom##334#</v>
      </c>
      <c r="P11" s="12" t="str">
        <f t="shared" si="1"/>
        <v>* eventDuration insert ObligationActorAndCode($actor-headneck, #SHALL:handle)</v>
      </c>
      <c r="Q11"/>
      <c r="R11" s="12" t="str">
        <f t="shared" si="2"/>
        <v/>
      </c>
    </row>
    <row r="12" spans="1:18" s="2" customFormat="1" x14ac:dyDescent="0.75">
      <c r="A12" s="59">
        <v>6</v>
      </c>
      <c r="B12" s="11"/>
      <c r="C12" s="11"/>
      <c r="D12" s="11"/>
      <c r="E12" s="11"/>
      <c r="F12" s="11"/>
      <c r="G12" s="11"/>
      <c r="H12" s="12"/>
      <c r="I12" s="12"/>
      <c r="J12" s="12"/>
      <c r="K12" s="25"/>
      <c r="L12" s="12" t="str">
        <f t="shared" si="3"/>
        <v>*  ..  ##34###34# ##334###334#</v>
      </c>
      <c r="M12"/>
      <c r="N12" s="12" t="str">
        <f t="shared" si="4"/>
        <v>*  ..  ##34###34# ##334###334#</v>
      </c>
      <c r="P12" s="12" t="str">
        <f t="shared" si="1"/>
        <v>*  ..  ##34###34# ##334###334#</v>
      </c>
      <c r="Q12"/>
      <c r="R12" s="12" t="str">
        <f t="shared" si="2"/>
        <v>*  ..  ##34###34# ##334###334#</v>
      </c>
    </row>
    <row r="13" spans="1:18" s="2" customFormat="1" x14ac:dyDescent="0.75">
      <c r="A13" s="59">
        <v>7</v>
      </c>
      <c r="B13" s="11"/>
      <c r="C13" s="11"/>
      <c r="D13" s="11"/>
      <c r="E13" s="11"/>
      <c r="F13" s="11"/>
      <c r="G13" s="11"/>
      <c r="H13" s="12"/>
      <c r="I13" s="12"/>
      <c r="J13" s="12"/>
      <c r="K13" s="25"/>
      <c r="L13" s="12" t="str">
        <f t="shared" si="3"/>
        <v>*  ..  ##34###34# ##334###334#</v>
      </c>
      <c r="M13"/>
      <c r="N13" s="12" t="str">
        <f t="shared" si="4"/>
        <v>*  ..  ##34###34# ##334###334#</v>
      </c>
      <c r="P13" s="12" t="str">
        <f t="shared" si="1"/>
        <v>*  ..  ##34###34# ##334###334#</v>
      </c>
      <c r="Q13"/>
      <c r="R13" s="12" t="str">
        <f t="shared" si="2"/>
        <v>*  ..  ##34###34# ##334###334#</v>
      </c>
    </row>
    <row r="14" spans="1:18" s="2" customFormat="1" x14ac:dyDescent="0.75">
      <c r="A14" s="59">
        <v>8</v>
      </c>
      <c r="B14" s="11"/>
      <c r="C14" s="11"/>
      <c r="D14" s="11"/>
      <c r="E14" s="11"/>
      <c r="F14" s="11"/>
      <c r="G14" s="11"/>
      <c r="H14" s="12"/>
      <c r="I14" s="12"/>
      <c r="J14" s="12"/>
      <c r="K14" s="25"/>
      <c r="L14" s="12" t="str">
        <f t="shared" si="3"/>
        <v>*  ..  ##34###34# ##334###334#</v>
      </c>
      <c r="M14"/>
      <c r="N14" s="12" t="str">
        <f t="shared" si="4"/>
        <v>*  ..  ##34###34# ##334###334#</v>
      </c>
      <c r="P14" s="12" t="str">
        <f t="shared" si="1"/>
        <v>*  ..  ##34###34# ##334###334#</v>
      </c>
      <c r="Q14"/>
      <c r="R14" s="12" t="str">
        <f t="shared" si="2"/>
        <v>*  ..  ##34###34# ##334###334#</v>
      </c>
    </row>
    <row r="15" spans="1:18" x14ac:dyDescent="0.75">
      <c r="A15" s="59">
        <v>9</v>
      </c>
      <c r="B15" s="11"/>
      <c r="C15" s="11"/>
      <c r="D15" s="11"/>
      <c r="E15" s="11"/>
      <c r="F15" s="11"/>
      <c r="G15" s="11"/>
      <c r="H15" s="12"/>
      <c r="I15" s="12"/>
      <c r="J15" s="12"/>
      <c r="K15" s="25"/>
      <c r="L15" s="12" t="str">
        <f t="shared" si="3"/>
        <v>*  ..  ##34###34# ##334###334#</v>
      </c>
      <c r="N15" s="12" t="str">
        <f t="shared" si="4"/>
        <v>*  ..  ##34###34# ##334###334#</v>
      </c>
      <c r="P15" s="12" t="str">
        <f t="shared" si="1"/>
        <v>*  ..  ##34###34# ##334###334#</v>
      </c>
      <c r="R15" s="12" t="str">
        <f t="shared" si="2"/>
        <v>*  ..  ##34###34# ##334###334#</v>
      </c>
    </row>
    <row r="16" spans="1:18" x14ac:dyDescent="0.75">
      <c r="A16" s="59">
        <v>10</v>
      </c>
      <c r="B16" s="11"/>
      <c r="C16" s="11"/>
      <c r="D16" s="11"/>
      <c r="E16" s="11"/>
      <c r="F16" s="11"/>
      <c r="G16" s="11"/>
      <c r="H16" s="12"/>
      <c r="I16" s="12"/>
      <c r="J16" s="12"/>
      <c r="L16" s="12" t="str">
        <f t="shared" si="3"/>
        <v>*  ..  ##34###34# ##334###334#</v>
      </c>
      <c r="N16" s="12" t="str">
        <f t="shared" si="4"/>
        <v>*  ..  ##34###34# ##334###334#</v>
      </c>
      <c r="P16" s="12" t="str">
        <f t="shared" si="1"/>
        <v>*  ..  ##34###34# ##334###334#</v>
      </c>
      <c r="R16" s="12" t="str">
        <f t="shared" si="2"/>
        <v>*  ..  ##34###34# ##334###334#</v>
      </c>
    </row>
    <row r="17" spans="1:18" x14ac:dyDescent="0.75">
      <c r="A17" s="59">
        <v>11</v>
      </c>
      <c r="B17" s="11"/>
      <c r="C17" s="11"/>
      <c r="D17" s="11"/>
      <c r="E17" s="11"/>
      <c r="F17" s="11"/>
      <c r="G17" s="11"/>
      <c r="H17" s="12"/>
      <c r="I17" s="12"/>
      <c r="J17" s="12"/>
      <c r="L17" s="12" t="str">
        <f t="shared" si="3"/>
        <v>*  ..  ##34###34# ##334###334#</v>
      </c>
      <c r="N17" s="12" t="str">
        <f t="shared" si="4"/>
        <v>*  ..  ##34###34# ##334###334#</v>
      </c>
      <c r="P17" s="12" t="str">
        <f t="shared" si="1"/>
        <v>*  ..  ##34###34# ##334###334#</v>
      </c>
      <c r="R17" s="12" t="str">
        <f t="shared" si="2"/>
        <v>*  ..  ##34###34# ##334###334#</v>
      </c>
    </row>
    <row r="18" spans="1:18" x14ac:dyDescent="0.75">
      <c r="A18" s="59">
        <v>12</v>
      </c>
      <c r="B18" s="11"/>
      <c r="C18" s="11"/>
      <c r="D18" s="11"/>
      <c r="E18" s="11"/>
      <c r="F18" s="11"/>
      <c r="G18" s="11"/>
      <c r="H18" s="12"/>
      <c r="I18" s="12"/>
      <c r="J18" s="12"/>
      <c r="L18" s="12" t="str">
        <f t="shared" si="3"/>
        <v>*  ..  ##34###34# ##334###334#</v>
      </c>
      <c r="N18" s="12" t="str">
        <f t="shared" si="4"/>
        <v>*  ..  ##34###34# ##334###334#</v>
      </c>
      <c r="P18" s="12" t="str">
        <f t="shared" si="1"/>
        <v>*  ..  ##34###34# ##334###334#</v>
      </c>
      <c r="R18" s="12" t="str">
        <f t="shared" si="2"/>
        <v>*  ..  ##34###34# ##334###334#</v>
      </c>
    </row>
    <row r="19" spans="1:18" x14ac:dyDescent="0.75">
      <c r="A19" s="59">
        <v>13</v>
      </c>
      <c r="B19" s="11"/>
      <c r="C19" s="11"/>
      <c r="D19" s="11"/>
      <c r="E19" s="11"/>
      <c r="F19" s="11"/>
      <c r="G19" s="11"/>
      <c r="H19" s="12"/>
      <c r="I19" s="12"/>
      <c r="J19" s="12"/>
      <c r="L19" s="12" t="str">
        <f t="shared" si="3"/>
        <v>*  ..  ##34###34# ##334###334#</v>
      </c>
      <c r="N19" s="12" t="str">
        <f t="shared" si="4"/>
        <v>*  ..  ##34###34# ##334###334#</v>
      </c>
      <c r="P19" s="12" t="str">
        <f t="shared" si="1"/>
        <v>*  ..  ##34###34# ##334###334#</v>
      </c>
      <c r="R19" s="12" t="str">
        <f t="shared" si="2"/>
        <v>*  ..  ##34###34# ##334###334#</v>
      </c>
    </row>
    <row r="20" spans="1:18" x14ac:dyDescent="0.75">
      <c r="A20" s="59">
        <v>14</v>
      </c>
      <c r="B20" s="11"/>
      <c r="C20" s="11"/>
      <c r="D20" s="11"/>
      <c r="E20" s="11"/>
      <c r="F20" s="11"/>
      <c r="G20" s="11"/>
      <c r="H20" s="12"/>
      <c r="I20" s="12"/>
      <c r="J20" s="12"/>
      <c r="L20" s="12" t="str">
        <f t="shared" si="3"/>
        <v>*  ..  ##34###34# ##334###334#</v>
      </c>
      <c r="N20" s="12" t="str">
        <f t="shared" si="4"/>
        <v>*  ..  ##34###34# ##334###334#</v>
      </c>
      <c r="P20" s="12" t="str">
        <f t="shared" si="1"/>
        <v>*  ..  ##34###34# ##334###334#</v>
      </c>
      <c r="R20" s="12" t="str">
        <f t="shared" si="2"/>
        <v>*  ..  ##34###34# ##334###334#</v>
      </c>
    </row>
    <row r="21" spans="1:18" x14ac:dyDescent="0.75">
      <c r="A21" s="59">
        <v>15</v>
      </c>
      <c r="B21" s="11"/>
      <c r="C21" s="11"/>
      <c r="D21" s="11"/>
      <c r="E21" s="11"/>
      <c r="F21" s="11"/>
      <c r="G21" s="11"/>
      <c r="H21" s="12"/>
      <c r="I21" s="12"/>
      <c r="J21" s="12"/>
      <c r="L21" s="12" t="str">
        <f t="shared" si="3"/>
        <v>*  ..  ##34###34# ##334###334#</v>
      </c>
      <c r="N21" s="12" t="str">
        <f t="shared" si="4"/>
        <v>*  ..  ##34###34# ##334###334#</v>
      </c>
      <c r="P21" s="12" t="str">
        <f t="shared" si="1"/>
        <v>*  ..  ##34###34# ##334###334#</v>
      </c>
      <c r="R21" s="12" t="str">
        <f t="shared" si="2"/>
        <v>*  ..  ##34###34# ##334###334#</v>
      </c>
    </row>
    <row r="22" spans="1:18" x14ac:dyDescent="0.75">
      <c r="A22" s="59">
        <v>16</v>
      </c>
      <c r="B22" s="11"/>
      <c r="C22" s="11"/>
      <c r="D22" s="11"/>
      <c r="E22" s="11"/>
      <c r="F22" s="11"/>
      <c r="G22" s="11"/>
      <c r="H22" s="12"/>
      <c r="I22" s="12"/>
      <c r="J22" s="12"/>
      <c r="L22" s="12" t="str">
        <f t="shared" si="3"/>
        <v>*  ..  ##34###34# ##334###334#</v>
      </c>
      <c r="N22" s="12" t="str">
        <f t="shared" si="4"/>
        <v>*  ..  ##34###34# ##334###334#</v>
      </c>
      <c r="P22" s="12" t="str">
        <f t="shared" si="1"/>
        <v>*  ..  ##34###34# ##334###334#</v>
      </c>
      <c r="R22" s="12" t="str">
        <f t="shared" si="2"/>
        <v>*  ..  ##34###34# ##334###334#</v>
      </c>
    </row>
    <row r="23" spans="1:18" x14ac:dyDescent="0.75">
      <c r="A23" s="59">
        <v>17</v>
      </c>
      <c r="B23" s="11"/>
      <c r="C23" s="11"/>
      <c r="D23" s="11"/>
      <c r="E23" s="11"/>
      <c r="F23" s="11"/>
      <c r="G23" s="11"/>
      <c r="H23" s="12"/>
      <c r="I23" s="12"/>
      <c r="J23" s="12"/>
      <c r="L23" s="12" t="str">
        <f t="shared" si="3"/>
        <v>*  ..  ##34###34# ##334###334#</v>
      </c>
      <c r="N23" s="12" t="str">
        <f t="shared" si="4"/>
        <v>*  ..  ##34###34# ##334###334#</v>
      </c>
      <c r="P23" s="12" t="str">
        <f t="shared" si="1"/>
        <v>*  ..  ##34###34# ##334###334#</v>
      </c>
      <c r="R23" s="12" t="str">
        <f t="shared" si="2"/>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IF(I39,IF(L39="*  ..  ##34###34# ##334###334#",L39,CONCATENATE("* ",B39," insert ObligationActorAndCode($actor-headneck, #SHALL:handle)")),IF(L39="*  ..  ##34###34# ##334###334#",L39,""))</f>
        <v/>
      </c>
      <c r="R39" s="12" t="str">
        <f>IF(J39,IF(L39="*  ..  ##34###34# ##334###334#",L39,CONCATENATE("* ",B39," insert ObligationActorAndCode($actor-sarcoma-i4rc, #SHALL:handle)")),IF(L39="*  ..  ##34###34# ##334###334#",L39,""))</f>
        <v/>
      </c>
    </row>
    <row r="40" spans="1:18" x14ac:dyDescent="0.75">
      <c r="A40" s="59">
        <v>34</v>
      </c>
      <c r="B40" s="11"/>
      <c r="C40" s="11"/>
      <c r="D40" s="11"/>
      <c r="E40" s="11"/>
      <c r="F40" s="11"/>
      <c r="G40" s="11"/>
      <c r="H40" s="12"/>
      <c r="I40" s="12"/>
      <c r="J40" s="12"/>
      <c r="P40" s="12" t="str">
        <f>IF(I40,IF(L40="*  ..  ##34###34# ##334###334#",L40,CONCATENATE("* ",B40," insert ObligationActorAndCode($actor-headneck, #SHALL:handle)")),IF(L40="*  ..  ##34###34# ##334###334#",L40,""))</f>
        <v/>
      </c>
      <c r="R40" s="12" t="str">
        <f>IF(J40,IF(L40="*  ..  ##34###34# ##334###334#",L40,CONCATENATE("* ",B40," insert ObligationActorAndCode($actor-sarcoma-i4rc, #SHALL:handle)")),IF(L40="*  ..  ##34###34# ##334###334#",L40,""))</f>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legacyDrawing r:id="rId2"/>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1796875" style="100" customWidth="1"/>
    <col min="7" max="7" width="29.54296875" customWidth="1"/>
    <col min="8" max="8" width="54.90625" customWidth="1"/>
  </cols>
  <sheetData>
    <row r="1" spans="3:7" ht="15.5" thickBot="1" x14ac:dyDescent="0.9">
      <c r="C1" s="98" t="str">
        <f>AdverseEvent!L1</f>
        <v>//===================================================</v>
      </c>
    </row>
    <row r="2" spans="3:7" ht="16.75" thickBot="1" x14ac:dyDescent="0.9">
      <c r="C2" s="24" t="str">
        <f>AdverseEvent!L2</f>
        <v>//  Logical Model</v>
      </c>
      <c r="G2" s="29" t="s">
        <v>1857</v>
      </c>
    </row>
    <row r="3" spans="3:7" x14ac:dyDescent="0.75">
      <c r="C3" s="24" t="str">
        <f>AdverseEvent!L3</f>
        <v>//===================================================</v>
      </c>
    </row>
    <row r="4" spans="3:7" x14ac:dyDescent="0.75">
      <c r="C4" s="99" t="str">
        <f>AdverseEvent!L4</f>
        <v>Logical: AdverseEventI4rc</v>
      </c>
    </row>
    <row r="5" spans="3:7" x14ac:dyDescent="0.75">
      <c r="C5" s="99" t="str">
        <f>AdverseEvent!L5</f>
        <v>Id: AdverseEvent</v>
      </c>
    </row>
    <row r="6" spans="3:7" x14ac:dyDescent="0.75">
      <c r="C6" s="99" t="str">
        <f>AdverseEvent!L6</f>
        <v>Title: ##34#Adverse Event##34#</v>
      </c>
    </row>
    <row r="7" spans="3:7" x14ac:dyDescent="0.75">
      <c r="C7" s="99" t="str">
        <f>AdverseEvent!L7</f>
        <v>Description:  ##334#Adverse Event##334#</v>
      </c>
    </row>
    <row r="8" spans="3:7" ht="29.5" x14ac:dyDescent="0.75">
      <c r="C8" s="100"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0"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0" t="str">
        <f>IF(AdverseEvent!L10="*  ..  ##34###34# ##334###334#","//--- END",AdverseEvent!L10)</f>
        <v>* eventStartingDate 1..1 date ##34#Adverse event starting date  ##34# ##334#specifies when adverse events begins##334#</v>
      </c>
    </row>
    <row r="11" spans="3:7" ht="29.5" x14ac:dyDescent="0.75">
      <c r="C11" s="100" t="str">
        <f>IF(AdverseEvent!L11="*  ..  ##34###34# ##334###334#","//--- END",AdverseEvent!L11)</f>
        <v>* eventDuration 1..1 CodeableConcept ##34#Adverse event duration##34# ##334#specifies the duration of the adverse event##334#</v>
      </c>
    </row>
    <row r="12" spans="3:7" x14ac:dyDescent="0.75">
      <c r="C12" s="100" t="str">
        <f>IF(AdverseEvent!L12="*  ..  ##34###34# ##334###334#","//--- END",AdverseEvent!L12)</f>
        <v>//--- END</v>
      </c>
    </row>
    <row r="13" spans="3:7" x14ac:dyDescent="0.75">
      <c r="C13" s="100" t="str">
        <f>IF(AdverseEvent!L13="*  ..  ##34###34# ##334###334#","//--- END",AdverseEvent!L13)</f>
        <v>//--- END</v>
      </c>
    </row>
    <row r="14" spans="3:7" x14ac:dyDescent="0.75">
      <c r="C14" s="100" t="str">
        <f>IF(AdverseEvent!L14="*  ..  ##34###34# ##334###334#","//--- END",AdverseEvent!L14)</f>
        <v>//--- END</v>
      </c>
    </row>
    <row r="16" spans="3:7" x14ac:dyDescent="0.75">
      <c r="C16" s="98" t="s">
        <v>1383</v>
      </c>
    </row>
    <row r="17" spans="3:3" x14ac:dyDescent="0.75">
      <c r="C17" s="24" t="s">
        <v>1417</v>
      </c>
    </row>
    <row r="18" spans="3:3" x14ac:dyDescent="0.75">
      <c r="C18" s="24" t="s">
        <v>1383</v>
      </c>
    </row>
    <row r="19" spans="3:3" x14ac:dyDescent="0.75">
      <c r="C19" s="100" t="str">
        <f>IF(AdverseEvent!N8="*  ..  ##34###34# ##334###334#","//--- END",AdverseEvent!N8)</f>
        <v/>
      </c>
    </row>
    <row r="20" spans="3:3" x14ac:dyDescent="0.75">
      <c r="C20" s="100" t="str">
        <f>IF(AdverseEvent!N9="*  ..  ##34###34# ##334###334#","//--- END",AdverseEvent!N9)</f>
        <v/>
      </c>
    </row>
    <row r="21" spans="3:3" x14ac:dyDescent="0.75">
      <c r="C21" s="100" t="str">
        <f>IF(AdverseEvent!N10="*  ..  ##34###34# ##334###334#","//--- END",AdverseEvent!N10)</f>
        <v/>
      </c>
    </row>
    <row r="22" spans="3:3" ht="44.25" x14ac:dyDescent="0.75">
      <c r="C22" s="100" t="str">
        <f>IF(AdverseEvent!N11="*  ..  ##34###34# ##334###334#","//--- END",AdverseEvent!N11)</f>
        <v>* eventDuration ^comment = ##334#Less than one week; More than one week but  less than a month; More than a month but less than 3 months; More than 3 months; Unknown.
Custom##334#</v>
      </c>
    </row>
    <row r="23" spans="3:3" x14ac:dyDescent="0.75">
      <c r="C23" s="100" t="str">
        <f>IF(AdverseEvent!N12="*  ..  ##34###34# ##334###334#","//--- END",AdverseEvent!N12)</f>
        <v>//--- END</v>
      </c>
    </row>
    <row r="24" spans="3:3" x14ac:dyDescent="0.75">
      <c r="C24" s="100" t="str">
        <f>IF(AdverseEvent!N13="*  ..  ##34###34# ##334###334#","//--- END",AdverseEvent!N13)</f>
        <v>//--- END</v>
      </c>
    </row>
    <row r="25" spans="3:3" x14ac:dyDescent="0.75">
      <c r="C25" s="100"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#SHALL:handle)</v>
      </c>
    </row>
    <row r="31" spans="3:3" x14ac:dyDescent="0.75">
      <c r="C31" s="12" t="str">
        <f>IF(AdverseEvent!P9="*  ..  ##34###34# ##334###334#","//--- END",AdverseEvent!P9)</f>
        <v>* type insert ObligationActorAndCode($actor-headneck, #SHALL:handle)</v>
      </c>
    </row>
    <row r="32" spans="3:3" x14ac:dyDescent="0.75">
      <c r="C32" s="12" t="str">
        <f>IF(AdverseEvent!P10="*  ..  ##34###34# ##334###334#","//--- END",AdverseEvent!P10)</f>
        <v>* eventStartingDate insert ObligationActorAndCode($actor-headneck, #SHALL:handle)</v>
      </c>
    </row>
    <row r="33" spans="3:3" x14ac:dyDescent="0.75">
      <c r="C33" s="12" t="str">
        <f>IF(AdverseEvent!P11="*  ..  ##34###34# ##334###334#","//--- END",AdverseEvent!P11)</f>
        <v>* eventDuration insert ObligationActorAndCode($actor-headneck, #SHALL:handle)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zoomScale="131" zoomScaleNormal="70" workbookViewId="0">
      <selection activeCell="C8" sqref="C8"/>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2521</v>
      </c>
      <c r="D3" s="47" t="s">
        <v>1466</v>
      </c>
      <c r="E3" s="71" t="str">
        <f>$C$1&amp;B14</f>
        <v>http://hl7.eu/fhir/ig/idea4rc/StructureDefinition/AdverseEvent</v>
      </c>
    </row>
    <row r="4" spans="1:19" x14ac:dyDescent="0.75">
      <c r="B4" s="47" t="s">
        <v>16</v>
      </c>
      <c r="C4" s="28" t="s">
        <v>2522</v>
      </c>
      <c r="D4" s="47" t="s">
        <v>1467</v>
      </c>
      <c r="E4" s="168" t="s">
        <v>2281</v>
      </c>
      <c r="F4" s="169"/>
      <c r="G4" s="169"/>
    </row>
    <row r="5" spans="1:19" x14ac:dyDescent="0.75">
      <c r="B5" s="47" t="s">
        <v>10</v>
      </c>
      <c r="C5" s="7" t="s">
        <v>1777</v>
      </c>
      <c r="D5" s="47"/>
      <c r="E5" s="7"/>
    </row>
    <row r="6" spans="1:19" x14ac:dyDescent="0.75">
      <c r="B6" s="47" t="s">
        <v>18</v>
      </c>
      <c r="C6" s="41"/>
      <c r="D6" s="47" t="s">
        <v>1468</v>
      </c>
      <c r="E6" s="158" t="str">
        <f>E3</f>
        <v>http://hl7.eu/fhir/ig/idea4rc/StructureDefinition/AdverseEvent</v>
      </c>
      <c r="F6" s="159"/>
      <c r="G6" s="159"/>
    </row>
    <row r="7" spans="1:19" x14ac:dyDescent="0.75">
      <c r="B7" s="47" t="s">
        <v>15</v>
      </c>
      <c r="C7" s="72"/>
      <c r="D7" s="47" t="s">
        <v>1469</v>
      </c>
      <c r="E7" s="158" t="str">
        <f>E4</f>
        <v>http://hl7.eu/fhir/ig/idea4rc/StructureDefinition/AdverseEvent-eu-i4rc</v>
      </c>
      <c r="F7" s="159"/>
      <c r="G7" s="159"/>
    </row>
    <row r="8" spans="1:19" ht="45" thickBot="1" x14ac:dyDescent="0.9">
      <c r="B8" s="47" t="s">
        <v>1470</v>
      </c>
      <c r="C8" s="7" t="s">
        <v>1777</v>
      </c>
      <c r="D8" s="47"/>
      <c r="E8" s="7"/>
      <c r="I8" s="12" t="s">
        <v>1285</v>
      </c>
      <c r="J8" s="12" t="s">
        <v>1286</v>
      </c>
      <c r="K8" s="12" t="s">
        <v>1287</v>
      </c>
      <c r="L8" s="12" t="s">
        <v>1288</v>
      </c>
      <c r="M8" s="11" t="s">
        <v>1289</v>
      </c>
      <c r="P8" s="34" t="s">
        <v>1324</v>
      </c>
      <c r="Q8" s="34">
        <v>6</v>
      </c>
    </row>
    <row r="9" spans="1:19" ht="30.25" thickBot="1" x14ac:dyDescent="0.9">
      <c r="B9" s="47" t="s">
        <v>1471</v>
      </c>
      <c r="C9" s="12" t="s">
        <v>1778</v>
      </c>
      <c r="D9" s="92"/>
      <c r="E9" s="160"/>
      <c r="F9" s="161"/>
      <c r="G9" s="162"/>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AdverseEvent!B5</f>
        <v>AdverseEvent</v>
      </c>
      <c r="C14" s="11"/>
      <c r="D14" s="4" t="s">
        <v>436</v>
      </c>
      <c r="E14" s="6"/>
      <c r="F14" s="49"/>
      <c r="G14" s="49"/>
      <c r="I14" s="12"/>
      <c r="J14" s="11"/>
      <c r="K14" s="11"/>
      <c r="L14" s="11"/>
      <c r="M14" s="48"/>
      <c r="N14" s="51"/>
    </row>
    <row r="15" spans="1:19" ht="59" x14ac:dyDescent="0.75">
      <c r="A15" s="44"/>
      <c r="B15" s="11" t="str">
        <f>AdverseEvent!B8</f>
        <v>episodeEvent</v>
      </c>
      <c r="C15" s="11" t="str">
        <f>AdverseEvent!C8</f>
        <v>Episode Event reference</v>
      </c>
      <c r="D15" s="12"/>
      <c r="E15" s="12"/>
      <c r="F15" s="49" t="s">
        <v>1290</v>
      </c>
      <c r="G15" s="76" t="s">
        <v>2282</v>
      </c>
      <c r="I15" s="12" t="str">
        <f>"* group[=].element[+].code = #"&amp;$B$14&amp;"."&amp;B15</f>
        <v>* group[=].element[+].code = #AdverseEvent.episodeEvent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#AdverseEvent.episodeEvent</v>
      </c>
    </row>
    <row r="16" spans="1:19" ht="73.75" x14ac:dyDescent="0.75">
      <c r="A16" s="44"/>
      <c r="B16" s="11" t="str">
        <f>AdverseEvent!B9</f>
        <v>type</v>
      </c>
      <c r="C16" s="11" t="str">
        <f>AdverseEvent!C9</f>
        <v>Adverse event type (CTCAE Term)</v>
      </c>
      <c r="D16" s="12" t="s">
        <v>2283</v>
      </c>
      <c r="E16" s="12"/>
      <c r="F16" s="49" t="s">
        <v>1290</v>
      </c>
      <c r="G16" s="76" t="s">
        <v>2284</v>
      </c>
      <c r="I16" s="12" t="str">
        <f t="shared" ref="I16:I18" si="7">"* group[=].element[+].code = #"&amp;$B$14&amp;"."&amp;B16</f>
        <v>* group[=].element[+].code = #AdverseEvent.type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75">
      <c r="A17" s="44"/>
      <c r="B17" s="11" t="str">
        <f>AdverseEvent!B10</f>
        <v>eventStartingDate</v>
      </c>
      <c r="C17" s="11" t="str">
        <f>AdverseEvent!C10</f>
        <v>Adverse event starting date  </v>
      </c>
      <c r="D17" s="12" t="s">
        <v>2285</v>
      </c>
      <c r="E17" s="12"/>
      <c r="F17" s="49" t="s">
        <v>1312</v>
      </c>
      <c r="G17" s="77"/>
      <c r="H17" s="43"/>
      <c r="I17" s="12" t="str">
        <f t="shared" si="7"/>
        <v>* group[=].element[+].code = #AdverseEvent.eventStartingDate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3.75" x14ac:dyDescent="0.75">
      <c r="A18" s="44"/>
      <c r="B18" s="6" t="str">
        <f>AdverseEvent!B11</f>
        <v>eventDuration</v>
      </c>
      <c r="C18" s="11" t="str">
        <f>AdverseEvent!C11</f>
        <v>Adverse event duration</v>
      </c>
      <c r="D18" s="12" t="s">
        <v>2286</v>
      </c>
      <c r="E18" s="12"/>
      <c r="F18" s="49" t="s">
        <v>1312</v>
      </c>
      <c r="G18" s="77"/>
      <c r="H18" s="43"/>
      <c r="I18" s="12" t="str">
        <f t="shared" si="7"/>
        <v>* group[=].element[+].code = #AdverseEvent.eventDuration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75">
      <c r="A19" s="44"/>
      <c r="B19" s="11"/>
      <c r="C19" s="11"/>
      <c r="D19" s="12"/>
      <c r="E19" s="12"/>
      <c r="F19" s="49"/>
      <c r="G19" s="77"/>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ht="29.5" x14ac:dyDescent="0.75">
      <c r="A20" s="44"/>
      <c r="B20" s="11"/>
      <c r="C20" s="11"/>
      <c r="D20" s="12"/>
      <c r="E20" s="12"/>
      <c r="F20" s="49"/>
      <c r="G20" s="77"/>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75">
      <c r="A21" s="44"/>
      <c r="B21" s="11"/>
      <c r="C21" s="11"/>
      <c r="D21" s="12"/>
      <c r="E21" s="12"/>
      <c r="F21" s="49"/>
      <c r="G21" s="77"/>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#AdverseEvent.type</v>
      </c>
    </row>
    <row r="22" spans="1:19" x14ac:dyDescent="0.75">
      <c r="A22" s="44"/>
      <c r="B22" s="11"/>
      <c r="C22" s="11"/>
      <c r="D22" s="12"/>
      <c r="E22" s="12"/>
      <c r="F22" s="49"/>
      <c r="G22" s="77"/>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75">
      <c r="A23" s="44"/>
      <c r="B23" s="11"/>
      <c r="C23" s="11"/>
      <c r="D23" s="12"/>
      <c r="E23" s="12"/>
      <c r="F23" s="49"/>
      <c r="G23" s="77"/>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75">
      <c r="A24" s="44"/>
      <c r="B24" s="11"/>
      <c r="C24" s="11"/>
      <c r="D24" s="12"/>
      <c r="E24" s="12"/>
      <c r="F24" s="49"/>
      <c r="G24" s="77"/>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75">
      <c r="A25" s="44"/>
      <c r="B25" s="11"/>
      <c r="C25" s="11"/>
      <c r="D25" s="12"/>
      <c r="E25" s="12"/>
      <c r="F25" s="49"/>
      <c r="G25" s="77"/>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ht="29.5" x14ac:dyDescent="0.75">
      <c r="A26" s="44"/>
      <c r="B26" s="11"/>
      <c r="C26" s="11"/>
      <c r="D26" s="12"/>
      <c r="E26" s="12"/>
      <c r="F26" s="49"/>
      <c r="G26" s="77"/>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75">
      <c r="A27" s="44"/>
      <c r="B27" s="11"/>
      <c r="C27" s="11"/>
      <c r="D27" s="12"/>
      <c r="E27" s="12"/>
      <c r="F27" s="49"/>
      <c r="G27" s="77"/>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#AdverseEvent.eventStartingDate</v>
      </c>
    </row>
    <row r="28" spans="1:19" x14ac:dyDescent="0.75">
      <c r="B28" s="11"/>
      <c r="C28" s="11"/>
      <c r="D28" s="12"/>
      <c r="E28" s="12"/>
      <c r="F28" s="49"/>
      <c r="G28" s="77"/>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ht="29.5" x14ac:dyDescent="0.75">
      <c r="B29" s="11"/>
      <c r="C29" s="11"/>
      <c r="D29" s="12"/>
      <c r="E29" s="12"/>
      <c r="F29" s="49"/>
      <c r="G29" s="77"/>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75">
      <c r="B30" s="11"/>
      <c r="C30" s="11"/>
      <c r="D30" s="12"/>
      <c r="E30" s="12"/>
      <c r="F30" s="49"/>
      <c r="G30" s="77"/>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75">
      <c r="B31" s="11"/>
      <c r="C31" s="11"/>
      <c r="D31" s="12"/>
      <c r="E31" s="12"/>
      <c r="F31" s="49"/>
      <c r="G31" s="77"/>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75">
      <c r="B32" s="11"/>
      <c r="C32" s="11"/>
      <c r="D32" s="12"/>
      <c r="E32" s="12"/>
      <c r="F32" s="49"/>
      <c r="G32" s="77"/>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75">
      <c r="B33" s="11"/>
      <c r="C33" s="11"/>
      <c r="D33" s="12"/>
      <c r="E33" s="12"/>
      <c r="F33" s="49"/>
      <c r="G33" s="77"/>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#AdverseEvent.eventDuration</v>
      </c>
    </row>
    <row r="34" spans="1:19" x14ac:dyDescent="0.75">
      <c r="B34" s="11"/>
      <c r="C34" s="11"/>
      <c r="D34" s="12"/>
      <c r="E34" s="12"/>
      <c r="F34" s="49"/>
      <c r="G34" s="77"/>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ht="29.5" x14ac:dyDescent="0.75">
      <c r="B35" s="11"/>
      <c r="C35" s="11"/>
      <c r="D35" s="12"/>
      <c r="E35" s="12"/>
      <c r="F35" s="49"/>
      <c r="G35" s="77"/>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75">
      <c r="B36" s="11"/>
      <c r="C36" s="11"/>
      <c r="D36" s="12"/>
      <c r="E36" s="12"/>
      <c r="F36" s="49"/>
      <c r="G36" s="77"/>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75">
      <c r="B37" s="11"/>
      <c r="C37" s="11"/>
      <c r="D37" s="12"/>
      <c r="E37" s="12"/>
      <c r="F37" s="49"/>
      <c r="G37" s="77"/>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75">
      <c r="B38" s="11"/>
      <c r="C38" s="11"/>
      <c r="D38" s="12"/>
      <c r="E38" s="12"/>
      <c r="F38" s="49"/>
      <c r="G38" s="77"/>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75">
      <c r="B39" s="11"/>
      <c r="C39" s="11"/>
      <c r="D39" s="12"/>
      <c r="E39" s="12"/>
      <c r="F39" s="49"/>
      <c r="G39" s="77"/>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75">
      <c r="A40"/>
      <c r="B40" s="11"/>
      <c r="C40" s="11"/>
      <c r="D40" s="12"/>
      <c r="E40" s="12"/>
      <c r="F40" s="49"/>
      <c r="G40" s="77"/>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75">
      <c r="A41"/>
      <c r="B41" s="11"/>
      <c r="C41" s="11"/>
      <c r="D41" s="12"/>
      <c r="E41" s="12"/>
      <c r="F41" s="49"/>
      <c r="G41" s="77"/>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INDEX('AdverseEvent-ConceptMap-1'!$I$15:$N$124,Q42+1,R42)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INDEX('AdverseEvent-ConceptMap-1'!$I$15:$N$124,Q44+1,R44)</f>
        <v/>
      </c>
    </row>
    <row r="45" spans="1:19" x14ac:dyDescent="0.75">
      <c r="B45" s="11"/>
      <c r="C45" s="11"/>
      <c r="D45" s="12"/>
      <c r="E45" s="12"/>
      <c r="F45" s="49"/>
      <c r="G45" s="77"/>
      <c r="P45" s="11">
        <v>31</v>
      </c>
      <c r="Q45" s="11">
        <f t="shared" si="13"/>
        <v>5</v>
      </c>
      <c r="R45" s="11">
        <f t="shared" si="14"/>
        <v>1</v>
      </c>
      <c r="S45" s="12" cm="1">
        <f t="array" ref="S45">INDEX('AdverseEvent-ConceptMap-1'!$I$15:$N$124,Q45+1,R45)</f>
        <v>0</v>
      </c>
    </row>
    <row r="46" spans="1:19" x14ac:dyDescent="0.75">
      <c r="B46" s="11"/>
      <c r="C46" s="11"/>
      <c r="D46" s="12"/>
      <c r="E46" s="12"/>
      <c r="F46" s="49"/>
      <c r="G46" s="77"/>
      <c r="P46" s="11">
        <v>32</v>
      </c>
      <c r="Q46" s="11">
        <f t="shared" si="13"/>
        <v>5</v>
      </c>
      <c r="R46" s="11">
        <f t="shared" si="14"/>
        <v>2</v>
      </c>
      <c r="S46" s="12" cm="1">
        <f t="array" ref="S46">INDEX('AdverseEvent-ConceptMap-1'!$I$15:$N$124,Q46+1,R46)</f>
        <v>0</v>
      </c>
    </row>
    <row r="47" spans="1:19" x14ac:dyDescent="0.75">
      <c r="B47" s="11"/>
      <c r="C47" s="11"/>
      <c r="D47" s="12"/>
      <c r="E47" s="12"/>
      <c r="F47" s="49"/>
      <c r="G47" s="77"/>
      <c r="P47" s="11">
        <v>33</v>
      </c>
      <c r="Q47" s="11">
        <f t="shared" si="13"/>
        <v>5</v>
      </c>
      <c r="R47" s="11">
        <f t="shared" si="14"/>
        <v>3</v>
      </c>
      <c r="S47" s="12" cm="1">
        <f t="array" ref="S47">INDEX('AdverseEvent-ConceptMap-1'!$I$15:$N$124,Q47+1,R47)</f>
        <v>0</v>
      </c>
    </row>
    <row r="48" spans="1:19" x14ac:dyDescent="0.75">
      <c r="B48" s="11"/>
      <c r="C48" s="11"/>
      <c r="D48" s="12"/>
      <c r="E48" s="12"/>
      <c r="F48" s="49"/>
      <c r="G48" s="77"/>
      <c r="P48" s="11">
        <v>34</v>
      </c>
      <c r="Q48" s="11">
        <f t="shared" si="13"/>
        <v>5</v>
      </c>
      <c r="R48" s="11">
        <f t="shared" si="14"/>
        <v>4</v>
      </c>
      <c r="S48" s="12" cm="1">
        <f t="array" ref="S48">INDEX('AdverseEvent-ConceptMap-1'!$I$15:$N$124,Q48+1,R48)</f>
        <v>0</v>
      </c>
    </row>
    <row r="49" spans="2:19" x14ac:dyDescent="0.75">
      <c r="B49" s="11"/>
      <c r="C49" s="11"/>
      <c r="D49" s="12"/>
      <c r="E49" s="12"/>
      <c r="F49" s="49"/>
      <c r="G49" s="77"/>
      <c r="P49" s="11">
        <v>35</v>
      </c>
      <c r="Q49" s="11">
        <f t="shared" si="13"/>
        <v>5</v>
      </c>
      <c r="R49" s="11">
        <f t="shared" si="14"/>
        <v>5</v>
      </c>
      <c r="S49" s="12" cm="1">
        <f t="array" ref="S49">INDEX('AdverseEvent-ConceptMap-1'!$I$15:$N$124,Q49+1,R49)</f>
        <v>0</v>
      </c>
    </row>
    <row r="50" spans="2:19" x14ac:dyDescent="0.75">
      <c r="B50" s="11"/>
      <c r="C50" s="11"/>
      <c r="D50" s="12"/>
      <c r="E50" s="12"/>
      <c r="F50" s="49"/>
      <c r="G50" s="77"/>
      <c r="P50" s="11">
        <v>36</v>
      </c>
      <c r="Q50" s="11">
        <f t="shared" si="13"/>
        <v>5</v>
      </c>
      <c r="R50" s="11">
        <f t="shared" si="14"/>
        <v>6</v>
      </c>
      <c r="S50" s="12" t="str" cm="1">
        <f t="array" ref="S50">INDEX('AdverseEvent-ConceptMap-1'!$I$15:$N$124,Q50+1,R50)</f>
        <v/>
      </c>
    </row>
    <row r="51" spans="2:19" x14ac:dyDescent="0.75">
      <c r="B51" s="11"/>
      <c r="C51" s="11"/>
      <c r="D51" s="12"/>
      <c r="E51" s="12"/>
      <c r="F51" s="49"/>
      <c r="G51" s="77"/>
      <c r="P51" s="11">
        <v>37</v>
      </c>
      <c r="Q51" s="11">
        <f t="shared" si="13"/>
        <v>6</v>
      </c>
      <c r="R51" s="11">
        <f t="shared" si="14"/>
        <v>1</v>
      </c>
      <c r="S51" s="12" cm="1">
        <f t="array" ref="S51">INDEX('AdverseEvent-ConceptMap-1'!$I$15:$N$124,Q51+1,R51)</f>
        <v>0</v>
      </c>
    </row>
    <row r="52" spans="2:19" x14ac:dyDescent="0.75">
      <c r="B52" s="11"/>
      <c r="C52" s="11"/>
      <c r="D52" s="12"/>
      <c r="E52" s="12"/>
      <c r="F52" s="49"/>
      <c r="G52" s="77"/>
      <c r="P52" s="11">
        <v>38</v>
      </c>
      <c r="Q52" s="11">
        <f t="shared" si="13"/>
        <v>6</v>
      </c>
      <c r="R52" s="11">
        <f t="shared" si="14"/>
        <v>2</v>
      </c>
      <c r="S52" s="12" cm="1">
        <f t="array" ref="S52">INDEX('AdverseEvent-ConceptMap-1'!$I$15:$N$124,Q52+1,R52)</f>
        <v>0</v>
      </c>
    </row>
    <row r="53" spans="2:19" x14ac:dyDescent="0.75">
      <c r="B53" s="11"/>
      <c r="C53" s="11"/>
      <c r="D53" s="12"/>
      <c r="E53" s="12"/>
      <c r="F53" s="49"/>
      <c r="G53" s="77"/>
      <c r="P53" s="11">
        <v>39</v>
      </c>
      <c r="Q53" s="11">
        <f t="shared" si="13"/>
        <v>6</v>
      </c>
      <c r="R53" s="11">
        <f t="shared" si="14"/>
        <v>3</v>
      </c>
      <c r="S53" s="12" cm="1">
        <f t="array" ref="S53">INDEX('AdverseEvent-ConceptMap-1'!$I$15:$N$124,Q53+1,R53)</f>
        <v>0</v>
      </c>
    </row>
    <row r="54" spans="2:19" x14ac:dyDescent="0.75">
      <c r="B54" s="11"/>
      <c r="C54" s="11"/>
      <c r="D54" s="12"/>
      <c r="E54" s="12"/>
      <c r="F54" s="49"/>
      <c r="G54" s="77"/>
      <c r="P54" s="11">
        <v>40</v>
      </c>
      <c r="Q54" s="11">
        <f t="shared" si="13"/>
        <v>6</v>
      </c>
      <c r="R54" s="11">
        <f t="shared" si="14"/>
        <v>4</v>
      </c>
      <c r="S54" s="12" cm="1">
        <f t="array" ref="S54">INDEX('AdverseEvent-ConceptMap-1'!$I$15:$N$124,Q54+1,R54)</f>
        <v>0</v>
      </c>
    </row>
    <row r="55" spans="2:19" x14ac:dyDescent="0.75">
      <c r="B55" s="11"/>
      <c r="C55" s="11"/>
      <c r="D55" s="12"/>
      <c r="E55" s="12"/>
      <c r="F55" s="49"/>
      <c r="G55" s="77"/>
      <c r="P55" s="11">
        <v>41</v>
      </c>
      <c r="Q55" s="11">
        <f t="shared" si="13"/>
        <v>6</v>
      </c>
      <c r="R55" s="11">
        <f t="shared" si="14"/>
        <v>5</v>
      </c>
      <c r="S55" s="12" cm="1">
        <f t="array" ref="S55">INDEX('AdverseEvent-ConceptMap-1'!$I$15:$N$124,Q55+1,R55)</f>
        <v>0</v>
      </c>
    </row>
    <row r="56" spans="2:19" x14ac:dyDescent="0.75">
      <c r="B56" s="11"/>
      <c r="C56" s="11"/>
      <c r="D56" s="12"/>
      <c r="E56" s="12"/>
      <c r="F56" s="49"/>
      <c r="G56" s="77"/>
      <c r="P56" s="11">
        <v>42</v>
      </c>
      <c r="Q56" s="11">
        <f t="shared" si="13"/>
        <v>6</v>
      </c>
      <c r="R56" s="11">
        <f t="shared" si="14"/>
        <v>6</v>
      </c>
      <c r="S56" s="12" t="str" cm="1">
        <f t="array" ref="S56">INDEX('AdverseEvent-ConceptMap-1'!$I$15:$N$124,Q56+1,R56)</f>
        <v/>
      </c>
    </row>
    <row r="57" spans="2:19" x14ac:dyDescent="0.75">
      <c r="B57" s="11"/>
      <c r="C57" s="11"/>
      <c r="D57" s="12"/>
      <c r="E57" s="12"/>
      <c r="F57" s="49"/>
      <c r="G57" s="77"/>
      <c r="P57" s="11">
        <v>43</v>
      </c>
      <c r="Q57" s="11">
        <f t="shared" si="13"/>
        <v>7</v>
      </c>
      <c r="R57" s="11">
        <f t="shared" si="14"/>
        <v>1</v>
      </c>
      <c r="S57" s="12" cm="1">
        <f t="array" ref="S57">INDEX('AdverseEvent-ConceptMap-1'!$I$15:$N$124,Q57+1,R57)</f>
        <v>0</v>
      </c>
    </row>
    <row r="58" spans="2:19" x14ac:dyDescent="0.75">
      <c r="B58" s="11"/>
      <c r="C58" s="11"/>
      <c r="D58" s="12"/>
      <c r="E58" s="12"/>
      <c r="F58" s="49"/>
      <c r="G58" s="77"/>
      <c r="P58" s="11">
        <v>44</v>
      </c>
      <c r="Q58" s="11">
        <f t="shared" si="13"/>
        <v>7</v>
      </c>
      <c r="R58" s="11">
        <f t="shared" si="14"/>
        <v>2</v>
      </c>
      <c r="S58" s="12" cm="1">
        <f t="array" ref="S58">INDEX('AdverseEvent-ConceptMap-1'!$I$15:$N$124,Q58+1,R58)</f>
        <v>0</v>
      </c>
    </row>
    <row r="59" spans="2:19" x14ac:dyDescent="0.75">
      <c r="B59" s="11"/>
      <c r="C59" s="11"/>
      <c r="D59" s="12"/>
      <c r="E59" s="12"/>
      <c r="F59" s="49"/>
      <c r="G59" s="77"/>
      <c r="P59" s="11">
        <v>45</v>
      </c>
      <c r="Q59" s="11">
        <f t="shared" si="13"/>
        <v>7</v>
      </c>
      <c r="R59" s="11">
        <f t="shared" si="14"/>
        <v>3</v>
      </c>
      <c r="S59" s="12" cm="1">
        <f t="array" ref="S59">INDEX('AdverseEvent-ConceptMap-1'!$I$15:$N$124,Q59+1,R59)</f>
        <v>0</v>
      </c>
    </row>
    <row r="60" spans="2:19" x14ac:dyDescent="0.75">
      <c r="B60" s="11"/>
      <c r="C60" s="11"/>
      <c r="D60" s="12"/>
      <c r="E60" s="12"/>
      <c r="F60" s="49"/>
      <c r="G60" s="77"/>
      <c r="P60" s="11">
        <v>46</v>
      </c>
      <c r="Q60" s="11">
        <f t="shared" si="13"/>
        <v>7</v>
      </c>
      <c r="R60" s="11">
        <f t="shared" si="14"/>
        <v>4</v>
      </c>
      <c r="S60" s="12" cm="1">
        <f t="array" ref="S60">INDEX('AdverseEvent-ConceptMap-1'!$I$15:$N$124,Q60+1,R60)</f>
        <v>0</v>
      </c>
    </row>
    <row r="61" spans="2:19" x14ac:dyDescent="0.75">
      <c r="B61" s="11"/>
      <c r="C61" s="11"/>
      <c r="D61" s="12"/>
      <c r="E61" s="12"/>
      <c r="F61" s="49"/>
      <c r="G61" s="77"/>
      <c r="P61" s="11">
        <v>47</v>
      </c>
      <c r="Q61" s="11">
        <f t="shared" si="13"/>
        <v>7</v>
      </c>
      <c r="R61" s="11">
        <f t="shared" si="14"/>
        <v>5</v>
      </c>
      <c r="S61" s="12" cm="1">
        <f t="array" ref="S61">INDEX('AdverseEvent-ConceptMap-1'!$I$15:$N$124,Q61+1,R61)</f>
        <v>0</v>
      </c>
    </row>
    <row r="62" spans="2:19" x14ac:dyDescent="0.75">
      <c r="B62" s="11"/>
      <c r="C62" s="11"/>
      <c r="D62" s="12"/>
      <c r="E62" s="12"/>
      <c r="F62" s="49"/>
      <c r="G62" s="77"/>
      <c r="P62" s="11">
        <v>48</v>
      </c>
      <c r="Q62" s="11">
        <f t="shared" si="13"/>
        <v>7</v>
      </c>
      <c r="R62" s="11">
        <f t="shared" si="14"/>
        <v>6</v>
      </c>
      <c r="S62" s="12" t="str" cm="1">
        <f t="array" ref="S62">INDEX('AdverseEvent-ConceptMap-1'!$I$15:$N$124,Q62+1,R62)</f>
        <v/>
      </c>
    </row>
    <row r="63" spans="2:19" x14ac:dyDescent="0.75">
      <c r="B63" s="11"/>
      <c r="C63" s="11"/>
      <c r="D63" s="12"/>
      <c r="E63" s="12"/>
      <c r="F63" s="49"/>
      <c r="G63" s="77"/>
      <c r="P63" s="11">
        <v>49</v>
      </c>
      <c r="Q63" s="11">
        <f t="shared" si="13"/>
        <v>8</v>
      </c>
      <c r="R63" s="11">
        <f t="shared" si="14"/>
        <v>1</v>
      </c>
      <c r="S63" s="12" cm="1">
        <f t="array" ref="S63">INDEX('AdverseEvent-ConceptMap-1'!$I$15:$N$124,Q63+1,R63)</f>
        <v>0</v>
      </c>
    </row>
    <row r="64" spans="2:19" x14ac:dyDescent="0.75">
      <c r="B64" s="11"/>
      <c r="C64" s="11"/>
      <c r="D64" s="12"/>
      <c r="E64" s="12"/>
      <c r="F64" s="49"/>
      <c r="G64" s="77"/>
      <c r="P64" s="11">
        <v>50</v>
      </c>
      <c r="Q64" s="11">
        <f t="shared" si="13"/>
        <v>8</v>
      </c>
      <c r="R64" s="11">
        <f t="shared" si="14"/>
        <v>2</v>
      </c>
      <c r="S64" s="12" cm="1">
        <f t="array" ref="S64">INDEX('AdverseEvent-ConceptMap-1'!$I$15:$N$124,Q64+1,R64)</f>
        <v>0</v>
      </c>
    </row>
    <row r="65" spans="2:19" x14ac:dyDescent="0.75">
      <c r="B65" s="11"/>
      <c r="C65" s="11"/>
      <c r="D65" s="12"/>
      <c r="E65" s="12"/>
      <c r="F65" s="49"/>
      <c r="G65" s="77"/>
      <c r="P65" s="11">
        <v>51</v>
      </c>
      <c r="Q65" s="11">
        <f t="shared" si="13"/>
        <v>8</v>
      </c>
      <c r="R65" s="11">
        <f t="shared" si="14"/>
        <v>3</v>
      </c>
      <c r="S65" s="12" cm="1">
        <f t="array" ref="S65">INDEX('AdverseEvent-ConceptMap-1'!$I$15:$N$124,Q65+1,R65)</f>
        <v>0</v>
      </c>
    </row>
    <row r="66" spans="2:19" x14ac:dyDescent="0.75">
      <c r="B66" s="11"/>
      <c r="C66" s="11"/>
      <c r="D66" s="12"/>
      <c r="E66" s="12"/>
      <c r="F66" s="49"/>
      <c r="G66" s="77"/>
      <c r="P66" s="11">
        <v>52</v>
      </c>
      <c r="Q66" s="11">
        <f t="shared" si="13"/>
        <v>8</v>
      </c>
      <c r="R66" s="11">
        <f t="shared" si="14"/>
        <v>4</v>
      </c>
      <c r="S66" s="12" cm="1">
        <f t="array" ref="S66">INDEX('AdverseEvent-ConceptMap-1'!$I$15:$N$124,Q66+1,R66)</f>
        <v>0</v>
      </c>
    </row>
    <row r="67" spans="2:19" x14ac:dyDescent="0.75">
      <c r="B67" s="11"/>
      <c r="C67" s="11"/>
      <c r="D67" s="12"/>
      <c r="E67" s="12"/>
      <c r="F67" s="49"/>
      <c r="G67" s="77"/>
      <c r="P67" s="11">
        <v>53</v>
      </c>
      <c r="Q67" s="11">
        <f t="shared" si="13"/>
        <v>8</v>
      </c>
      <c r="R67" s="11">
        <f t="shared" si="14"/>
        <v>5</v>
      </c>
      <c r="S67" s="12" cm="1">
        <f t="array" ref="S67">INDEX('AdverseEvent-ConceptMap-1'!$I$15:$N$124,Q67+1,R67)</f>
        <v>0</v>
      </c>
    </row>
    <row r="68" spans="2:19" x14ac:dyDescent="0.75">
      <c r="B68" s="11"/>
      <c r="C68" s="11"/>
      <c r="D68" s="12"/>
      <c r="E68" s="12"/>
      <c r="F68" s="49"/>
      <c r="G68" s="77"/>
      <c r="P68" s="11">
        <v>54</v>
      </c>
      <c r="Q68" s="11">
        <f t="shared" si="13"/>
        <v>8</v>
      </c>
      <c r="R68" s="11">
        <f t="shared" si="14"/>
        <v>6</v>
      </c>
      <c r="S68" s="12" t="str" cm="1">
        <f t="array" ref="S68">INDEX('AdverseEvent-ConceptMap-1'!$I$15:$N$124,Q68+1,R68)</f>
        <v/>
      </c>
    </row>
    <row r="69" spans="2:19" x14ac:dyDescent="0.75">
      <c r="B69" s="11"/>
      <c r="C69" s="11"/>
      <c r="D69" s="12"/>
      <c r="E69" s="12"/>
      <c r="F69" s="49"/>
      <c r="G69" s="77"/>
      <c r="P69" s="11">
        <v>55</v>
      </c>
      <c r="Q69" s="11">
        <f t="shared" si="13"/>
        <v>9</v>
      </c>
      <c r="R69" s="11">
        <f t="shared" si="14"/>
        <v>1</v>
      </c>
      <c r="S69" s="12" cm="1">
        <f t="array" ref="S69">INDEX('AdverseEvent-ConceptMap-1'!$I$15:$N$124,Q69+1,R69)</f>
        <v>0</v>
      </c>
    </row>
    <row r="70" spans="2:19" x14ac:dyDescent="0.75">
      <c r="B70" s="11"/>
      <c r="C70" s="11"/>
      <c r="D70" s="12"/>
      <c r="E70" s="12"/>
      <c r="F70" s="49"/>
      <c r="G70" s="77"/>
      <c r="P70" s="11">
        <v>56</v>
      </c>
      <c r="Q70" s="11">
        <f t="shared" si="13"/>
        <v>9</v>
      </c>
      <c r="R70" s="11">
        <f t="shared" si="14"/>
        <v>2</v>
      </c>
      <c r="S70" s="12" cm="1">
        <f t="array" ref="S70">INDEX('AdverseEvent-ConceptMap-1'!$I$15:$N$124,Q70+1,R70)</f>
        <v>0</v>
      </c>
    </row>
    <row r="71" spans="2:19" x14ac:dyDescent="0.75">
      <c r="B71" s="11"/>
      <c r="C71" s="11"/>
      <c r="D71" s="12"/>
      <c r="E71" s="12"/>
      <c r="F71" s="49"/>
      <c r="G71" s="77"/>
      <c r="P71" s="11">
        <v>57</v>
      </c>
      <c r="Q71" s="11">
        <f t="shared" si="13"/>
        <v>9</v>
      </c>
      <c r="R71" s="11">
        <f t="shared" si="14"/>
        <v>3</v>
      </c>
      <c r="S71" s="12" cm="1">
        <f t="array" ref="S71">INDEX('AdverseEvent-ConceptMap-1'!$I$15:$N$124,Q71+1,R71)</f>
        <v>0</v>
      </c>
    </row>
    <row r="72" spans="2:19" x14ac:dyDescent="0.75">
      <c r="B72" s="11"/>
      <c r="C72" s="11"/>
      <c r="D72" s="12"/>
      <c r="E72" s="12"/>
      <c r="F72" s="49"/>
      <c r="G72" s="77"/>
      <c r="P72" s="11">
        <v>58</v>
      </c>
      <c r="Q72" s="11">
        <f t="shared" si="13"/>
        <v>9</v>
      </c>
      <c r="R72" s="11">
        <f t="shared" si="14"/>
        <v>4</v>
      </c>
      <c r="S72" s="12" cm="1">
        <f t="array" ref="S72">INDEX('AdverseEvent-ConceptMap-1'!$I$15:$N$124,Q72+1,R72)</f>
        <v>0</v>
      </c>
    </row>
    <row r="73" spans="2:19" x14ac:dyDescent="0.75">
      <c r="B73" s="11"/>
      <c r="C73" s="11"/>
      <c r="D73" s="12"/>
      <c r="E73" s="12"/>
      <c r="F73" s="49"/>
      <c r="G73" s="77"/>
      <c r="P73" s="11">
        <v>59</v>
      </c>
      <c r="Q73" s="11">
        <f t="shared" si="13"/>
        <v>9</v>
      </c>
      <c r="R73" s="11">
        <f t="shared" si="14"/>
        <v>5</v>
      </c>
      <c r="S73" s="12" cm="1">
        <f t="array" ref="S73">INDEX('AdverseEvent-ConceptMap-1'!$I$15:$N$124,Q73+1,R73)</f>
        <v>0</v>
      </c>
    </row>
    <row r="74" spans="2:19" x14ac:dyDescent="0.75">
      <c r="B74" s="11"/>
      <c r="C74" s="11"/>
      <c r="D74" s="12"/>
      <c r="E74" s="12"/>
      <c r="F74" s="49"/>
      <c r="G74" s="77"/>
      <c r="P74" s="11">
        <v>60</v>
      </c>
      <c r="Q74" s="11">
        <f t="shared" si="13"/>
        <v>9</v>
      </c>
      <c r="R74" s="11">
        <f t="shared" si="14"/>
        <v>6</v>
      </c>
      <c r="S74" s="12" t="str" cm="1">
        <f t="array" ref="S74">INDEX('AdverseEvent-ConceptMap-1'!$I$15:$N$124,Q74+1,R74)</f>
        <v/>
      </c>
    </row>
    <row r="75" spans="2:19" x14ac:dyDescent="0.75">
      <c r="B75" s="11"/>
      <c r="C75" s="11"/>
      <c r="D75" s="12"/>
      <c r="E75" s="12"/>
      <c r="F75" s="49"/>
      <c r="G75" s="77"/>
      <c r="P75" s="11">
        <v>61</v>
      </c>
      <c r="Q75" s="11">
        <f t="shared" si="13"/>
        <v>10</v>
      </c>
      <c r="R75" s="11">
        <f t="shared" si="14"/>
        <v>1</v>
      </c>
      <c r="S75" s="12" cm="1">
        <f t="array" ref="S75">INDEX('AdverseEvent-ConceptMap-1'!$I$15:$N$124,Q75+1,R75)</f>
        <v>0</v>
      </c>
    </row>
    <row r="76" spans="2:19" x14ac:dyDescent="0.75">
      <c r="B76" s="11"/>
      <c r="C76" s="11"/>
      <c r="D76" s="12"/>
      <c r="E76" s="12"/>
      <c r="F76" s="49"/>
      <c r="G76" s="77"/>
      <c r="P76" s="11">
        <v>62</v>
      </c>
      <c r="Q76" s="11">
        <f t="shared" si="13"/>
        <v>10</v>
      </c>
      <c r="R76" s="11">
        <f t="shared" si="14"/>
        <v>2</v>
      </c>
      <c r="S76" s="12" cm="1">
        <f t="array" ref="S76">INDEX('AdverseEvent-ConceptMap-1'!$I$15:$N$124,Q76+1,R76)</f>
        <v>0</v>
      </c>
    </row>
    <row r="77" spans="2:19" x14ac:dyDescent="0.75">
      <c r="B77" s="11"/>
      <c r="C77" s="11"/>
      <c r="D77" s="12"/>
      <c r="E77" s="12"/>
      <c r="F77" s="49"/>
      <c r="G77" s="77"/>
      <c r="P77" s="11">
        <v>63</v>
      </c>
      <c r="Q77" s="11">
        <f t="shared" si="13"/>
        <v>10</v>
      </c>
      <c r="R77" s="11">
        <f t="shared" si="14"/>
        <v>3</v>
      </c>
      <c r="S77" s="12" cm="1">
        <f t="array" ref="S77">INDEX('AdverseEvent-ConceptMap-1'!$I$15:$N$124,Q77+1,R77)</f>
        <v>0</v>
      </c>
    </row>
    <row r="78" spans="2:19" x14ac:dyDescent="0.75">
      <c r="B78" s="11"/>
      <c r="C78" s="11"/>
      <c r="D78" s="12"/>
      <c r="E78" s="12"/>
      <c r="F78" s="49"/>
      <c r="G78" s="77"/>
      <c r="P78" s="11">
        <v>64</v>
      </c>
      <c r="Q78" s="11">
        <f t="shared" si="13"/>
        <v>10</v>
      </c>
      <c r="R78" s="11">
        <f t="shared" si="14"/>
        <v>4</v>
      </c>
      <c r="S78" s="12" cm="1">
        <f t="array" ref="S78">INDEX('AdverseEvent-ConceptMap-1'!$I$15:$N$124,Q78+1,R78)</f>
        <v>0</v>
      </c>
    </row>
    <row r="79" spans="2:19" x14ac:dyDescent="0.75">
      <c r="B79" s="11"/>
      <c r="C79" s="11"/>
      <c r="D79" s="12"/>
      <c r="E79" s="12"/>
      <c r="F79" s="49"/>
      <c r="G79" s="77"/>
      <c r="P79" s="11">
        <v>65</v>
      </c>
      <c r="Q79" s="11">
        <f t="shared" si="13"/>
        <v>10</v>
      </c>
      <c r="R79" s="11">
        <f t="shared" si="14"/>
        <v>5</v>
      </c>
      <c r="S79" s="12" cm="1">
        <f t="array" ref="S79">INDEX('AdverseEvent-ConceptMap-1'!$I$15:$N$124,Q79+1,R79)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t="str" cm="1">
        <f t="array" ref="S80">INDEX('AdverseEvent-ConceptMap-1'!$I$15:$N$124,Q80+1,R80)</f>
        <v/>
      </c>
    </row>
    <row r="81" spans="2:19" x14ac:dyDescent="0.75">
      <c r="B81" s="11"/>
      <c r="C81" s="11"/>
      <c r="D81" s="12"/>
      <c r="E81" s="12"/>
      <c r="F81" s="49"/>
      <c r="G81" s="77"/>
      <c r="P81" s="11">
        <v>67</v>
      </c>
      <c r="Q81" s="11">
        <f t="shared" si="15"/>
        <v>11</v>
      </c>
      <c r="R81" s="11">
        <f t="shared" si="16"/>
        <v>1</v>
      </c>
      <c r="S81" s="12" cm="1">
        <f t="array" ref="S81">INDEX('AdverseEvent-ConceptMap-1'!$I$15:$N$124,Q81+1,R81)</f>
        <v>0</v>
      </c>
    </row>
    <row r="82" spans="2:19" x14ac:dyDescent="0.75">
      <c r="B82" s="11"/>
      <c r="C82" s="11"/>
      <c r="D82" s="12"/>
      <c r="E82" s="12"/>
      <c r="F82" s="49"/>
      <c r="G82" s="77"/>
      <c r="P82" s="11">
        <v>68</v>
      </c>
      <c r="Q82" s="11">
        <f t="shared" si="15"/>
        <v>11</v>
      </c>
      <c r="R82" s="11">
        <f t="shared" si="16"/>
        <v>2</v>
      </c>
      <c r="S82" s="12" cm="1">
        <f t="array" ref="S82">INDEX('AdverseEvent-ConceptMap-1'!$I$15:$N$124,Q82+1,R82)</f>
        <v>0</v>
      </c>
    </row>
    <row r="83" spans="2:19" x14ac:dyDescent="0.75">
      <c r="B83" s="11"/>
      <c r="C83" s="11"/>
      <c r="D83" s="12"/>
      <c r="E83" s="12"/>
      <c r="F83" s="49"/>
      <c r="G83" s="77"/>
      <c r="P83" s="11">
        <v>69</v>
      </c>
      <c r="Q83" s="11">
        <f t="shared" si="15"/>
        <v>11</v>
      </c>
      <c r="R83" s="11">
        <f t="shared" si="16"/>
        <v>3</v>
      </c>
      <c r="S83" s="12" cm="1">
        <f t="array" ref="S83">INDEX('AdverseEvent-ConceptMap-1'!$I$15:$N$124,Q83+1,R83)</f>
        <v>0</v>
      </c>
    </row>
    <row r="84" spans="2:19" x14ac:dyDescent="0.75">
      <c r="B84" s="11"/>
      <c r="C84" s="11"/>
      <c r="D84" s="12"/>
      <c r="E84" s="12"/>
      <c r="F84" s="49"/>
      <c r="G84" s="77"/>
      <c r="P84" s="11">
        <v>70</v>
      </c>
      <c r="Q84" s="11">
        <f t="shared" si="15"/>
        <v>11</v>
      </c>
      <c r="R84" s="11">
        <f t="shared" si="16"/>
        <v>4</v>
      </c>
      <c r="S84" s="12" cm="1">
        <f t="array" ref="S84">INDEX('AdverseEvent-ConceptMap-1'!$I$15:$N$124,Q84+1,R84)</f>
        <v>0</v>
      </c>
    </row>
    <row r="85" spans="2:19" x14ac:dyDescent="0.75">
      <c r="B85" s="11"/>
      <c r="C85" s="11"/>
      <c r="D85" s="12"/>
      <c r="E85" s="12"/>
      <c r="F85" s="49"/>
      <c r="G85" s="77"/>
      <c r="P85" s="11">
        <v>71</v>
      </c>
      <c r="Q85" s="11">
        <f t="shared" si="15"/>
        <v>11</v>
      </c>
      <c r="R85" s="11">
        <f t="shared" si="16"/>
        <v>5</v>
      </c>
      <c r="S85" s="12" cm="1">
        <f t="array" ref="S85">INDEX('AdverseEvent-ConceptMap-1'!$I$15:$N$124,Q85+1,R85)</f>
        <v>0</v>
      </c>
    </row>
    <row r="86" spans="2:19" x14ac:dyDescent="0.75">
      <c r="B86" s="11"/>
      <c r="C86" s="11"/>
      <c r="D86" s="12"/>
      <c r="E86" s="12"/>
      <c r="F86" s="49"/>
      <c r="G86" s="77"/>
      <c r="P86" s="11">
        <v>72</v>
      </c>
      <c r="Q86" s="11">
        <f t="shared" si="15"/>
        <v>11</v>
      </c>
      <c r="R86" s="11">
        <f t="shared" si="16"/>
        <v>6</v>
      </c>
      <c r="S86" s="12" t="str" cm="1">
        <f t="array" ref="S86">INDEX('AdverseEvent-ConceptMap-1'!$I$15:$N$124,Q86+1,R86)</f>
        <v/>
      </c>
    </row>
    <row r="87" spans="2:19" x14ac:dyDescent="0.75">
      <c r="B87" s="11"/>
      <c r="C87" s="11"/>
      <c r="D87" s="12"/>
      <c r="E87" s="12"/>
      <c r="F87" s="49"/>
      <c r="G87" s="77"/>
      <c r="P87" s="11">
        <v>73</v>
      </c>
      <c r="Q87" s="11">
        <f t="shared" si="15"/>
        <v>12</v>
      </c>
      <c r="R87" s="11">
        <f t="shared" si="16"/>
        <v>1</v>
      </c>
      <c r="S87" s="12" cm="1">
        <f t="array" ref="S87">INDEX('AdverseEvent-ConceptMap-1'!$I$15:$N$124,Q87+1,R87)</f>
        <v>0</v>
      </c>
    </row>
    <row r="88" spans="2:19" x14ac:dyDescent="0.75">
      <c r="B88" s="11"/>
      <c r="C88" s="11"/>
      <c r="D88" s="12"/>
      <c r="E88" s="12"/>
      <c r="F88" s="49"/>
      <c r="G88" s="77"/>
      <c r="P88" s="11">
        <v>74</v>
      </c>
      <c r="Q88" s="11">
        <f t="shared" si="15"/>
        <v>12</v>
      </c>
      <c r="R88" s="11">
        <f t="shared" si="16"/>
        <v>2</v>
      </c>
      <c r="S88" s="12" cm="1">
        <f t="array" ref="S88">INDEX('AdverseEvent-ConceptMap-1'!$I$15:$N$124,Q88+1,R88)</f>
        <v>0</v>
      </c>
    </row>
    <row r="89" spans="2:19" x14ac:dyDescent="0.75">
      <c r="B89" s="11"/>
      <c r="C89" s="11"/>
      <c r="D89" s="12"/>
      <c r="E89" s="12"/>
      <c r="F89" s="49"/>
      <c r="G89" s="77"/>
      <c r="P89" s="11">
        <v>75</v>
      </c>
      <c r="Q89" s="11">
        <f t="shared" si="15"/>
        <v>12</v>
      </c>
      <c r="R89" s="11">
        <f t="shared" si="16"/>
        <v>3</v>
      </c>
      <c r="S89" s="12" cm="1">
        <f t="array" ref="S89">INDEX('AdverseEvent-ConceptMap-1'!$I$15:$N$124,Q89+1,R89)</f>
        <v>0</v>
      </c>
    </row>
    <row r="90" spans="2:19" x14ac:dyDescent="0.75">
      <c r="B90" s="11"/>
      <c r="C90" s="11"/>
      <c r="D90" s="12"/>
      <c r="E90" s="12"/>
      <c r="F90" s="49"/>
      <c r="G90" s="77"/>
      <c r="P90" s="11">
        <v>76</v>
      </c>
      <c r="Q90" s="11">
        <f t="shared" si="15"/>
        <v>12</v>
      </c>
      <c r="R90" s="11">
        <f t="shared" si="16"/>
        <v>4</v>
      </c>
      <c r="S90" s="12" cm="1">
        <f t="array" ref="S90">INDEX('AdverseEvent-ConceptMap-1'!$I$15:$N$124,Q90+1,R90)</f>
        <v>0</v>
      </c>
    </row>
    <row r="91" spans="2:19" x14ac:dyDescent="0.75">
      <c r="B91" s="11"/>
      <c r="C91" s="11"/>
      <c r="D91" s="12"/>
      <c r="E91" s="12"/>
      <c r="F91" s="49"/>
      <c r="G91" s="77"/>
      <c r="P91" s="11">
        <v>77</v>
      </c>
      <c r="Q91" s="11">
        <f t="shared" si="15"/>
        <v>12</v>
      </c>
      <c r="R91" s="11">
        <f t="shared" si="16"/>
        <v>5</v>
      </c>
      <c r="S91" s="12" cm="1">
        <f t="array" ref="S91">INDEX('AdverseEvent-ConceptMap-1'!$I$15:$N$124,Q91+1,R91)</f>
        <v>0</v>
      </c>
    </row>
    <row r="92" spans="2:19" x14ac:dyDescent="0.75">
      <c r="B92" s="11"/>
      <c r="C92" s="11"/>
      <c r="D92" s="12"/>
      <c r="E92" s="12"/>
      <c r="F92" s="49"/>
      <c r="G92" s="77"/>
      <c r="P92" s="11">
        <v>78</v>
      </c>
      <c r="Q92" s="11">
        <f t="shared" si="15"/>
        <v>12</v>
      </c>
      <c r="R92" s="11">
        <f t="shared" si="16"/>
        <v>6</v>
      </c>
      <c r="S92" s="12" t="str" cm="1">
        <f t="array" ref="S92">INDEX('AdverseEvent-ConceptMap-1'!$I$15:$N$124,Q92+1,R92)</f>
        <v/>
      </c>
    </row>
    <row r="93" spans="2:19" x14ac:dyDescent="0.75">
      <c r="B93" s="11"/>
      <c r="C93" s="11"/>
      <c r="D93" s="12"/>
      <c r="E93" s="12"/>
      <c r="F93" s="49"/>
      <c r="G93" s="77"/>
      <c r="P93" s="11">
        <v>79</v>
      </c>
      <c r="Q93" s="11">
        <f t="shared" si="15"/>
        <v>13</v>
      </c>
      <c r="R93" s="11">
        <f t="shared" si="16"/>
        <v>1</v>
      </c>
      <c r="S93" s="12" cm="1">
        <f t="array" ref="S93">INDEX('AdverseEvent-ConceptMap-1'!$I$15:$N$124,Q93+1,R93)</f>
        <v>0</v>
      </c>
    </row>
    <row r="94" spans="2:19" x14ac:dyDescent="0.75">
      <c r="B94" s="11"/>
      <c r="C94" s="11"/>
      <c r="D94" s="12"/>
      <c r="E94" s="12"/>
      <c r="F94" s="49"/>
      <c r="G94" s="77"/>
      <c r="P94" s="11">
        <v>80</v>
      </c>
      <c r="Q94" s="11">
        <f t="shared" si="15"/>
        <v>13</v>
      </c>
      <c r="R94" s="11">
        <f t="shared" si="16"/>
        <v>2</v>
      </c>
      <c r="S94" s="12" cm="1">
        <f t="array" ref="S94">INDEX('AdverseEvent-ConceptMap-1'!$I$15:$N$124,Q94+1,R94)</f>
        <v>0</v>
      </c>
    </row>
    <row r="95" spans="2:19" x14ac:dyDescent="0.75">
      <c r="B95" s="11"/>
      <c r="C95" s="11"/>
      <c r="D95" s="12"/>
      <c r="E95" s="12"/>
      <c r="F95" s="49"/>
      <c r="G95" s="77"/>
      <c r="P95" s="11">
        <v>81</v>
      </c>
      <c r="Q95" s="11">
        <f t="shared" si="15"/>
        <v>13</v>
      </c>
      <c r="R95" s="11">
        <f t="shared" si="16"/>
        <v>3</v>
      </c>
      <c r="S95" s="12" cm="1">
        <f t="array" ref="S95">INDEX('AdverseEvent-ConceptMap-1'!$I$15:$N$124,Q95+1,R95)</f>
        <v>0</v>
      </c>
    </row>
    <row r="96" spans="2:19" x14ac:dyDescent="0.75">
      <c r="B96" s="11"/>
      <c r="C96" s="11"/>
      <c r="D96" s="12"/>
      <c r="E96" s="12"/>
      <c r="F96" s="49"/>
      <c r="G96" s="77"/>
      <c r="P96" s="11">
        <v>82</v>
      </c>
      <c r="Q96" s="11">
        <f t="shared" si="15"/>
        <v>13</v>
      </c>
      <c r="R96" s="11">
        <f t="shared" si="16"/>
        <v>4</v>
      </c>
      <c r="S96" s="12" cm="1">
        <f t="array" ref="S96">INDEX('AdverseEvent-ConceptMap-1'!$I$15:$N$124,Q96+1,R96)</f>
        <v>0</v>
      </c>
    </row>
    <row r="97" spans="2:19" x14ac:dyDescent="0.75">
      <c r="B97" s="11"/>
      <c r="C97" s="11"/>
      <c r="D97" s="12"/>
      <c r="E97" s="12"/>
      <c r="F97" s="49"/>
      <c r="G97" s="77"/>
      <c r="P97" s="11">
        <v>83</v>
      </c>
      <c r="Q97" s="11">
        <f t="shared" si="15"/>
        <v>13</v>
      </c>
      <c r="R97" s="11">
        <f t="shared" si="16"/>
        <v>5</v>
      </c>
      <c r="S97" s="12" cm="1">
        <f t="array" ref="S97">INDEX('AdverseEvent-ConceptMap-1'!$I$15:$N$124,Q97+1,R97)</f>
        <v>0</v>
      </c>
    </row>
    <row r="98" spans="2:19" x14ac:dyDescent="0.75">
      <c r="B98" s="11"/>
      <c r="C98" s="11"/>
      <c r="D98" s="12"/>
      <c r="E98" s="12"/>
      <c r="F98" s="49"/>
      <c r="G98" s="77"/>
      <c r="P98" s="11">
        <v>84</v>
      </c>
      <c r="Q98" s="11">
        <f t="shared" si="15"/>
        <v>13</v>
      </c>
      <c r="R98" s="11">
        <f t="shared" si="16"/>
        <v>6</v>
      </c>
      <c r="S98" s="12" t="str" cm="1">
        <f t="array" ref="S98">INDEX('AdverseEvent-ConceptMap-1'!$I$15:$N$124,Q98+1,R98)</f>
        <v/>
      </c>
    </row>
    <row r="99" spans="2:19" x14ac:dyDescent="0.75">
      <c r="B99" s="11"/>
      <c r="C99" s="11"/>
      <c r="D99" s="12"/>
      <c r="E99" s="12"/>
      <c r="F99" s="49"/>
      <c r="G99" s="77"/>
      <c r="P99" s="11">
        <v>85</v>
      </c>
      <c r="Q99" s="11">
        <f t="shared" si="15"/>
        <v>14</v>
      </c>
      <c r="R99" s="11">
        <f t="shared" si="16"/>
        <v>1</v>
      </c>
      <c r="S99" s="12" cm="1">
        <f t="array" ref="S99">INDEX('AdverseEvent-ConceptMap-1'!$I$15:$N$124,Q99+1,R99)</f>
        <v>0</v>
      </c>
    </row>
    <row r="100" spans="2:19" x14ac:dyDescent="0.75">
      <c r="B100" s="11"/>
      <c r="C100" s="11"/>
      <c r="D100" s="12"/>
      <c r="E100" s="12"/>
      <c r="F100" s="49"/>
      <c r="G100" s="77"/>
      <c r="P100" s="11">
        <v>86</v>
      </c>
      <c r="Q100" s="11">
        <f t="shared" si="15"/>
        <v>14</v>
      </c>
      <c r="R100" s="11">
        <f t="shared" si="16"/>
        <v>2</v>
      </c>
      <c r="S100" s="12" cm="1">
        <f t="array" ref="S100">INDEX('AdverseEvent-ConceptMap-1'!$I$15:$N$124,Q100+1,R100)</f>
        <v>0</v>
      </c>
    </row>
    <row r="101" spans="2:19" x14ac:dyDescent="0.75">
      <c r="B101" s="11"/>
      <c r="C101" s="11"/>
      <c r="D101" s="12"/>
      <c r="E101" s="12"/>
      <c r="F101" s="49"/>
      <c r="G101" s="77"/>
      <c r="P101" s="11">
        <v>87</v>
      </c>
      <c r="Q101" s="11">
        <f t="shared" si="15"/>
        <v>14</v>
      </c>
      <c r="R101" s="11">
        <f t="shared" si="16"/>
        <v>3</v>
      </c>
      <c r="S101" s="12" cm="1">
        <f t="array" ref="S101">INDEX('AdverseEvent-ConceptMap-1'!$I$15:$N$124,Q101+1,R101)</f>
        <v>0</v>
      </c>
    </row>
    <row r="102" spans="2:19" x14ac:dyDescent="0.75">
      <c r="B102" s="11"/>
      <c r="C102" s="11"/>
      <c r="D102" s="12"/>
      <c r="E102" s="12"/>
      <c r="F102" s="49"/>
      <c r="G102" s="77"/>
      <c r="P102" s="11">
        <v>88</v>
      </c>
      <c r="Q102" s="11">
        <f t="shared" si="15"/>
        <v>14</v>
      </c>
      <c r="R102" s="11">
        <f t="shared" si="16"/>
        <v>4</v>
      </c>
      <c r="S102" s="12" cm="1">
        <f t="array" ref="S102">INDEX('AdverseEvent-ConceptMap-1'!$I$15:$N$124,Q102+1,R102)</f>
        <v>0</v>
      </c>
    </row>
    <row r="103" spans="2:19" x14ac:dyDescent="0.75">
      <c r="B103" s="11"/>
      <c r="C103" s="11"/>
      <c r="D103" s="12"/>
      <c r="E103" s="12"/>
      <c r="F103" s="49"/>
      <c r="G103" s="77"/>
      <c r="P103" s="11">
        <v>89</v>
      </c>
      <c r="Q103" s="11">
        <f t="shared" si="15"/>
        <v>14</v>
      </c>
      <c r="R103" s="11">
        <f t="shared" si="16"/>
        <v>5</v>
      </c>
      <c r="S103" s="12" cm="1">
        <f t="array" ref="S103">INDEX('AdverseEvent-ConceptMap-1'!$I$15:$N$124,Q103+1,R103)</f>
        <v>0</v>
      </c>
    </row>
    <row r="104" spans="2:19" x14ac:dyDescent="0.75">
      <c r="B104" s="11"/>
      <c r="C104" s="11"/>
      <c r="D104" s="12"/>
      <c r="E104" s="12"/>
      <c r="F104" s="49"/>
      <c r="G104" s="77"/>
      <c r="P104" s="11">
        <v>90</v>
      </c>
      <c r="Q104" s="11">
        <f t="shared" si="15"/>
        <v>14</v>
      </c>
      <c r="R104" s="11">
        <f t="shared" si="16"/>
        <v>6</v>
      </c>
      <c r="S104" s="12" t="str" cm="1">
        <f t="array" ref="S104">INDEX('AdverseEvent-ConceptMap-1'!$I$15:$N$124,Q104+1,R104)</f>
        <v/>
      </c>
    </row>
    <row r="105" spans="2:19" x14ac:dyDescent="0.75">
      <c r="B105" s="11"/>
      <c r="C105" s="11"/>
      <c r="D105" s="12"/>
      <c r="E105" s="12"/>
      <c r="F105" s="49"/>
      <c r="G105" s="77"/>
      <c r="P105" s="11">
        <v>91</v>
      </c>
      <c r="Q105" s="11">
        <f t="shared" si="15"/>
        <v>15</v>
      </c>
      <c r="R105" s="11">
        <f t="shared" si="16"/>
        <v>1</v>
      </c>
      <c r="S105" s="12" cm="1">
        <f t="array" ref="S105">INDEX('AdverseEvent-ConceptMap-1'!$I$15:$N$124,Q105+1,R105)</f>
        <v>0</v>
      </c>
    </row>
    <row r="106" spans="2:19" x14ac:dyDescent="0.75">
      <c r="B106" s="11"/>
      <c r="C106" s="11"/>
      <c r="D106" s="12"/>
      <c r="E106" s="12"/>
      <c r="F106" s="49"/>
      <c r="G106" s="77"/>
      <c r="P106" s="11">
        <v>92</v>
      </c>
      <c r="Q106" s="11">
        <f t="shared" si="15"/>
        <v>15</v>
      </c>
      <c r="R106" s="11">
        <f t="shared" si="16"/>
        <v>2</v>
      </c>
      <c r="S106" s="12" cm="1">
        <f t="array" ref="S106">INDEX('AdverseEvent-ConceptMap-1'!$I$15:$N$124,Q106+1,R106)</f>
        <v>0</v>
      </c>
    </row>
    <row r="107" spans="2:19" x14ac:dyDescent="0.75">
      <c r="B107" s="11"/>
      <c r="C107" s="11"/>
      <c r="D107" s="12"/>
      <c r="E107" s="12"/>
      <c r="F107" s="49"/>
      <c r="G107" s="77"/>
      <c r="P107" s="11">
        <v>93</v>
      </c>
      <c r="Q107" s="11">
        <f t="shared" si="15"/>
        <v>15</v>
      </c>
      <c r="R107" s="11">
        <f t="shared" si="16"/>
        <v>3</v>
      </c>
      <c r="S107" s="12" cm="1">
        <f t="array" ref="S107">INDEX('AdverseEvent-ConceptMap-1'!$I$15:$N$124,Q107+1,R107)</f>
        <v>0</v>
      </c>
    </row>
    <row r="108" spans="2:19" x14ac:dyDescent="0.75">
      <c r="B108" s="11"/>
      <c r="C108" s="11"/>
      <c r="D108" s="12"/>
      <c r="E108" s="12"/>
      <c r="F108" s="49"/>
      <c r="G108" s="77"/>
      <c r="P108" s="11">
        <v>94</v>
      </c>
      <c r="Q108" s="11">
        <f t="shared" si="15"/>
        <v>15</v>
      </c>
      <c r="R108" s="11">
        <f t="shared" si="16"/>
        <v>4</v>
      </c>
      <c r="S108" s="12" cm="1">
        <f t="array" ref="S108">INDEX('AdverseEvent-ConceptMap-1'!$I$15:$N$124,Q108+1,R108)</f>
        <v>0</v>
      </c>
    </row>
    <row r="109" spans="2:19" x14ac:dyDescent="0.75">
      <c r="B109" s="11"/>
      <c r="C109" s="11"/>
      <c r="D109" s="12"/>
      <c r="E109" s="12"/>
      <c r="F109" s="49"/>
      <c r="G109" s="77"/>
      <c r="P109" s="11">
        <v>95</v>
      </c>
      <c r="Q109" s="11">
        <f t="shared" si="15"/>
        <v>15</v>
      </c>
      <c r="R109" s="11">
        <f t="shared" si="16"/>
        <v>5</v>
      </c>
      <c r="S109" s="12" cm="1">
        <f t="array" ref="S109">INDEX('AdverseEvent-ConceptMap-1'!$I$15:$N$124,Q109+1,R109)</f>
        <v>0</v>
      </c>
    </row>
    <row r="110" spans="2:19" x14ac:dyDescent="0.75">
      <c r="B110" s="11"/>
      <c r="C110" s="11"/>
      <c r="D110" s="12"/>
      <c r="E110" s="12"/>
      <c r="F110" s="49"/>
      <c r="G110" s="77"/>
      <c r="P110" s="11">
        <v>96</v>
      </c>
      <c r="Q110" s="11">
        <f t="shared" si="15"/>
        <v>15</v>
      </c>
      <c r="R110" s="11">
        <f t="shared" si="16"/>
        <v>6</v>
      </c>
      <c r="S110" s="12" t="str" cm="1">
        <f t="array" ref="S110">INDEX('AdverseEvent-ConceptMap-1'!$I$15:$N$124,Q110+1,R110)</f>
        <v/>
      </c>
    </row>
    <row r="111" spans="2:19" x14ac:dyDescent="0.75">
      <c r="B111" s="11"/>
      <c r="C111" s="11"/>
      <c r="D111" s="12"/>
      <c r="E111" s="12"/>
      <c r="F111" s="49"/>
      <c r="G111" s="77"/>
      <c r="P111" s="11">
        <v>97</v>
      </c>
      <c r="Q111" s="11">
        <f t="shared" si="15"/>
        <v>16</v>
      </c>
      <c r="R111" s="11">
        <f t="shared" si="16"/>
        <v>1</v>
      </c>
      <c r="S111" s="12" cm="1">
        <f t="array" ref="S111">INDEX('AdverseEvent-ConceptMap-1'!$I$15:$N$124,Q111+1,R111)</f>
        <v>0</v>
      </c>
    </row>
    <row r="112" spans="2:19" x14ac:dyDescent="0.75">
      <c r="B112" s="11"/>
      <c r="C112" s="11"/>
      <c r="D112" s="12"/>
      <c r="E112" s="12"/>
      <c r="F112" s="49"/>
      <c r="G112" s="77"/>
      <c r="P112" s="11">
        <v>98</v>
      </c>
      <c r="Q112" s="11">
        <f t="shared" si="15"/>
        <v>16</v>
      </c>
      <c r="R112" s="11">
        <f t="shared" si="16"/>
        <v>2</v>
      </c>
      <c r="S112" s="12" cm="1">
        <f t="array" ref="S112">INDEX('AdverseEvent-ConceptMap-1'!$I$15:$N$124,Q112+1,R112)</f>
        <v>0</v>
      </c>
    </row>
    <row r="113" spans="2:19" x14ac:dyDescent="0.75">
      <c r="B113" s="11"/>
      <c r="C113" s="11"/>
      <c r="D113" s="12"/>
      <c r="E113" s="12"/>
      <c r="F113" s="49"/>
      <c r="G113" s="77"/>
      <c r="P113" s="11">
        <v>99</v>
      </c>
      <c r="Q113" s="11">
        <f t="shared" si="15"/>
        <v>16</v>
      </c>
      <c r="R113" s="11">
        <f t="shared" si="16"/>
        <v>3</v>
      </c>
      <c r="S113" s="12" cm="1">
        <f t="array" ref="S113">INDEX('AdverseEvent-ConceptMap-1'!$I$15:$N$124,Q113+1,R113)</f>
        <v>0</v>
      </c>
    </row>
    <row r="114" spans="2:19" x14ac:dyDescent="0.75">
      <c r="P114" s="11">
        <v>100</v>
      </c>
      <c r="Q114" s="11">
        <f t="shared" si="15"/>
        <v>16</v>
      </c>
      <c r="R114" s="11">
        <f t="shared" si="16"/>
        <v>4</v>
      </c>
      <c r="S114" s="12" cm="1">
        <f t="array" ref="S114">INDEX('AdverseEvent-ConceptMap-1'!$I$15:$N$124,Q114+1,R114)</f>
        <v>0</v>
      </c>
    </row>
    <row r="115" spans="2:19" x14ac:dyDescent="0.75">
      <c r="P115" s="11">
        <v>101</v>
      </c>
      <c r="Q115" s="11">
        <f t="shared" si="15"/>
        <v>16</v>
      </c>
      <c r="R115" s="11">
        <f t="shared" si="16"/>
        <v>5</v>
      </c>
      <c r="S115" s="12" cm="1">
        <f t="array" ref="S115">INDEX('AdverseEvent-ConceptMap-1'!$I$15:$N$124,Q115+1,R115)</f>
        <v>0</v>
      </c>
    </row>
    <row r="116" spans="2:19" x14ac:dyDescent="0.75">
      <c r="P116" s="11">
        <v>102</v>
      </c>
      <c r="Q116" s="11">
        <f t="shared" si="15"/>
        <v>16</v>
      </c>
      <c r="R116" s="11">
        <f t="shared" si="16"/>
        <v>6</v>
      </c>
      <c r="S116" s="12" t="str" cm="1">
        <f t="array" ref="S116">INDEX('AdverseEvent-ConceptMap-1'!$I$15:$N$124,Q116+1,R116)</f>
        <v/>
      </c>
    </row>
    <row r="117" spans="2:19" x14ac:dyDescent="0.75">
      <c r="P117" s="11">
        <v>103</v>
      </c>
      <c r="Q117" s="11">
        <f t="shared" si="15"/>
        <v>17</v>
      </c>
      <c r="R117" s="11">
        <f t="shared" si="16"/>
        <v>1</v>
      </c>
      <c r="S117" s="12" cm="1">
        <f t="array" ref="S117">INDEX('AdverseEvent-ConceptMap-1'!$I$15:$N$124,Q117+1,R117)</f>
        <v>0</v>
      </c>
    </row>
    <row r="118" spans="2:19" x14ac:dyDescent="0.75">
      <c r="P118" s="11">
        <v>104</v>
      </c>
      <c r="Q118" s="11">
        <f t="shared" si="15"/>
        <v>17</v>
      </c>
      <c r="R118" s="11">
        <f t="shared" si="16"/>
        <v>2</v>
      </c>
      <c r="S118" s="12" cm="1">
        <f t="array" ref="S118">INDEX('AdverseEvent-ConceptMap-1'!$I$15:$N$124,Q118+1,R118)</f>
        <v>0</v>
      </c>
    </row>
    <row r="119" spans="2:19" x14ac:dyDescent="0.75">
      <c r="P119" s="11">
        <v>105</v>
      </c>
      <c r="Q119" s="11">
        <f t="shared" si="15"/>
        <v>17</v>
      </c>
      <c r="R119" s="11">
        <f t="shared" si="16"/>
        <v>3</v>
      </c>
      <c r="S119" s="12" cm="1">
        <f t="array" ref="S119">INDEX('AdverseEvent-ConceptMap-1'!$I$15:$N$124,Q119+1,R119)</f>
        <v>0</v>
      </c>
    </row>
    <row r="120" spans="2:19" x14ac:dyDescent="0.75">
      <c r="P120" s="11">
        <v>106</v>
      </c>
      <c r="Q120" s="11">
        <f t="shared" si="15"/>
        <v>17</v>
      </c>
      <c r="R120" s="11">
        <f t="shared" si="16"/>
        <v>4</v>
      </c>
      <c r="S120" s="12" cm="1">
        <f t="array" ref="S120">INDEX('AdverseEvent-ConceptMap-1'!$I$15:$N$124,Q120+1,R120)</f>
        <v>0</v>
      </c>
    </row>
    <row r="121" spans="2:19" x14ac:dyDescent="0.75">
      <c r="P121" s="11">
        <v>107</v>
      </c>
      <c r="Q121" s="11">
        <f t="shared" si="15"/>
        <v>17</v>
      </c>
      <c r="R121" s="11">
        <f t="shared" si="16"/>
        <v>5</v>
      </c>
      <c r="S121" s="12" cm="1">
        <f t="array" ref="S121">INDEX('AdverseEvent-ConceptMap-1'!$I$15:$N$124,Q121+1,R121)</f>
        <v>0</v>
      </c>
    </row>
    <row r="122" spans="2:19" x14ac:dyDescent="0.75">
      <c r="P122" s="11">
        <v>108</v>
      </c>
      <c r="Q122" s="11">
        <f t="shared" si="15"/>
        <v>17</v>
      </c>
      <c r="R122" s="11">
        <f t="shared" si="16"/>
        <v>6</v>
      </c>
      <c r="S122" s="12" t="str" cm="1">
        <f t="array" ref="S122">INDEX('AdverseEvent-ConceptMap-1'!$I$15:$N$124,Q122+1,R122)</f>
        <v/>
      </c>
    </row>
    <row r="123" spans="2:19" x14ac:dyDescent="0.75">
      <c r="P123" s="11">
        <v>109</v>
      </c>
      <c r="Q123" s="11">
        <f t="shared" si="15"/>
        <v>18</v>
      </c>
      <c r="R123" s="11">
        <f t="shared" si="16"/>
        <v>1</v>
      </c>
      <c r="S123" s="12" cm="1">
        <f t="array" ref="S123">INDEX('AdverseEvent-ConceptMap-1'!$I$15:$N$124,Q123+1,R123)</f>
        <v>0</v>
      </c>
    </row>
    <row r="124" spans="2:19" x14ac:dyDescent="0.75">
      <c r="P124" s="11">
        <v>110</v>
      </c>
      <c r="Q124" s="11">
        <f t="shared" si="15"/>
        <v>18</v>
      </c>
      <c r="R124" s="11">
        <f t="shared" si="16"/>
        <v>2</v>
      </c>
      <c r="S124" s="12" cm="1">
        <f t="array" ref="S124">INDEX('AdverseEvent-ConceptMap-1'!$I$15:$N$124,Q124+1,R124)</f>
        <v>0</v>
      </c>
    </row>
    <row r="125" spans="2:19" x14ac:dyDescent="0.75">
      <c r="P125" s="11">
        <v>111</v>
      </c>
      <c r="Q125" s="11">
        <f t="shared" si="15"/>
        <v>18</v>
      </c>
      <c r="R125" s="11">
        <f t="shared" si="16"/>
        <v>3</v>
      </c>
      <c r="S125" s="12" cm="1">
        <f t="array" ref="S125">INDEX('AdverseEvent-ConceptMap-1'!$I$15:$N$124,Q125+1,R125)</f>
        <v>0</v>
      </c>
    </row>
    <row r="126" spans="2:19" x14ac:dyDescent="0.75">
      <c r="P126" s="11">
        <v>112</v>
      </c>
      <c r="Q126" s="11">
        <f t="shared" si="15"/>
        <v>18</v>
      </c>
      <c r="R126" s="11">
        <f t="shared" si="16"/>
        <v>4</v>
      </c>
      <c r="S126" s="12" cm="1">
        <f t="array" ref="S126">INDEX('AdverseEvent-ConceptMap-1'!$I$15:$N$124,Q126+1,R126)</f>
        <v>0</v>
      </c>
    </row>
    <row r="127" spans="2:19" x14ac:dyDescent="0.75">
      <c r="P127" s="11">
        <v>113</v>
      </c>
      <c r="Q127" s="11">
        <f t="shared" si="15"/>
        <v>18</v>
      </c>
      <c r="R127" s="11">
        <f t="shared" si="16"/>
        <v>5</v>
      </c>
      <c r="S127" s="12" cm="1">
        <f t="array" ref="S127">INDEX('AdverseEvent-ConceptMap-1'!$I$15:$N$124,Q127+1,R127)</f>
        <v>0</v>
      </c>
    </row>
    <row r="128" spans="2:19" x14ac:dyDescent="0.75">
      <c r="P128" s="11">
        <v>114</v>
      </c>
      <c r="Q128" s="11">
        <f t="shared" si="15"/>
        <v>18</v>
      </c>
      <c r="R128" s="11">
        <f t="shared" si="16"/>
        <v>6</v>
      </c>
      <c r="S128" s="12" t="str" cm="1">
        <f t="array" ref="S128">INDEX('AdverseEvent-ConceptMap-1'!$I$15:$N$124,Q128+1,R128)</f>
        <v/>
      </c>
    </row>
    <row r="129" spans="16:19" x14ac:dyDescent="0.75">
      <c r="P129" s="11">
        <v>115</v>
      </c>
      <c r="Q129" s="11">
        <f t="shared" si="15"/>
        <v>19</v>
      </c>
      <c r="R129" s="11">
        <f t="shared" si="16"/>
        <v>1</v>
      </c>
      <c r="S129" s="12" cm="1">
        <f t="array" ref="S129">INDEX('AdverseEvent-ConceptMap-1'!$I$15:$N$124,Q129+1,R129)</f>
        <v>0</v>
      </c>
    </row>
    <row r="130" spans="16:19" x14ac:dyDescent="0.75">
      <c r="P130" s="11">
        <v>116</v>
      </c>
      <c r="Q130" s="11">
        <f t="shared" si="15"/>
        <v>19</v>
      </c>
      <c r="R130" s="11">
        <f t="shared" si="16"/>
        <v>2</v>
      </c>
      <c r="S130" s="12" cm="1">
        <f t="array" ref="S130">INDEX('AdverseEvent-ConceptMap-1'!$I$15:$N$124,Q130+1,R130)</f>
        <v>0</v>
      </c>
    </row>
    <row r="131" spans="16:19" x14ac:dyDescent="0.75">
      <c r="P131" s="11">
        <v>117</v>
      </c>
      <c r="Q131" s="11">
        <f t="shared" si="15"/>
        <v>19</v>
      </c>
      <c r="R131" s="11">
        <f t="shared" si="16"/>
        <v>3</v>
      </c>
      <c r="S131" s="12" cm="1">
        <f t="array" ref="S131">INDEX('AdverseEvent-ConceptMap-1'!$I$15:$N$124,Q131+1,R131)</f>
        <v>0</v>
      </c>
    </row>
    <row r="132" spans="16:19" x14ac:dyDescent="0.75">
      <c r="P132" s="11">
        <v>118</v>
      </c>
      <c r="Q132" s="11">
        <f t="shared" si="15"/>
        <v>19</v>
      </c>
      <c r="R132" s="11">
        <f t="shared" si="16"/>
        <v>4</v>
      </c>
      <c r="S132" s="12" cm="1">
        <f t="array" ref="S132">INDEX('AdverseEvent-ConceptMap-1'!$I$15:$N$124,Q132+1,R132)</f>
        <v>0</v>
      </c>
    </row>
    <row r="133" spans="16:19" x14ac:dyDescent="0.75">
      <c r="P133" s="11">
        <v>119</v>
      </c>
      <c r="Q133" s="11">
        <f t="shared" si="15"/>
        <v>19</v>
      </c>
      <c r="R133" s="11">
        <f t="shared" si="16"/>
        <v>5</v>
      </c>
      <c r="S133" s="12" cm="1">
        <f t="array" ref="S133">INDEX('AdverseEvent-ConceptMap-1'!$I$15:$N$124,Q133+1,R133)</f>
        <v>0</v>
      </c>
    </row>
    <row r="134" spans="16:19" x14ac:dyDescent="0.75">
      <c r="P134" s="11">
        <v>120</v>
      </c>
      <c r="Q134" s="11">
        <f t="shared" si="15"/>
        <v>19</v>
      </c>
      <c r="R134" s="11">
        <f t="shared" si="16"/>
        <v>6</v>
      </c>
      <c r="S134" s="12" t="str" cm="1">
        <f t="array" ref="S134">INDEX('AdverseEvent-ConceptMap-1'!$I$15:$N$124,Q134+1,R134)</f>
        <v/>
      </c>
    </row>
    <row r="135" spans="16:19" x14ac:dyDescent="0.75">
      <c r="P135" s="11">
        <v>121</v>
      </c>
      <c r="Q135" s="11">
        <f t="shared" si="15"/>
        <v>20</v>
      </c>
      <c r="R135" s="11">
        <f t="shared" si="16"/>
        <v>1</v>
      </c>
      <c r="S135" s="12" cm="1">
        <f t="array" ref="S135">INDEX('AdverseEvent-ConceptMap-1'!$I$15:$N$124,Q135+1,R135)</f>
        <v>0</v>
      </c>
    </row>
    <row r="136" spans="16:19" x14ac:dyDescent="0.75">
      <c r="P136" s="11">
        <v>122</v>
      </c>
      <c r="Q136" s="11">
        <f t="shared" si="15"/>
        <v>20</v>
      </c>
      <c r="R136" s="11">
        <f t="shared" si="16"/>
        <v>2</v>
      </c>
      <c r="S136" s="12" cm="1">
        <f t="array" ref="S136">INDEX('AdverseEvent-ConceptMap-1'!$I$15:$N$124,Q136+1,R136)</f>
        <v>0</v>
      </c>
    </row>
    <row r="137" spans="16:19" x14ac:dyDescent="0.75">
      <c r="P137" s="11">
        <v>123</v>
      </c>
      <c r="Q137" s="11">
        <f t="shared" si="15"/>
        <v>20</v>
      </c>
      <c r="R137" s="11">
        <f t="shared" si="16"/>
        <v>3</v>
      </c>
      <c r="S137" s="12" cm="1">
        <f t="array" ref="S137">INDEX('AdverseEvent-ConceptMap-1'!$I$15:$N$124,Q137+1,R137)</f>
        <v>0</v>
      </c>
    </row>
    <row r="138" spans="16:19" x14ac:dyDescent="0.75">
      <c r="P138" s="11">
        <v>124</v>
      </c>
      <c r="Q138" s="11">
        <f t="shared" si="15"/>
        <v>20</v>
      </c>
      <c r="R138" s="11">
        <f t="shared" si="16"/>
        <v>4</v>
      </c>
      <c r="S138" s="12" cm="1">
        <f t="array" ref="S138">INDEX('AdverseEvent-ConceptMap-1'!$I$15:$N$124,Q138+1,R138)</f>
        <v>0</v>
      </c>
    </row>
    <row r="139" spans="16:19" x14ac:dyDescent="0.75">
      <c r="P139" s="11">
        <v>125</v>
      </c>
      <c r="Q139" s="11">
        <f t="shared" si="15"/>
        <v>20</v>
      </c>
      <c r="R139" s="11">
        <f t="shared" si="16"/>
        <v>5</v>
      </c>
      <c r="S139" s="12" cm="1">
        <f t="array" ref="S139">INDEX('AdverseEvent-ConceptMap-1'!$I$15:$N$124,Q139+1,R139)</f>
        <v>0</v>
      </c>
    </row>
    <row r="140" spans="16:19" x14ac:dyDescent="0.75">
      <c r="P140" s="11">
        <v>126</v>
      </c>
      <c r="Q140" s="11">
        <f t="shared" si="15"/>
        <v>20</v>
      </c>
      <c r="R140" s="11">
        <f t="shared" si="16"/>
        <v>6</v>
      </c>
      <c r="S140" s="12" t="str" cm="1">
        <f t="array" ref="S140">INDEX('AdverseEvent-ConceptMap-1'!$I$15:$N$124,Q140+1,R140)</f>
        <v/>
      </c>
    </row>
    <row r="141" spans="16:19" x14ac:dyDescent="0.75">
      <c r="P141" s="11">
        <v>127</v>
      </c>
      <c r="Q141" s="11">
        <f t="shared" si="15"/>
        <v>21</v>
      </c>
      <c r="R141" s="11">
        <f t="shared" si="16"/>
        <v>1</v>
      </c>
      <c r="S141" s="12" cm="1">
        <f t="array" ref="S141">INDEX('AdverseEvent-ConceptMap-1'!$I$15:$N$124,Q141+1,R141)</f>
        <v>0</v>
      </c>
    </row>
    <row r="142" spans="16:19" x14ac:dyDescent="0.75">
      <c r="P142" s="11">
        <v>128</v>
      </c>
      <c r="Q142" s="11">
        <f t="shared" si="15"/>
        <v>21</v>
      </c>
      <c r="R142" s="11">
        <f t="shared" si="16"/>
        <v>2</v>
      </c>
      <c r="S142" s="12" cm="1">
        <f t="array" ref="S142">INDEX('AdverseEvent-ConceptMap-1'!$I$15:$N$124,Q142+1,R142)</f>
        <v>0</v>
      </c>
    </row>
    <row r="143" spans="16:19" x14ac:dyDescent="0.75">
      <c r="P143" s="11">
        <v>129</v>
      </c>
      <c r="Q143" s="11">
        <f t="shared" si="15"/>
        <v>21</v>
      </c>
      <c r="R143" s="11">
        <f t="shared" si="16"/>
        <v>3</v>
      </c>
      <c r="S143" s="12" cm="1">
        <f t="array" ref="S143">INDEX('AdverseEvent-ConceptMap-1'!$I$15:$N$124,Q143+1,R143)</f>
        <v>0</v>
      </c>
    </row>
    <row r="144" spans="16:19" x14ac:dyDescent="0.7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75">
      <c r="P145" s="11">
        <v>131</v>
      </c>
      <c r="Q145" s="11">
        <f t="shared" si="17"/>
        <v>21</v>
      </c>
      <c r="R145" s="11">
        <f t="shared" si="18"/>
        <v>5</v>
      </c>
      <c r="S145" s="12" cm="1">
        <f t="array" ref="S145">INDEX('AdverseEvent-ConceptMap-1'!$I$15:$N$124,Q145+1,R145)</f>
        <v>0</v>
      </c>
    </row>
    <row r="146" spans="16:19" x14ac:dyDescent="0.75">
      <c r="P146" s="11">
        <v>132</v>
      </c>
      <c r="Q146" s="11">
        <f t="shared" si="17"/>
        <v>21</v>
      </c>
      <c r="R146" s="11">
        <f t="shared" si="18"/>
        <v>6</v>
      </c>
      <c r="S146" s="12" t="str" cm="1">
        <f t="array" ref="S146">INDEX('AdverseEvent-ConceptMap-1'!$I$15:$N$124,Q146+1,R146)</f>
        <v/>
      </c>
    </row>
    <row r="147" spans="16:19" x14ac:dyDescent="0.75">
      <c r="P147" s="11">
        <v>133</v>
      </c>
      <c r="Q147" s="11">
        <f t="shared" si="17"/>
        <v>22</v>
      </c>
      <c r="R147" s="11">
        <f t="shared" si="18"/>
        <v>1</v>
      </c>
      <c r="S147" s="12" cm="1">
        <f t="array" ref="S147">INDEX('AdverseEvent-ConceptMap-1'!$I$15:$N$124,Q147+1,R147)</f>
        <v>0</v>
      </c>
    </row>
    <row r="148" spans="16:19" x14ac:dyDescent="0.75">
      <c r="P148" s="11">
        <v>134</v>
      </c>
      <c r="Q148" s="11">
        <f t="shared" si="17"/>
        <v>22</v>
      </c>
      <c r="R148" s="11">
        <f t="shared" si="18"/>
        <v>2</v>
      </c>
      <c r="S148" s="12" cm="1">
        <f t="array" ref="S148">INDEX('AdverseEvent-ConceptMap-1'!$I$15:$N$124,Q148+1,R148)</f>
        <v>0</v>
      </c>
    </row>
    <row r="149" spans="16:19" x14ac:dyDescent="0.75">
      <c r="P149" s="11">
        <v>135</v>
      </c>
      <c r="Q149" s="11">
        <f t="shared" si="17"/>
        <v>22</v>
      </c>
      <c r="R149" s="11">
        <f t="shared" si="18"/>
        <v>3</v>
      </c>
      <c r="S149" s="12" cm="1">
        <f t="array" ref="S149">INDEX('AdverseEvent-ConceptMap-1'!$I$15:$N$124,Q149+1,R149)</f>
        <v>0</v>
      </c>
    </row>
    <row r="150" spans="16:19" x14ac:dyDescent="0.75">
      <c r="P150" s="11">
        <v>136</v>
      </c>
      <c r="Q150" s="11">
        <f t="shared" si="17"/>
        <v>22</v>
      </c>
      <c r="R150" s="11">
        <f t="shared" si="18"/>
        <v>4</v>
      </c>
      <c r="S150" s="12" cm="1">
        <f t="array" ref="S150">INDEX('AdverseEvent-ConceptMap-1'!$I$15:$N$124,Q150+1,R150)</f>
        <v>0</v>
      </c>
    </row>
    <row r="151" spans="16:19" x14ac:dyDescent="0.75">
      <c r="P151" s="11">
        <v>137</v>
      </c>
      <c r="Q151" s="11">
        <f t="shared" si="17"/>
        <v>22</v>
      </c>
      <c r="R151" s="11">
        <f t="shared" si="18"/>
        <v>5</v>
      </c>
      <c r="S151" s="12" cm="1">
        <f t="array" ref="S151">INDEX('AdverseEvent-ConceptMap-1'!$I$15:$N$124,Q151+1,R151)</f>
        <v>0</v>
      </c>
    </row>
    <row r="152" spans="16:19" x14ac:dyDescent="0.75">
      <c r="P152" s="11">
        <v>138</v>
      </c>
      <c r="Q152" s="11">
        <f t="shared" si="17"/>
        <v>22</v>
      </c>
      <c r="R152" s="11">
        <f t="shared" si="18"/>
        <v>6</v>
      </c>
      <c r="S152" s="12" t="str" cm="1">
        <f t="array" ref="S152">INDEX('AdverseEvent-ConceptMap-1'!$I$15:$N$124,Q152+1,R152)</f>
        <v/>
      </c>
    </row>
    <row r="153" spans="16:19" x14ac:dyDescent="0.75">
      <c r="P153" s="11">
        <v>139</v>
      </c>
      <c r="Q153" s="11">
        <f t="shared" si="17"/>
        <v>23</v>
      </c>
      <c r="R153" s="11">
        <f t="shared" si="18"/>
        <v>1</v>
      </c>
      <c r="S153" s="12" cm="1">
        <f t="array" ref="S153">INDEX('AdverseEvent-ConceptMap-1'!$I$15:$N$124,Q153+1,R153)</f>
        <v>0</v>
      </c>
    </row>
    <row r="154" spans="16:19" x14ac:dyDescent="0.75">
      <c r="P154" s="11">
        <v>140</v>
      </c>
      <c r="Q154" s="11">
        <f t="shared" si="17"/>
        <v>23</v>
      </c>
      <c r="R154" s="11">
        <f t="shared" si="18"/>
        <v>2</v>
      </c>
      <c r="S154" s="12" cm="1">
        <f t="array" ref="S154">INDEX('AdverseEvent-ConceptMap-1'!$I$15:$N$124,Q154+1,R154)</f>
        <v>0</v>
      </c>
    </row>
    <row r="155" spans="16:19" x14ac:dyDescent="0.75">
      <c r="P155" s="11">
        <v>141</v>
      </c>
      <c r="Q155" s="11">
        <f t="shared" si="17"/>
        <v>23</v>
      </c>
      <c r="R155" s="11">
        <f t="shared" si="18"/>
        <v>3</v>
      </c>
      <c r="S155" s="12" cm="1">
        <f t="array" ref="S155">INDEX('AdverseEvent-ConceptMap-1'!$I$15:$N$124,Q155+1,R155)</f>
        <v>0</v>
      </c>
    </row>
    <row r="156" spans="16:19" x14ac:dyDescent="0.75">
      <c r="P156" s="11">
        <v>142</v>
      </c>
      <c r="Q156" s="11">
        <f t="shared" si="17"/>
        <v>23</v>
      </c>
      <c r="R156" s="11">
        <f t="shared" si="18"/>
        <v>4</v>
      </c>
      <c r="S156" s="12" cm="1">
        <f t="array" ref="S156">INDEX('AdverseEvent-ConceptMap-1'!$I$15:$N$124,Q156+1,R156)</f>
        <v>0</v>
      </c>
    </row>
    <row r="157" spans="16:19" x14ac:dyDescent="0.75">
      <c r="P157" s="11">
        <v>143</v>
      </c>
      <c r="Q157" s="11">
        <f t="shared" si="17"/>
        <v>23</v>
      </c>
      <c r="R157" s="11">
        <f t="shared" si="18"/>
        <v>5</v>
      </c>
      <c r="S157" s="12" cm="1">
        <f t="array" ref="S157">INDEX('AdverseEvent-ConceptMap-1'!$I$15:$N$124,Q157+1,R157)</f>
        <v>0</v>
      </c>
    </row>
    <row r="158" spans="16:19" x14ac:dyDescent="0.75">
      <c r="P158" s="11">
        <v>144</v>
      </c>
      <c r="Q158" s="11">
        <f t="shared" si="17"/>
        <v>23</v>
      </c>
      <c r="R158" s="11">
        <f t="shared" si="18"/>
        <v>6</v>
      </c>
      <c r="S158" s="12" t="str" cm="1">
        <f t="array" ref="S158">INDEX('AdverseEvent-ConceptMap-1'!$I$15:$N$124,Q158+1,R158)</f>
        <v/>
      </c>
    </row>
    <row r="159" spans="16:19" x14ac:dyDescent="0.75">
      <c r="P159" s="11">
        <v>145</v>
      </c>
      <c r="Q159" s="11">
        <f t="shared" si="17"/>
        <v>24</v>
      </c>
      <c r="R159" s="11">
        <f t="shared" si="18"/>
        <v>1</v>
      </c>
      <c r="S159" s="12" cm="1">
        <f t="array" ref="S159">INDEX('AdverseEvent-ConceptMap-1'!$I$15:$N$124,Q159+1,R159)</f>
        <v>0</v>
      </c>
    </row>
    <row r="160" spans="16:19" x14ac:dyDescent="0.75">
      <c r="P160" s="11">
        <v>146</v>
      </c>
      <c r="Q160" s="11">
        <f t="shared" si="17"/>
        <v>24</v>
      </c>
      <c r="R160" s="11">
        <f t="shared" si="18"/>
        <v>2</v>
      </c>
      <c r="S160" s="12" cm="1">
        <f t="array" ref="S160">INDEX('AdverseEvent-ConceptMap-1'!$I$15:$N$124,Q160+1,R160)</f>
        <v>0</v>
      </c>
    </row>
    <row r="161" spans="16:19" x14ac:dyDescent="0.75">
      <c r="P161" s="11">
        <v>147</v>
      </c>
      <c r="Q161" s="11">
        <f t="shared" si="17"/>
        <v>24</v>
      </c>
      <c r="R161" s="11">
        <f t="shared" si="18"/>
        <v>3</v>
      </c>
      <c r="S161" s="12" cm="1">
        <f t="array" ref="S161">INDEX('AdverseEvent-ConceptMap-1'!$I$15:$N$124,Q161+1,R161)</f>
        <v>0</v>
      </c>
    </row>
    <row r="162" spans="16:19" x14ac:dyDescent="0.75">
      <c r="P162" s="11">
        <v>148</v>
      </c>
      <c r="Q162" s="11">
        <f t="shared" si="17"/>
        <v>24</v>
      </c>
      <c r="R162" s="11">
        <f t="shared" si="18"/>
        <v>4</v>
      </c>
      <c r="S162" s="12" cm="1">
        <f t="array" ref="S162">INDEX('AdverseEvent-ConceptMap-1'!$I$15:$N$124,Q162+1,R162)</f>
        <v>0</v>
      </c>
    </row>
    <row r="163" spans="16:19" x14ac:dyDescent="0.75">
      <c r="P163" s="11">
        <v>149</v>
      </c>
      <c r="Q163" s="11">
        <f t="shared" si="17"/>
        <v>24</v>
      </c>
      <c r="R163" s="11">
        <f t="shared" si="18"/>
        <v>5</v>
      </c>
      <c r="S163" s="12" cm="1">
        <f t="array" ref="S163">INDEX('AdverseEvent-ConceptMap-1'!$I$15:$N$124,Q163+1,R163)</f>
        <v>0</v>
      </c>
    </row>
    <row r="164" spans="16:19" x14ac:dyDescent="0.75">
      <c r="P164" s="11">
        <v>150</v>
      </c>
      <c r="Q164" s="11">
        <f t="shared" si="17"/>
        <v>24</v>
      </c>
      <c r="R164" s="11">
        <f t="shared" si="18"/>
        <v>6</v>
      </c>
      <c r="S164" s="12" t="str" cm="1">
        <f t="array" ref="S164">INDEX('AdverseEvent-ConceptMap-1'!$I$15:$N$124,Q164+1,R164)</f>
        <v/>
      </c>
    </row>
    <row r="165" spans="16:19" x14ac:dyDescent="0.75">
      <c r="P165" s="11">
        <v>151</v>
      </c>
      <c r="Q165" s="11">
        <f t="shared" si="17"/>
        <v>25</v>
      </c>
      <c r="R165" s="11">
        <f t="shared" si="18"/>
        <v>1</v>
      </c>
      <c r="S165" s="12" cm="1">
        <f t="array" ref="S165">INDEX('AdverseEvent-ConceptMap-1'!$I$15:$N$124,Q165+1,R165)</f>
        <v>0</v>
      </c>
    </row>
    <row r="166" spans="16:19" x14ac:dyDescent="0.75">
      <c r="P166" s="11">
        <v>152</v>
      </c>
      <c r="Q166" s="11">
        <f t="shared" si="17"/>
        <v>25</v>
      </c>
      <c r="R166" s="11">
        <f t="shared" si="18"/>
        <v>2</v>
      </c>
      <c r="S166" s="12" cm="1">
        <f t="array" ref="S166">INDEX('AdverseEvent-ConceptMap-1'!$I$15:$N$124,Q166+1,R166)</f>
        <v>0</v>
      </c>
    </row>
    <row r="167" spans="16:19" x14ac:dyDescent="0.75">
      <c r="P167" s="11">
        <v>153</v>
      </c>
      <c r="Q167" s="11">
        <f t="shared" si="17"/>
        <v>25</v>
      </c>
      <c r="R167" s="11">
        <f t="shared" si="18"/>
        <v>3</v>
      </c>
      <c r="S167" s="12" cm="1">
        <f t="array" ref="S167">INDEX('AdverseEvent-ConceptMap-1'!$I$15:$N$124,Q167+1,R167)</f>
        <v>0</v>
      </c>
    </row>
    <row r="168" spans="16:19" x14ac:dyDescent="0.75">
      <c r="P168" s="11">
        <v>154</v>
      </c>
      <c r="Q168" s="11">
        <f t="shared" si="17"/>
        <v>25</v>
      </c>
      <c r="R168" s="11">
        <f t="shared" si="18"/>
        <v>4</v>
      </c>
      <c r="S168" s="12" cm="1">
        <f t="array" ref="S168">INDEX('AdverseEvent-ConceptMap-1'!$I$15:$N$124,Q168+1,R168)</f>
        <v>0</v>
      </c>
    </row>
    <row r="169" spans="16:19" x14ac:dyDescent="0.75">
      <c r="P169" s="11">
        <v>155</v>
      </c>
      <c r="Q169" s="11">
        <f t="shared" si="17"/>
        <v>25</v>
      </c>
      <c r="R169" s="11">
        <f t="shared" si="18"/>
        <v>5</v>
      </c>
      <c r="S169" s="12" cm="1">
        <f t="array" ref="S169">INDEX('AdverseEvent-ConceptMap-1'!$I$15:$N$124,Q169+1,R169)</f>
        <v>0</v>
      </c>
    </row>
    <row r="170" spans="16:19" x14ac:dyDescent="0.75">
      <c r="P170" s="11">
        <v>156</v>
      </c>
      <c r="Q170" s="11">
        <f t="shared" si="17"/>
        <v>25</v>
      </c>
      <c r="R170" s="11">
        <f t="shared" si="18"/>
        <v>6</v>
      </c>
      <c r="S170" s="12" t="str" cm="1">
        <f t="array" ref="S170">INDEX('AdverseEvent-ConceptMap-1'!$I$15:$N$124,Q170+1,R170)</f>
        <v/>
      </c>
    </row>
    <row r="171" spans="16:19" x14ac:dyDescent="0.75">
      <c r="P171" s="11">
        <v>157</v>
      </c>
      <c r="Q171" s="11">
        <f t="shared" si="17"/>
        <v>26</v>
      </c>
      <c r="R171" s="11">
        <f t="shared" si="18"/>
        <v>1</v>
      </c>
      <c r="S171" s="12" cm="1">
        <f t="array" ref="S171">INDEX('AdverseEvent-ConceptMap-1'!$I$15:$N$124,Q171+1,R171)</f>
        <v>0</v>
      </c>
    </row>
    <row r="172" spans="16:19" x14ac:dyDescent="0.75">
      <c r="P172" s="11">
        <v>158</v>
      </c>
      <c r="Q172" s="11">
        <f t="shared" si="17"/>
        <v>26</v>
      </c>
      <c r="R172" s="11">
        <f t="shared" si="18"/>
        <v>2</v>
      </c>
      <c r="S172" s="12" cm="1">
        <f t="array" ref="S172">INDEX('AdverseEvent-ConceptMap-1'!$I$15:$N$124,Q172+1,R172)</f>
        <v>0</v>
      </c>
    </row>
    <row r="173" spans="16:19" x14ac:dyDescent="0.75">
      <c r="P173" s="11">
        <v>159</v>
      </c>
      <c r="Q173" s="11">
        <f t="shared" si="17"/>
        <v>26</v>
      </c>
      <c r="R173" s="11">
        <f t="shared" si="18"/>
        <v>3</v>
      </c>
      <c r="S173" s="12" cm="1">
        <f t="array" ref="S173">INDEX('AdverseEvent-ConceptMap-1'!$I$15:$N$124,Q173+1,R173)</f>
        <v>0</v>
      </c>
    </row>
    <row r="174" spans="16:19" x14ac:dyDescent="0.75">
      <c r="P174" s="11">
        <v>160</v>
      </c>
      <c r="Q174" s="11">
        <f t="shared" si="17"/>
        <v>26</v>
      </c>
      <c r="R174" s="11">
        <f t="shared" si="18"/>
        <v>4</v>
      </c>
      <c r="S174" s="12" cm="1">
        <f t="array" ref="S174">INDEX('AdverseEvent-ConceptMap-1'!$I$15:$N$124,Q174+1,R174)</f>
        <v>0</v>
      </c>
    </row>
    <row r="175" spans="16:19" x14ac:dyDescent="0.75">
      <c r="P175" s="11">
        <v>161</v>
      </c>
      <c r="Q175" s="11">
        <f t="shared" si="17"/>
        <v>26</v>
      </c>
      <c r="R175" s="11">
        <f t="shared" si="18"/>
        <v>5</v>
      </c>
      <c r="S175" s="12" cm="1">
        <f t="array" ref="S175">INDEX('AdverseEvent-ConceptMap-1'!$I$15:$N$124,Q175+1,R175)</f>
        <v>0</v>
      </c>
    </row>
    <row r="176" spans="16:19" x14ac:dyDescent="0.75">
      <c r="P176" s="11">
        <v>162</v>
      </c>
      <c r="Q176" s="11">
        <f t="shared" si="17"/>
        <v>26</v>
      </c>
      <c r="R176" s="11">
        <f t="shared" si="18"/>
        <v>6</v>
      </c>
      <c r="S176" s="12" t="str" cm="1">
        <f t="array" ref="S176">INDEX('AdverseEvent-ConceptMap-1'!$I$15:$N$124,Q176+1,R176)</f>
        <v/>
      </c>
    </row>
    <row r="177" spans="16:19" x14ac:dyDescent="0.75">
      <c r="P177" s="11">
        <v>163</v>
      </c>
      <c r="Q177" s="11">
        <f t="shared" si="17"/>
        <v>27</v>
      </c>
      <c r="R177" s="11">
        <f t="shared" si="18"/>
        <v>1</v>
      </c>
      <c r="S177" s="12" cm="1">
        <f t="array" ref="S177">INDEX('AdverseEvent-ConceptMap-1'!$I$15:$N$124,Q177+1,R177)</f>
        <v>0</v>
      </c>
    </row>
    <row r="178" spans="16:19" x14ac:dyDescent="0.75">
      <c r="P178" s="11">
        <v>164</v>
      </c>
      <c r="Q178" s="11">
        <f t="shared" si="17"/>
        <v>27</v>
      </c>
      <c r="R178" s="11">
        <f t="shared" si="18"/>
        <v>2</v>
      </c>
      <c r="S178" s="12" cm="1">
        <f t="array" ref="S178">INDEX('AdverseEvent-ConceptMap-1'!$I$15:$N$124,Q178+1,R178)</f>
        <v>0</v>
      </c>
    </row>
    <row r="179" spans="16:19" x14ac:dyDescent="0.75">
      <c r="P179" s="11">
        <v>165</v>
      </c>
      <c r="Q179" s="11">
        <f t="shared" si="17"/>
        <v>27</v>
      </c>
      <c r="R179" s="11">
        <f t="shared" si="18"/>
        <v>3</v>
      </c>
      <c r="S179" s="12" cm="1">
        <f t="array" ref="S179">INDEX('AdverseEvent-ConceptMap-1'!$I$15:$N$124,Q179+1,R179)</f>
        <v>0</v>
      </c>
    </row>
    <row r="180" spans="16:19" x14ac:dyDescent="0.75">
      <c r="P180" s="11">
        <v>166</v>
      </c>
      <c r="Q180" s="11">
        <f t="shared" si="17"/>
        <v>27</v>
      </c>
      <c r="R180" s="11">
        <f t="shared" si="18"/>
        <v>4</v>
      </c>
      <c r="S180" s="12" cm="1">
        <f t="array" ref="S180">INDEX('AdverseEvent-ConceptMap-1'!$I$15:$N$124,Q180+1,R180)</f>
        <v>0</v>
      </c>
    </row>
    <row r="181" spans="16:19" x14ac:dyDescent="0.75">
      <c r="P181" s="11">
        <v>167</v>
      </c>
      <c r="Q181" s="11">
        <f t="shared" si="17"/>
        <v>27</v>
      </c>
      <c r="R181" s="11">
        <f t="shared" si="18"/>
        <v>5</v>
      </c>
      <c r="S181" s="12" cm="1">
        <f t="array" ref="S181">INDEX('AdverseEvent-ConceptMap-1'!$I$15:$N$124,Q181+1,R181)</f>
        <v>0</v>
      </c>
    </row>
    <row r="182" spans="16:19" x14ac:dyDescent="0.75">
      <c r="P182" s="11">
        <v>168</v>
      </c>
      <c r="Q182" s="11">
        <f t="shared" si="17"/>
        <v>27</v>
      </c>
      <c r="R182" s="11">
        <f t="shared" si="18"/>
        <v>6</v>
      </c>
      <c r="S182" s="12" cm="1">
        <f t="array" ref="S182">INDEX('AdverseEvent-ConceptMap-1'!$I$15:$N$124,Q182+1,R182)</f>
        <v>0</v>
      </c>
    </row>
    <row r="183" spans="16:19" x14ac:dyDescent="0.75">
      <c r="P183" s="11">
        <v>169</v>
      </c>
      <c r="Q183" s="11">
        <f t="shared" si="17"/>
        <v>28</v>
      </c>
      <c r="R183" s="11">
        <f t="shared" si="18"/>
        <v>1</v>
      </c>
      <c r="S183" s="12" cm="1">
        <f t="array" ref="S183">INDEX('AdverseEvent-ConceptMap-1'!$I$15:$N$124,Q183+1,R183)</f>
        <v>0</v>
      </c>
    </row>
    <row r="184" spans="16:19" x14ac:dyDescent="0.7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opLeftCell="B162" workbookViewId="0">
      <selection activeCell="C188" sqref="A49:C18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1858</v>
      </c>
    </row>
    <row r="3" spans="2:7" x14ac:dyDescent="0.75">
      <c r="B3" s="24" t="s">
        <v>20</v>
      </c>
    </row>
    <row r="4" spans="2:7" x14ac:dyDescent="0.75">
      <c r="B4" s="50" t="str">
        <f>"Instance: "&amp;'AdverseEvent-ConceptMap-1'!C4</f>
        <v>Instance: adverseEvent2FHIR</v>
      </c>
    </row>
    <row r="5" spans="2:7" x14ac:dyDescent="0.75">
      <c r="B5" s="50" t="s">
        <v>1330</v>
      </c>
    </row>
    <row r="6" spans="2:7" x14ac:dyDescent="0.75">
      <c r="B6" s="50" t="s">
        <v>1321</v>
      </c>
    </row>
    <row r="7" spans="2:7" x14ac:dyDescent="0.75">
      <c r="B7" s="50" t="s">
        <v>1473</v>
      </c>
    </row>
    <row r="8" spans="2:7" x14ac:dyDescent="0.75">
      <c r="B8" s="50" t="str">
        <f>"* name = ##34#"&amp;'AdverseEvent-ConceptMap-1'!C3&amp;"##34#"</f>
        <v>* name = ##34#AdverseEvent2FHIR##34#</v>
      </c>
    </row>
    <row r="9" spans="2:7" x14ac:dyDescent="0.75">
      <c r="B9" s="50" t="str">
        <f>"* title = ##34#"&amp;'AdverseEvent-ConceptMap-1'!C5&amp;"##34#"</f>
        <v>* title = ##34#Radiotherapy Model to this guide Map##34#</v>
      </c>
    </row>
    <row r="10" spans="2:7" x14ac:dyDescent="0.75">
      <c r="B10" s="50" t="s">
        <v>1322</v>
      </c>
    </row>
    <row r="11" spans="2:7" x14ac:dyDescent="0.75">
      <c r="B11" s="50" t="s">
        <v>1323</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##34#http://hl7.eu/fhir/ig/idea4rc/StructureDefinition/AdverseEvent##34#</v>
      </c>
    </row>
    <row r="15" spans="2:7" x14ac:dyDescent="0.75">
      <c r="B15" s="54" t="str">
        <f>"* targetUri = ##34#"&amp;'AdverseEvent-ConceptMap-1'!E4&amp;"##34#"</f>
        <v>* targetUri = ##34#http://hl7.eu/fhir/ig/idea4rc/StructureDefinition/AdverseEvent-eu-i4rc##34#</v>
      </c>
    </row>
    <row r="16" spans="2:7" x14ac:dyDescent="0.75">
      <c r="B16" s="53" t="str">
        <f>"* group[+].source = ##34#"&amp;'AdverseEvent-ConceptMap-1'!E6&amp;"##34#"</f>
        <v>* group[+].source = ##34#http://hl7.eu/fhir/ig/idea4rc/StructureDefinition/AdverseEvent##34#</v>
      </c>
    </row>
    <row r="17" spans="2:7" x14ac:dyDescent="0.75">
      <c r="B17" s="53" t="str">
        <f>"* group[=].target = ##34#"&amp;'AdverseEvent-ConceptMap-1'!E7&amp;"##34#"</f>
        <v>* group[=].target = ##34#http://hl7.eu/fhir/ig/idea4rc/StructureDefinition/AdverseEvent-eu-i4rc##34#</v>
      </c>
    </row>
    <row r="18" spans="2:7" x14ac:dyDescent="0.75">
      <c r="B18" s="75"/>
    </row>
    <row r="19" spans="2:7" x14ac:dyDescent="0.75">
      <c r="B19" s="12" t="str">
        <f>IF('AdverseEvent-ConceptMap-1'!S15=0,"//---END",'AdverseEvent-ConceptMap-1'!S15)</f>
        <v>* group[=].element[+].code = #AdverseEvent.episodeEvent</v>
      </c>
    </row>
    <row r="20" spans="2:7" x14ac:dyDescent="0.75">
      <c r="B20" s="12" t="str">
        <f>IF('AdverseEvent-ConceptMap-1'!S16=0,"//---END",'AdverseEvent-ConceptMap-1'!S16)</f>
        <v>* group[=].element[=].display = ##34#Episode Event reference##34#</v>
      </c>
    </row>
    <row r="21" spans="2:7" x14ac:dyDescent="0.75">
      <c r="B21" s="12" t="str">
        <f>IF('AdverseEvent-ConceptMap-1'!S17=0,"//---END",'AdverseEvent-ConceptMap-1'!S17)</f>
        <v>* group[=].element[=].target.code = #AdverseEvent.</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#relatedto</v>
      </c>
    </row>
    <row r="24" spans="2:7" x14ac:dyDescent="0.75">
      <c r="B24" s="12" t="str">
        <f>IF('AdverseEvent-ConceptMap-1'!S20=0,"//---END",'AdverseEvent-ConceptMap-1'!S20)</f>
        <v>* group[=].element[=].target.comment = ##34#Clariify if this is the right concept..##34#</v>
      </c>
      <c r="G24" s="7"/>
    </row>
    <row r="25" spans="2:7" x14ac:dyDescent="0.75">
      <c r="B25" s="12" t="str">
        <f>IF('AdverseEvent-ConceptMap-1'!S21=0,"//---END",'AdverseEvent-ConceptMap-1'!S21)</f>
        <v>* group[=].element[+].code = #AdverseEvent.type</v>
      </c>
    </row>
    <row r="26" spans="2:7" x14ac:dyDescent="0.75">
      <c r="B26" s="12" t="str">
        <f>IF('AdverseEvent-ConceptMap-1'!S22=0,"//---END",'AdverseEvent-ConceptMap-1'!S22)</f>
        <v>* group[=].element[=].display = ##34#Adverse event type (CTCAE Term)##34#</v>
      </c>
    </row>
    <row r="27" spans="2:7" x14ac:dyDescent="0.75">
      <c r="B27" s="12" t="str">
        <f>IF('AdverseEvent-ConceptMap-1'!S23=0,"//---END",'AdverseEvent-ConceptMap-1'!S23)</f>
        <v>* group[=].element[=].target.code = #AdverseEvent.event</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#relatedto</v>
      </c>
    </row>
    <row r="30" spans="2:7" x14ac:dyDescent="0.75">
      <c r="B30" s="12" t="str">
        <f>IF('AdverseEvent-ConceptMap-1'!S26=0,"//---END",'AdverseEvent-ConceptMap-1'!S26)</f>
        <v>* group[=].element[=].target.comment = ##34#to be checked based on the clarificaiton on the used coded concepts##34#</v>
      </c>
    </row>
    <row r="31" spans="2:7" x14ac:dyDescent="0.75">
      <c r="B31" s="12" t="str">
        <f>IF('AdverseEvent-ConceptMap-1'!S27=0,"//---END",'AdverseEvent-ConceptMap-1'!S27)</f>
        <v>* group[=].element[+].code = #AdverseEvent.eventStartingDate</v>
      </c>
    </row>
    <row r="32" spans="2:7" x14ac:dyDescent="0.75">
      <c r="B32" s="12" t="str">
        <f>IF('AdverseEvent-ConceptMap-1'!S28=0,"//---END",'AdverseEvent-ConceptMap-1'!S28)</f>
        <v>* group[=].element[=].display = ##34#Adverse event starting date  ##34#</v>
      </c>
    </row>
    <row r="33" spans="2:2" x14ac:dyDescent="0.75">
      <c r="B33" s="12" t="str">
        <f>IF('AdverseEvent-ConceptMap-1'!S29=0,"//---END",'AdverseEvent-ConceptMap-1'!S29)</f>
        <v>* group[=].element[=].target.code = #AdverseEvent.extension:R5occurrencePeriod.start</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#equivalent</v>
      </c>
    </row>
    <row r="36" spans="2:2" x14ac:dyDescent="0.75">
      <c r="B36" s="12" t="str">
        <f>IF('AdverseEvent-ConceptMap-1'!S32=0,"//---END",'AdverseEvent-ConceptMap-1'!S32)</f>
        <v/>
      </c>
    </row>
    <row r="37" spans="2:2" x14ac:dyDescent="0.75">
      <c r="B37" s="12" t="str">
        <f>IF('AdverseEvent-ConceptMap-1'!S33=0,"//---END",'AdverseEvent-ConceptMap-1'!S33)</f>
        <v>* group[=].element[+].code = #AdverseEvent.eventDuration</v>
      </c>
    </row>
    <row r="38" spans="2:2" x14ac:dyDescent="0.75">
      <c r="B38" s="12" t="str">
        <f>IF('AdverseEvent-ConceptMap-1'!S34=0,"//---END",'AdverseEvent-ConceptMap-1'!S34)</f>
        <v>* group[=].element[=].display = ##34#Adverse event duration##34#</v>
      </c>
    </row>
    <row r="39" spans="2:2" x14ac:dyDescent="0.75">
      <c r="B39" s="12" t="str">
        <f>IF('AdverseEvent-ConceptMap-1'!S35=0,"//---END",'AdverseEvent-ConceptMap-1'!S35)</f>
        <v>* group[=].element[=].target.code = #AdverseEvent.extension:R5occurrencePeriod.end</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#equivalent</v>
      </c>
    </row>
    <row r="42" spans="2:2" x14ac:dyDescent="0.75">
      <c r="B42" s="12" t="str">
        <f>IF('AdverseEvent-ConceptMap-1'!S38=0,"//---END",'AdverseEvent-ConceptMap-1'!S38)</f>
        <v/>
      </c>
    </row>
    <row r="43" spans="2:2" x14ac:dyDescent="0.75">
      <c r="B43" s="12" t="str">
        <f>IF('AdverseEvent-ConceptMap-1'!S39=0,"//---END",'AdverseEvent-ConceptMap-1'!S39)</f>
        <v>//---END</v>
      </c>
    </row>
    <row r="44" spans="2:2" x14ac:dyDescent="0.75">
      <c r="B44" s="12" t="str">
        <f>IF('AdverseEvent-ConceptMap-1'!S40=0,"//---END",'AdverseEvent-ConceptMap-1'!S40)</f>
        <v>//---END</v>
      </c>
    </row>
    <row r="45" spans="2:2" x14ac:dyDescent="0.75">
      <c r="B45" s="12" t="str">
        <f>IF('AdverseEvent-ConceptMap-1'!S41=0,"//---END",'AdverseEvent-ConceptMap-1'!S41)</f>
        <v>//---END</v>
      </c>
    </row>
    <row r="46" spans="2:2" x14ac:dyDescent="0.75">
      <c r="B46" s="12" t="str">
        <f>IF('AdverseEvent-ConceptMap-1'!S42=0,"//---END",'AdverseEvent-ConceptMap-1'!S42)</f>
        <v>//---END</v>
      </c>
    </row>
    <row r="47" spans="2:2" x14ac:dyDescent="0.75">
      <c r="B47" s="12" t="str">
        <f>IF('AdverseEvent-ConceptMap-1'!S43=0,"//---END",'AdverseEvent-ConceptMap-1'!S43)</f>
        <v>//---END</v>
      </c>
    </row>
    <row r="48" spans="2:2" x14ac:dyDescent="0.75">
      <c r="B48" s="12" t="str">
        <f>IF('AdverseEvent-ConceptMap-1'!S44=0,"//---END",'AdverseEvent-ConceptMap-1'!S44)</f>
        <v/>
      </c>
    </row>
    <row r="49" spans="2:2" x14ac:dyDescent="0.75">
      <c r="B49" s="12"/>
    </row>
    <row r="50" spans="2:2" x14ac:dyDescent="0.75">
      <c r="B50" s="12"/>
    </row>
    <row r="51" spans="2:2" x14ac:dyDescent="0.75">
      <c r="B51" s="12"/>
    </row>
    <row r="52" spans="2:2" x14ac:dyDescent="0.7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1282</v>
      </c>
    </row>
    <row r="2" spans="4:13" x14ac:dyDescent="0.75">
      <c r="I2" s="36" t="str">
        <f>OsirisDataElementConcept!$A$2</f>
        <v>Patient</v>
      </c>
      <c r="J2" s="36" t="str">
        <f>OsirisDataElementConcept!$A$2</f>
        <v>Patient</v>
      </c>
      <c r="K2" s="36" t="str">
        <f>OsirisDataElementConcept!$A$2</f>
        <v>Patient</v>
      </c>
      <c r="L2" s="38" t="s">
        <v>1283</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154</v>
      </c>
      <c r="J16" s="36" t="s">
        <v>154</v>
      </c>
      <c r="K16" s="36" t="s">
        <v>154</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178</v>
      </c>
      <c r="J20" s="36" t="s">
        <v>178</v>
      </c>
      <c r="K20" s="36" t="s">
        <v>178</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193</v>
      </c>
      <c r="J23" s="36" t="s">
        <v>193</v>
      </c>
      <c r="K23" s="36" t="s">
        <v>193</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287</v>
      </c>
      <c r="J37" s="36" t="s">
        <v>287</v>
      </c>
      <c r="K37" s="36" t="s">
        <v>287</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324</v>
      </c>
      <c r="J43" s="36" t="s">
        <v>324</v>
      </c>
      <c r="K43" s="36" t="s">
        <v>324</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339</v>
      </c>
      <c r="J47" s="36" t="s">
        <v>339</v>
      </c>
      <c r="K47" s="36" t="s">
        <v>339</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352</v>
      </c>
      <c r="J50" s="36" t="s">
        <v>352</v>
      </c>
      <c r="K50" s="36" t="s">
        <v>352</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371</v>
      </c>
      <c r="J54" s="36" t="s">
        <v>371</v>
      </c>
      <c r="K54" s="36" t="s">
        <v>371</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436</v>
      </c>
      <c r="J65" s="36" t="s">
        <v>436</v>
      </c>
      <c r="K65" s="36" t="s">
        <v>436</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457</v>
      </c>
      <c r="J70" s="36" t="s">
        <v>457</v>
      </c>
      <c r="K70" s="36" t="s">
        <v>457</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468</v>
      </c>
      <c r="J73" s="36" t="s">
        <v>468</v>
      </c>
      <c r="K73" s="36" t="s">
        <v>468</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520</v>
      </c>
      <c r="J82" s="36" t="s">
        <v>520</v>
      </c>
      <c r="K82" s="36" t="s">
        <v>520</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550</v>
      </c>
      <c r="J87" s="36" t="s">
        <v>550</v>
      </c>
      <c r="K87" s="36" t="s">
        <v>550</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557</v>
      </c>
      <c r="J89" s="36" t="s">
        <v>557</v>
      </c>
      <c r="K89" s="36" t="s">
        <v>557</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565</v>
      </c>
      <c r="J91" s="36" t="s">
        <v>565</v>
      </c>
      <c r="K91" s="36" t="s">
        <v>565</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588</v>
      </c>
      <c r="J95" s="36" t="s">
        <v>588</v>
      </c>
      <c r="K95" s="36" t="s">
        <v>588</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615</v>
      </c>
      <c r="J100" s="36" t="s">
        <v>615</v>
      </c>
      <c r="K100" s="36" t="s">
        <v>615</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633</v>
      </c>
      <c r="J104" s="36" t="s">
        <v>633</v>
      </c>
      <c r="K104" s="36" t="s">
        <v>633</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453125" customWidth="1"/>
    <col min="3" max="3" width="44.6328125" customWidth="1"/>
    <col min="4" max="4" width="71.54296875" bestFit="1" customWidth="1"/>
    <col min="5" max="5" width="10.81640625" customWidth="1"/>
    <col min="6" max="6" width="9" customWidth="1"/>
    <col min="7" max="7" width="56.54296875" customWidth="1"/>
    <col min="8" max="8" width="21.7265625" customWidth="1"/>
    <col min="9" max="9" width="67.1796875" style="2" customWidth="1"/>
    <col min="10" max="10" width="19.269531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1279</v>
      </c>
      <c r="I4" s="16" t="str">
        <f>CONCATENATE("Logical: ",B4)</f>
        <v>Logical: Osiris</v>
      </c>
    </row>
    <row r="5" spans="1:9" x14ac:dyDescent="0.75">
      <c r="A5" s="14" t="s">
        <v>16</v>
      </c>
      <c r="B5" s="31" t="s">
        <v>1279</v>
      </c>
      <c r="I5" s="16" t="str">
        <f>CONCATENATE("Id: ",B5)</f>
        <v>Id: Osiris</v>
      </c>
    </row>
    <row r="6" spans="1:9" x14ac:dyDescent="0.75">
      <c r="A6" s="14" t="s">
        <v>10</v>
      </c>
      <c r="B6" s="32" t="s">
        <v>1280</v>
      </c>
      <c r="I6" s="17" t="str">
        <f>CONCATENATE("Title: ##34#",B6,"##34#")</f>
        <v>Title: ##34#Osiris Model##34#</v>
      </c>
    </row>
    <row r="7" spans="1:9" ht="15.5" thickBot="1" x14ac:dyDescent="0.9">
      <c r="A7" s="26" t="s">
        <v>2</v>
      </c>
      <c r="B7" s="33" t="s">
        <v>1281</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18" sqref="C18"/>
    </sheetView>
  </sheetViews>
  <sheetFormatPr defaultRowHeight="14.75" x14ac:dyDescent="0.75"/>
  <cols>
    <col min="2" max="2" width="31.6328125" bestFit="1" customWidth="1"/>
    <col min="3" max="3" width="76.36328125" style="2" customWidth="1"/>
    <col min="4" max="4" width="8" customWidth="1"/>
    <col min="5" max="5" width="101.1796875" style="2" customWidth="1"/>
    <col min="6" max="6" width="10.72656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1342</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41</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42</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42</v>
      </c>
      <c r="E11" s="12" t="str">
        <f t="shared" si="0"/>
        <v>* Patient.Id -&gt; ##34#.birthDate##34#</v>
      </c>
      <c r="H11" s="7"/>
      <c r="I11" s="7"/>
      <c r="J11" s="7"/>
      <c r="K11" s="7"/>
      <c r="L11" s="7"/>
      <c r="M11" s="7"/>
      <c r="N11" s="7"/>
      <c r="O11" s="7"/>
    </row>
    <row r="12" spans="1:15" x14ac:dyDescent="0.75">
      <c r="A12" s="11"/>
      <c r="B12" s="11" t="str">
        <f>Osiris!B10</f>
        <v>Patient.Gender</v>
      </c>
      <c r="C12" s="11" t="s">
        <v>43</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44</v>
      </c>
      <c r="E13" s="12" t="str">
        <f t="shared" si="0"/>
        <v>* Patient.Ethnicity -&gt; ##34#.maritalStatus##34#</v>
      </c>
      <c r="H13" s="7"/>
      <c r="I13" s="7"/>
      <c r="J13" s="7"/>
      <c r="K13" s="7"/>
      <c r="L13" s="7"/>
      <c r="M13" s="7"/>
      <c r="N13" s="7"/>
      <c r="O13" s="7"/>
    </row>
    <row r="14" spans="1:15" x14ac:dyDescent="0.75">
      <c r="A14" s="11"/>
      <c r="B14" s="11" t="str">
        <f>Osiris!$B$12</f>
        <v>Patient.BirthDate</v>
      </c>
      <c r="C14" s="11" t="s">
        <v>45</v>
      </c>
      <c r="E14" s="12" t="str">
        <f t="shared" si="0"/>
        <v>* Patient.BirthDate -&gt; ##34#.gender##34#</v>
      </c>
      <c r="H14" s="7"/>
      <c r="I14" s="7"/>
      <c r="J14" s="7"/>
      <c r="K14" s="7"/>
      <c r="L14" s="7"/>
      <c r="M14" s="7"/>
      <c r="N14" s="7"/>
      <c r="O14" s="7"/>
    </row>
    <row r="15" spans="1:15" x14ac:dyDescent="0.75">
      <c r="A15" s="11"/>
      <c r="B15" s="11" t="str">
        <f>Osiris!$B$12</f>
        <v>Patient.BirthDate</v>
      </c>
      <c r="C15" s="11" t="s">
        <v>46</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47</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48</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1284</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1343</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328125" bestFit="1" customWidth="1"/>
    <col min="3" max="3" width="31.6328125" customWidth="1"/>
    <col min="4" max="4" width="41.6328125" style="2" customWidth="1"/>
    <col min="5" max="5" width="23.1796875" style="2" customWidth="1"/>
    <col min="6" max="6" width="29.08984375" customWidth="1"/>
    <col min="7" max="7" width="13.1796875" customWidth="1"/>
    <col min="8" max="8" width="46.7265625" style="2" bestFit="1" customWidth="1"/>
    <col min="9" max="9" width="44.90625" customWidth="1"/>
    <col min="10" max="12" width="29.08984375" customWidth="1"/>
    <col min="13" max="13" width="33.6328125" style="2" customWidth="1"/>
    <col min="14" max="16" width="28.90625" customWidth="1"/>
    <col min="17" max="17" width="72.81640625" customWidth="1"/>
    <col min="18" max="22" width="28.90625" customWidth="1"/>
  </cols>
  <sheetData>
    <row r="3" spans="1:17" ht="45" thickBot="1" x14ac:dyDescent="0.9">
      <c r="H3" s="12" t="s">
        <v>1285</v>
      </c>
      <c r="I3" s="12" t="s">
        <v>1286</v>
      </c>
      <c r="J3" s="12" t="s">
        <v>1287</v>
      </c>
      <c r="K3" s="12" t="s">
        <v>1288</v>
      </c>
      <c r="L3" s="11" t="s">
        <v>1289</v>
      </c>
      <c r="N3" s="34" t="s">
        <v>1324</v>
      </c>
      <c r="O3" s="34">
        <v>5</v>
      </c>
    </row>
    <row r="4" spans="1:17" ht="15.5" thickBot="1" x14ac:dyDescent="0.9">
      <c r="B4" s="10" t="s">
        <v>17</v>
      </c>
      <c r="C4" s="28" t="s">
        <v>49</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41</v>
      </c>
      <c r="E6" s="7"/>
      <c r="H6" s="16" t="s">
        <v>1327</v>
      </c>
      <c r="I6" s="52" t="s">
        <v>1328</v>
      </c>
      <c r="J6" s="16" t="s">
        <v>1325</v>
      </c>
      <c r="K6" s="52" t="s">
        <v>1326</v>
      </c>
      <c r="L6" s="48" t="s">
        <v>1320</v>
      </c>
    </row>
    <row r="7" spans="1:17" x14ac:dyDescent="0.75">
      <c r="B7" s="45" t="s">
        <v>18</v>
      </c>
      <c r="C7" s="41" t="str">
        <f>B9</f>
        <v>Osiris</v>
      </c>
      <c r="E7" s="41"/>
      <c r="H7" s="12"/>
      <c r="I7" s="11"/>
      <c r="J7" s="11"/>
      <c r="K7" s="11"/>
      <c r="L7" s="11"/>
    </row>
    <row r="8" spans="1:17" x14ac:dyDescent="0.75">
      <c r="B8" s="47" t="s">
        <v>15</v>
      </c>
      <c r="C8" s="11" t="s">
        <v>12</v>
      </c>
      <c r="D8" s="12"/>
      <c r="E8" s="11"/>
      <c r="F8" s="48" t="s">
        <v>1320</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1312</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1307</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1314</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1290</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1312</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1307</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1307</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1307</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1307</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1307</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1307</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1285</v>
      </c>
      <c r="C47" t="s">
        <v>1286</v>
      </c>
      <c r="D47" t="s">
        <v>1287</v>
      </c>
      <c r="E47" t="s">
        <v>1288</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1331</v>
      </c>
    </row>
    <row r="3" spans="2:7" x14ac:dyDescent="0.75">
      <c r="B3" s="24" t="s">
        <v>20</v>
      </c>
    </row>
    <row r="4" spans="2:7" x14ac:dyDescent="0.75">
      <c r="B4" s="50" t="s">
        <v>1329</v>
      </c>
    </row>
    <row r="5" spans="2:7" x14ac:dyDescent="0.75">
      <c r="B5" s="50" t="s">
        <v>1330</v>
      </c>
    </row>
    <row r="6" spans="2:7" x14ac:dyDescent="0.75">
      <c r="B6" s="50" t="s">
        <v>1321</v>
      </c>
    </row>
    <row r="7" spans="2:7" x14ac:dyDescent="0.75">
      <c r="B7" s="50" t="s">
        <v>1333</v>
      </c>
    </row>
    <row r="8" spans="2:7" x14ac:dyDescent="0.75">
      <c r="B8" s="50" t="s">
        <v>1334</v>
      </c>
    </row>
    <row r="9" spans="2:7" x14ac:dyDescent="0.75">
      <c r="B9" s="50" t="s">
        <v>1335</v>
      </c>
    </row>
    <row r="10" spans="2:7" x14ac:dyDescent="0.75">
      <c r="B10" s="50" t="s">
        <v>1322</v>
      </c>
    </row>
    <row r="11" spans="2:7" x14ac:dyDescent="0.75">
      <c r="B11" s="50" t="s">
        <v>1323</v>
      </c>
    </row>
    <row r="12" spans="2:7" x14ac:dyDescent="0.75">
      <c r="B12" s="50" t="s">
        <v>1336</v>
      </c>
    </row>
    <row r="13" spans="2:7" x14ac:dyDescent="0.75">
      <c r="B13" s="50" t="s">
        <v>1337</v>
      </c>
    </row>
    <row r="14" spans="2:7" x14ac:dyDescent="0.75">
      <c r="B14" s="54" t="s">
        <v>1338</v>
      </c>
    </row>
    <row r="15" spans="2:7" x14ac:dyDescent="0.75">
      <c r="B15" s="54" t="s">
        <v>1339</v>
      </c>
    </row>
    <row r="16" spans="2:7" x14ac:dyDescent="0.75">
      <c r="B16" s="50"/>
    </row>
    <row r="17" spans="2:2" x14ac:dyDescent="0.75">
      <c r="B17" s="53" t="s">
        <v>1340</v>
      </c>
    </row>
    <row r="18" spans="2:2" x14ac:dyDescent="0.75">
      <c r="B18" s="53" t="s">
        <v>1341</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1290</v>
      </c>
      <c r="E6" t="s">
        <v>1291</v>
      </c>
      <c r="F6" t="s">
        <v>1292</v>
      </c>
    </row>
    <row r="7" spans="3:6" x14ac:dyDescent="0.75">
      <c r="C7">
        <v>2</v>
      </c>
      <c r="D7" t="s">
        <v>1312</v>
      </c>
      <c r="E7" t="s">
        <v>1293</v>
      </c>
      <c r="F7" t="s">
        <v>1294</v>
      </c>
    </row>
    <row r="8" spans="3:6" x14ac:dyDescent="0.75">
      <c r="C8">
        <v>3</v>
      </c>
      <c r="D8" t="s">
        <v>1313</v>
      </c>
      <c r="E8" t="s">
        <v>1295</v>
      </c>
      <c r="F8" t="s">
        <v>1296</v>
      </c>
    </row>
    <row r="9" spans="3:6" x14ac:dyDescent="0.75">
      <c r="C9">
        <v>2</v>
      </c>
      <c r="D9" t="s">
        <v>1314</v>
      </c>
      <c r="E9" t="s">
        <v>1297</v>
      </c>
      <c r="F9" t="s">
        <v>1298</v>
      </c>
    </row>
    <row r="10" spans="3:6" x14ac:dyDescent="0.75">
      <c r="C10">
        <v>2</v>
      </c>
      <c r="D10" t="s">
        <v>1315</v>
      </c>
      <c r="E10" t="s">
        <v>1299</v>
      </c>
      <c r="F10" t="s">
        <v>1300</v>
      </c>
    </row>
    <row r="11" spans="3:6" x14ac:dyDescent="0.75">
      <c r="C11">
        <v>2</v>
      </c>
      <c r="D11" t="s">
        <v>1316</v>
      </c>
      <c r="E11" t="s">
        <v>1301</v>
      </c>
      <c r="F11" t="s">
        <v>1302</v>
      </c>
    </row>
    <row r="12" spans="3:6" x14ac:dyDescent="0.75">
      <c r="C12">
        <v>2</v>
      </c>
      <c r="D12" t="s">
        <v>1317</v>
      </c>
      <c r="E12" t="s">
        <v>1303</v>
      </c>
      <c r="F12" t="s">
        <v>1304</v>
      </c>
    </row>
    <row r="13" spans="3:6" x14ac:dyDescent="0.75">
      <c r="C13">
        <v>2</v>
      </c>
      <c r="D13" t="s">
        <v>1318</v>
      </c>
      <c r="E13" t="s">
        <v>1305</v>
      </c>
      <c r="F13" t="s">
        <v>1306</v>
      </c>
    </row>
    <row r="14" spans="3:6" x14ac:dyDescent="0.75">
      <c r="C14">
        <v>1</v>
      </c>
      <c r="D14" t="s">
        <v>1307</v>
      </c>
      <c r="E14" t="s">
        <v>1308</v>
      </c>
      <c r="F14" t="s">
        <v>1309</v>
      </c>
    </row>
    <row r="15" spans="3:6" x14ac:dyDescent="0.75">
      <c r="C15">
        <v>2</v>
      </c>
      <c r="D15" t="s">
        <v>1319</v>
      </c>
      <c r="E15" t="s">
        <v>1310</v>
      </c>
      <c r="F15" t="s">
        <v>1311</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1.7265625" customWidth="1"/>
    <col min="10" max="10" width="67.1796875" style="2" customWidth="1"/>
    <col min="11" max="11" width="19.26953125" customWidth="1"/>
    <col min="12" max="12" width="55.7265625" customWidth="1"/>
    <col min="13" max="13" width="45.81640625" style="2" customWidth="1"/>
    <col min="14" max="14" width="8.7265625" customWidth="1"/>
  </cols>
  <sheetData>
    <row r="1" spans="1:12" ht="19.899999999999999" customHeight="1" x14ac:dyDescent="0.75">
      <c r="J1" s="23" t="s">
        <v>1382</v>
      </c>
      <c r="L1" s="23" t="s">
        <v>20</v>
      </c>
    </row>
    <row r="2" spans="1:12" ht="19.899999999999999" customHeight="1" x14ac:dyDescent="0.75">
      <c r="J2" s="24" t="s">
        <v>19</v>
      </c>
      <c r="L2" s="24" t="s">
        <v>1381</v>
      </c>
    </row>
    <row r="3" spans="1:12" ht="19.899999999999999" customHeight="1" thickBot="1" x14ac:dyDescent="0.9">
      <c r="J3" s="24" t="str">
        <f>J1</f>
        <v>//===================================================</v>
      </c>
      <c r="L3" s="24" t="str">
        <f>L1</f>
        <v>// -------------------------------------------------------------------------------</v>
      </c>
    </row>
    <row r="4" spans="1:12" ht="19.899999999999999" customHeight="1" x14ac:dyDescent="0.75">
      <c r="A4" s="5" t="s">
        <v>11</v>
      </c>
      <c r="B4" s="30" t="s">
        <v>1893</v>
      </c>
      <c r="J4" s="16" t="str">
        <f>CONCATENATE("Logical: ",B4)</f>
        <v>Logical: PathologicalStageI4rc</v>
      </c>
    </row>
    <row r="5" spans="1:12" ht="19.899999999999999" customHeight="1" x14ac:dyDescent="0.75">
      <c r="A5" s="14" t="s">
        <v>16</v>
      </c>
      <c r="B5" s="31" t="s">
        <v>1569</v>
      </c>
      <c r="J5" s="16" t="str">
        <f>CONCATENATE("Id: ",B5)</f>
        <v>Id: PathologicalStage</v>
      </c>
    </row>
    <row r="6" spans="1:12" ht="19.899999999999999" customHeight="1" x14ac:dyDescent="0.75">
      <c r="A6" s="14" t="s">
        <v>10</v>
      </c>
      <c r="B6" s="32" t="s">
        <v>1570</v>
      </c>
      <c r="J6" s="17" t="str">
        <f>CONCATENATE("Title: ##34#",B6,"##34#")</f>
        <v>Title: ##34#Pathological Stage##34#</v>
      </c>
    </row>
    <row r="7" spans="1:12" ht="19.899999999999999" customHeight="1" x14ac:dyDescent="0.75">
      <c r="A7" s="26" t="s">
        <v>2</v>
      </c>
      <c r="B7" s="63" t="s">
        <v>1569</v>
      </c>
      <c r="C7" s="9" t="s">
        <v>3</v>
      </c>
      <c r="D7" s="1" t="s">
        <v>4</v>
      </c>
      <c r="E7" s="3" t="s">
        <v>5</v>
      </c>
      <c r="F7" s="3" t="s">
        <v>6</v>
      </c>
      <c r="G7" s="3" t="s">
        <v>7</v>
      </c>
      <c r="H7" s="64" t="s">
        <v>1380</v>
      </c>
      <c r="J7" s="17" t="str">
        <f>CONCATENATE("Description: "," ##334#",B7,"##334#",)</f>
        <v>Description:  ##334#PathologicalStage##334#</v>
      </c>
    </row>
    <row r="8" spans="1:12" ht="20.25" customHeight="1" x14ac:dyDescent="0.75">
      <c r="A8" s="59">
        <v>0</v>
      </c>
      <c r="B8" s="42" t="s">
        <v>1571</v>
      </c>
      <c r="C8" s="11" t="s">
        <v>1539</v>
      </c>
      <c r="D8" s="11" t="s">
        <v>1540</v>
      </c>
      <c r="E8" s="11">
        <v>1</v>
      </c>
      <c r="F8" s="11">
        <v>1</v>
      </c>
      <c r="G8" s="42" t="s">
        <v>1592</v>
      </c>
      <c r="H8" s="12" t="s">
        <v>67</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1547</v>
      </c>
      <c r="C9" s="11" t="s">
        <v>1547</v>
      </c>
      <c r="D9" s="11" t="s">
        <v>1548</v>
      </c>
      <c r="E9" s="11">
        <v>0</v>
      </c>
      <c r="F9" s="11">
        <v>1</v>
      </c>
      <c r="G9" s="42" t="s">
        <v>1461</v>
      </c>
      <c r="H9" s="12" t="s">
        <v>1562</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1549</v>
      </c>
      <c r="C10" s="11" t="s">
        <v>1549</v>
      </c>
      <c r="D10" s="11" t="s">
        <v>1550</v>
      </c>
      <c r="E10" s="11">
        <v>0</v>
      </c>
      <c r="F10" s="11">
        <v>1</v>
      </c>
      <c r="G10" s="42" t="s">
        <v>1461</v>
      </c>
      <c r="H10" s="12" t="s">
        <v>1563</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1551</v>
      </c>
      <c r="C11" s="11" t="s">
        <v>1551</v>
      </c>
      <c r="D11" s="11" t="s">
        <v>1552</v>
      </c>
      <c r="E11" s="11">
        <v>0</v>
      </c>
      <c r="F11" s="11">
        <v>1</v>
      </c>
      <c r="G11" s="42" t="s">
        <v>1461</v>
      </c>
      <c r="H11" s="12" t="s">
        <v>1564</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1575</v>
      </c>
      <c r="C12" s="11" t="s">
        <v>1553</v>
      </c>
      <c r="D12" s="11" t="s">
        <v>1554</v>
      </c>
      <c r="E12" s="11">
        <v>0</v>
      </c>
      <c r="F12" s="11">
        <v>1</v>
      </c>
      <c r="G12" s="42" t="s">
        <v>1461</v>
      </c>
      <c r="H12" s="12" t="s">
        <v>1565</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1572</v>
      </c>
      <c r="C13" s="11" t="s">
        <v>1555</v>
      </c>
      <c r="D13" s="12" t="s">
        <v>1556</v>
      </c>
      <c r="E13" s="11">
        <v>0</v>
      </c>
      <c r="F13" s="11">
        <v>1</v>
      </c>
      <c r="G13" s="42" t="s">
        <v>1461</v>
      </c>
      <c r="H13" s="12" t="s">
        <v>1566</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1573</v>
      </c>
      <c r="C14" s="11" t="s">
        <v>1557</v>
      </c>
      <c r="D14" s="12" t="s">
        <v>1412</v>
      </c>
      <c r="E14" s="11">
        <v>1</v>
      </c>
      <c r="F14" s="11">
        <v>1</v>
      </c>
      <c r="G14" s="42" t="s">
        <v>1461</v>
      </c>
      <c r="H14" s="12" t="s">
        <v>1567</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1410</v>
      </c>
      <c r="C15" s="11" t="s">
        <v>1411</v>
      </c>
      <c r="D15" s="12" t="s">
        <v>1558</v>
      </c>
      <c r="E15" s="11">
        <v>0</v>
      </c>
      <c r="F15" s="11">
        <v>1</v>
      </c>
      <c r="G15" s="42" t="s">
        <v>1461</v>
      </c>
      <c r="H15" s="12" t="s">
        <v>1567</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1574</v>
      </c>
      <c r="C16" s="11" t="s">
        <v>1559</v>
      </c>
      <c r="D16" s="12" t="s">
        <v>1560</v>
      </c>
      <c r="E16" s="11">
        <v>1</v>
      </c>
      <c r="F16" s="11">
        <v>1</v>
      </c>
      <c r="G16" s="42" t="s">
        <v>1461</v>
      </c>
      <c r="H16" s="12" t="s">
        <v>1568</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1413</v>
      </c>
      <c r="C17" s="11" t="s">
        <v>1388</v>
      </c>
      <c r="D17" s="12" t="s">
        <v>1389</v>
      </c>
      <c r="E17" s="11">
        <v>1</v>
      </c>
      <c r="F17" s="11">
        <v>1</v>
      </c>
      <c r="G17" s="42" t="s">
        <v>1461</v>
      </c>
      <c r="H17" s="12" t="s">
        <v>1543</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1414</v>
      </c>
      <c r="C18" s="11" t="s">
        <v>1561</v>
      </c>
      <c r="D18" s="11" t="s">
        <v>1391</v>
      </c>
      <c r="E18" s="11">
        <v>0</v>
      </c>
      <c r="F18" s="11">
        <v>1</v>
      </c>
      <c r="G18" s="42" t="s">
        <v>40</v>
      </c>
      <c r="H18" s="12" t="s">
        <v>1544</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1415</v>
      </c>
      <c r="C19" s="11" t="s">
        <v>1392</v>
      </c>
      <c r="D19" s="11" t="s">
        <v>1393</v>
      </c>
      <c r="E19" s="11">
        <v>0</v>
      </c>
      <c r="F19" s="11">
        <v>1</v>
      </c>
      <c r="G19" s="42" t="s">
        <v>40</v>
      </c>
      <c r="H19" s="12" t="s">
        <v>1544</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1394</v>
      </c>
      <c r="C20" s="11" t="s">
        <v>1394</v>
      </c>
      <c r="D20" s="11" t="s">
        <v>1395</v>
      </c>
      <c r="E20" s="86">
        <v>0</v>
      </c>
      <c r="F20" s="11">
        <v>1</v>
      </c>
      <c r="G20" s="42" t="s">
        <v>40</v>
      </c>
      <c r="H20" s="12" t="s">
        <v>1544</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1396</v>
      </c>
      <c r="C21" s="11" t="s">
        <v>1396</v>
      </c>
      <c r="D21" s="11" t="s">
        <v>1397</v>
      </c>
      <c r="E21" s="86">
        <v>0</v>
      </c>
      <c r="F21" s="11">
        <v>1</v>
      </c>
      <c r="G21" s="42" t="s">
        <v>40</v>
      </c>
      <c r="H21" s="12" t="s">
        <v>1544</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1398</v>
      </c>
      <c r="C22" s="11" t="s">
        <v>1398</v>
      </c>
      <c r="D22" s="11" t="s">
        <v>1399</v>
      </c>
      <c r="E22" s="86">
        <v>0</v>
      </c>
      <c r="F22" s="11">
        <v>1</v>
      </c>
      <c r="G22" s="42" t="s">
        <v>40</v>
      </c>
      <c r="H22" s="12" t="s">
        <v>1544</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1400</v>
      </c>
      <c r="C23" s="11" t="s">
        <v>1400</v>
      </c>
      <c r="D23" s="12" t="s">
        <v>1401</v>
      </c>
      <c r="E23" s="86">
        <v>0</v>
      </c>
      <c r="F23" s="11">
        <v>1</v>
      </c>
      <c r="G23" s="42" t="s">
        <v>40</v>
      </c>
      <c r="H23" s="12" t="s">
        <v>1544</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1402</v>
      </c>
      <c r="C24" s="11" t="s">
        <v>1402</v>
      </c>
      <c r="D24" s="12" t="s">
        <v>1403</v>
      </c>
      <c r="E24" s="86">
        <v>0</v>
      </c>
      <c r="F24" s="11">
        <v>1</v>
      </c>
      <c r="G24" s="42" t="s">
        <v>40</v>
      </c>
      <c r="H24" s="12" t="s">
        <v>1544</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1404</v>
      </c>
      <c r="C25" s="11" t="s">
        <v>1404</v>
      </c>
      <c r="D25" s="12" t="s">
        <v>1405</v>
      </c>
      <c r="E25">
        <v>0</v>
      </c>
      <c r="F25">
        <v>1</v>
      </c>
      <c r="G25" s="42" t="s">
        <v>40</v>
      </c>
      <c r="H25" s="2" t="s">
        <v>1544</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1416</v>
      </c>
      <c r="C26" s="11" t="s">
        <v>1406</v>
      </c>
      <c r="D26" s="12" t="s">
        <v>1407</v>
      </c>
      <c r="E26">
        <v>0</v>
      </c>
      <c r="F26">
        <v>1</v>
      </c>
      <c r="G26" s="42" t="s">
        <v>40</v>
      </c>
      <c r="H26" s="2" t="s">
        <v>1544</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1408</v>
      </c>
      <c r="C27" s="12" t="s">
        <v>1408</v>
      </c>
      <c r="D27" s="11" t="s">
        <v>1409</v>
      </c>
      <c r="E27">
        <v>0</v>
      </c>
      <c r="F27">
        <v>1</v>
      </c>
      <c r="G27" s="42" t="s">
        <v>40</v>
      </c>
      <c r="H27" s="2" t="s">
        <v>1544</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3" t="s">
        <v>1617</v>
      </c>
    </row>
  </sheetData>
  <pageMargins left="0.7" right="0.7" top="0.75" bottom="0.75" header="0.3" footer="0.3"/>
  <pageSetup paperSize="9" orientation="portrait" r:id="rId1"/>
  <legacyDrawing r:id="rId2"/>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1576</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1383</v>
      </c>
    </row>
    <row r="34" spans="3:3" x14ac:dyDescent="0.75">
      <c r="C34" s="24" t="s">
        <v>1454</v>
      </c>
    </row>
    <row r="35" spans="3:3" x14ac:dyDescent="0.75">
      <c r="C35" s="24" t="s">
        <v>1383</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1622</v>
      </c>
      <c r="D3" s="47" t="s">
        <v>1466</v>
      </c>
      <c r="E3" s="71" t="str">
        <f>$C$1&amp;HnStage!B4</f>
        <v>http://hl7.eu/fhir/ig/idea4rc/StructureDefinition/HnStageI4rc</v>
      </c>
    </row>
    <row r="4" spans="1:19" x14ac:dyDescent="0.75">
      <c r="B4" s="47" t="s">
        <v>16</v>
      </c>
      <c r="C4" s="28" t="s">
        <v>1625</v>
      </c>
      <c r="D4" s="47" t="s">
        <v>1467</v>
      </c>
      <c r="E4" s="158" t="s">
        <v>1608</v>
      </c>
      <c r="F4" s="159"/>
      <c r="G4" s="159"/>
    </row>
    <row r="5" spans="1:19" x14ac:dyDescent="0.75">
      <c r="B5" s="47" t="s">
        <v>10</v>
      </c>
      <c r="C5" s="7" t="s">
        <v>1623</v>
      </c>
      <c r="D5" s="47"/>
      <c r="E5" s="7"/>
    </row>
    <row r="6" spans="1:19" x14ac:dyDescent="0.75">
      <c r="B6" s="47" t="s">
        <v>18</v>
      </c>
      <c r="C6" s="41"/>
      <c r="D6" s="47" t="s">
        <v>1468</v>
      </c>
      <c r="E6" s="158" t="str">
        <f>E3</f>
        <v>http://hl7.eu/fhir/ig/idea4rc/StructureDefinition/HnStageI4rc</v>
      </c>
      <c r="F6" s="159"/>
      <c r="G6" s="159"/>
    </row>
    <row r="7" spans="1:19" x14ac:dyDescent="0.75">
      <c r="B7" s="47" t="s">
        <v>15</v>
      </c>
      <c r="C7" s="72"/>
      <c r="D7" s="47" t="s">
        <v>1469</v>
      </c>
      <c r="E7" s="158" t="s">
        <v>1608</v>
      </c>
      <c r="F7" s="159"/>
      <c r="G7" s="159"/>
    </row>
    <row r="8" spans="1:19" ht="44.25" x14ac:dyDescent="0.75">
      <c r="B8" s="47" t="s">
        <v>1470</v>
      </c>
      <c r="C8" s="73" t="s">
        <v>1623</v>
      </c>
      <c r="D8" s="47"/>
      <c r="E8" s="7"/>
      <c r="I8" s="12" t="s">
        <v>1285</v>
      </c>
      <c r="J8" s="12" t="s">
        <v>1286</v>
      </c>
      <c r="K8" s="12" t="s">
        <v>1287</v>
      </c>
      <c r="L8" s="12" t="s">
        <v>1288</v>
      </c>
      <c r="M8" s="11" t="s">
        <v>1289</v>
      </c>
      <c r="P8" s="34" t="s">
        <v>1324</v>
      </c>
      <c r="Q8" s="34">
        <v>6</v>
      </c>
    </row>
    <row r="9" spans="1:19" ht="29.5" x14ac:dyDescent="0.75">
      <c r="B9" s="47" t="s">
        <v>1471</v>
      </c>
      <c r="C9" s="12" t="s">
        <v>1624</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PathologicalStage!B5</f>
        <v>PathologicalStage</v>
      </c>
      <c r="C14" s="11"/>
      <c r="D14" s="4" t="s">
        <v>1524</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1290</v>
      </c>
      <c r="G15" s="77" t="s">
        <v>1609</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1610</v>
      </c>
      <c r="E16" s="12"/>
      <c r="F16" s="49" t="s">
        <v>1290</v>
      </c>
      <c r="G16" s="77" t="s">
        <v>1615</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1611</v>
      </c>
      <c r="E17" s="12"/>
      <c r="F17" s="94" t="s">
        <v>1290</v>
      </c>
      <c r="G17" s="77" t="s">
        <v>1615</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1612</v>
      </c>
      <c r="E18" s="12"/>
      <c r="F18" s="49" t="s">
        <v>1313</v>
      </c>
      <c r="G18" s="77" t="s">
        <v>1615</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1290</v>
      </c>
      <c r="G19" s="76" t="s">
        <v>1779</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1290</v>
      </c>
      <c r="G20" s="76" t="s">
        <v>1779</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1290</v>
      </c>
      <c r="G21" s="76" t="s">
        <v>1779</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1290</v>
      </c>
      <c r="G22" s="76" t="s">
        <v>1779</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1613</v>
      </c>
      <c r="E23" s="12"/>
      <c r="F23" s="49" t="s">
        <v>1290</v>
      </c>
      <c r="G23" s="77" t="s">
        <v>1615</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1614</v>
      </c>
      <c r="E24" s="12"/>
      <c r="F24" s="49" t="s">
        <v>1290</v>
      </c>
      <c r="G24" s="77" t="s">
        <v>1616</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1290</v>
      </c>
      <c r="G25" s="76" t="s">
        <v>1618</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1290</v>
      </c>
      <c r="G26" s="76" t="s">
        <v>1618</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1290</v>
      </c>
      <c r="G27" s="76" t="s">
        <v>1618</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1290</v>
      </c>
      <c r="G28" s="76" t="s">
        <v>1618</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1290</v>
      </c>
      <c r="G29" s="76" t="s">
        <v>1618</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1290</v>
      </c>
      <c r="G30" s="76" t="s">
        <v>1618</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1290</v>
      </c>
      <c r="G31" s="76" t="s">
        <v>1618</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1290</v>
      </c>
      <c r="G32" s="76" t="s">
        <v>1618</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1290</v>
      </c>
      <c r="G33" s="76" t="s">
        <v>1618</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1290</v>
      </c>
      <c r="G34" s="76" t="s">
        <v>1618</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7"/>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7"/>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7"/>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7"/>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7"/>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7"/>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7"/>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7"/>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7"/>
      <c r="P46" s="11">
        <v>32</v>
      </c>
      <c r="Q46" s="11">
        <f t="shared" si="13"/>
        <v>5</v>
      </c>
      <c r="R46" s="11">
        <f t="shared" si="14"/>
        <v>2</v>
      </c>
      <c r="S46" s="12" t="str" cm="1">
        <f t="array" ref="S46">INDEX('PathStage-ConceptMap-1'!$I$15:$N$124,Q46+1,R46)</f>
        <v>* group[=].element[=].display = ##34#Extranodal Extent##34#</v>
      </c>
    </row>
    <row r="47" spans="1:19" x14ac:dyDescent="0.75">
      <c r="G47" s="77"/>
      <c r="P47" s="11">
        <v>33</v>
      </c>
      <c r="Q47" s="11">
        <f t="shared" si="13"/>
        <v>5</v>
      </c>
      <c r="R47" s="11">
        <f t="shared" si="14"/>
        <v>3</v>
      </c>
      <c r="S47" s="12" t="str" cm="1">
        <f t="array" ref="S47">INDEX('PathStage-ConceptMap-1'!$I$15:$N$124,Q47+1,R47)</f>
        <v>* group[=].element[=].target.code = #Observation.</v>
      </c>
    </row>
    <row r="48" spans="1:19" x14ac:dyDescent="0.75">
      <c r="G48" s="77"/>
      <c r="P48" s="11">
        <v>34</v>
      </c>
      <c r="Q48" s="11">
        <f t="shared" si="13"/>
        <v>5</v>
      </c>
      <c r="R48" s="11">
        <f t="shared" si="14"/>
        <v>4</v>
      </c>
      <c r="S48" s="12" t="str" cm="1">
        <f t="array" ref="S48">INDEX('PathStage-ConceptMap-1'!$I$15:$N$124,Q48+1,R48)</f>
        <v>* group[=].element[=].target.display = ##34###34#</v>
      </c>
    </row>
    <row r="49" spans="7:19" x14ac:dyDescent="0.75">
      <c r="G49" s="77"/>
      <c r="P49" s="11">
        <v>35</v>
      </c>
      <c r="Q49" s="11">
        <f t="shared" si="13"/>
        <v>5</v>
      </c>
      <c r="R49" s="11">
        <f t="shared" si="14"/>
        <v>5</v>
      </c>
      <c r="S49" s="12" t="str" cm="1">
        <f t="array" ref="S49">INDEX('PathStage-ConceptMap-1'!$I$15:$N$124,Q49+1,R49)</f>
        <v>* group[=].element[=].target.equivalence = #relatedto</v>
      </c>
    </row>
    <row r="50" spans="7:19" x14ac:dyDescent="0.75">
      <c r="G50" s="77"/>
      <c r="P50" s="11">
        <v>36</v>
      </c>
      <c r="Q50" s="11">
        <f t="shared" si="13"/>
        <v>5</v>
      </c>
      <c r="R50" s="11">
        <f t="shared" si="14"/>
        <v>6</v>
      </c>
      <c r="S50" s="12" t="str" cm="1">
        <f t="array" ref="S50">INDEX('PathStage-ConceptMap-1'!$I$15:$N$124,Q50+1,R50)</f>
        <v>* group[=].element[=].target.comment = ##34#CLARIFY MAPPING##34#</v>
      </c>
    </row>
    <row r="51" spans="7:19" x14ac:dyDescent="0.75">
      <c r="G51" s="77"/>
      <c r="P51" s="11">
        <v>37</v>
      </c>
      <c r="Q51" s="11">
        <f t="shared" si="13"/>
        <v>6</v>
      </c>
      <c r="R51" s="11">
        <f t="shared" si="14"/>
        <v>1</v>
      </c>
      <c r="S51" s="12" t="str" cm="1">
        <f t="array" ref="S51">INDEX('PathStage-ConceptMap-1'!$I$15:$N$124,Q51+1,R51)</f>
        <v>* group[=].element[+].code = #PathologicalStage.sentinelNode</v>
      </c>
    </row>
    <row r="52" spans="7:19" x14ac:dyDescent="0.75">
      <c r="G52" s="77"/>
      <c r="P52" s="11">
        <v>38</v>
      </c>
      <c r="Q52" s="11">
        <f t="shared" si="13"/>
        <v>6</v>
      </c>
      <c r="R52" s="11">
        <f t="shared" si="14"/>
        <v>2</v>
      </c>
      <c r="S52" s="12" t="str" cm="1">
        <f t="array" ref="S52">INDEX('PathStage-ConceptMap-1'!$I$15:$N$124,Q52+1,R52)</f>
        <v>* group[=].element[=].display = ##34#Sentinel node##34#</v>
      </c>
    </row>
    <row r="53" spans="7:19" x14ac:dyDescent="0.75">
      <c r="G53" s="77"/>
      <c r="P53" s="11">
        <v>39</v>
      </c>
      <c r="Q53" s="11">
        <f t="shared" si="13"/>
        <v>6</v>
      </c>
      <c r="R53" s="11">
        <f t="shared" si="14"/>
        <v>3</v>
      </c>
      <c r="S53" s="12" t="str" cm="1">
        <f t="array" ref="S53">INDEX('PathStage-ConceptMap-1'!$I$15:$N$124,Q53+1,R53)</f>
        <v>* group[=].element[=].target.code = #Observation.</v>
      </c>
    </row>
    <row r="54" spans="7:19" x14ac:dyDescent="0.75">
      <c r="G54" s="77"/>
      <c r="P54" s="11">
        <v>40</v>
      </c>
      <c r="Q54" s="11">
        <f t="shared" si="13"/>
        <v>6</v>
      </c>
      <c r="R54" s="11">
        <f t="shared" si="14"/>
        <v>4</v>
      </c>
      <c r="S54" s="12" t="str" cm="1">
        <f t="array" ref="S54">INDEX('PathStage-ConceptMap-1'!$I$15:$N$124,Q54+1,R54)</f>
        <v>* group[=].element[=].target.display = ##34###34#</v>
      </c>
    </row>
    <row r="55" spans="7:19" x14ac:dyDescent="0.75">
      <c r="G55" s="77"/>
      <c r="P55" s="11">
        <v>41</v>
      </c>
      <c r="Q55" s="11">
        <f t="shared" si="13"/>
        <v>6</v>
      </c>
      <c r="R55" s="11">
        <f t="shared" si="14"/>
        <v>5</v>
      </c>
      <c r="S55" s="12" t="str" cm="1">
        <f t="array" ref="S55">INDEX('PathStage-ConceptMap-1'!$I$15:$N$124,Q55+1,R55)</f>
        <v>* group[=].element[=].target.equivalence = #relatedto</v>
      </c>
    </row>
    <row r="56" spans="7:19" x14ac:dyDescent="0.75">
      <c r="G56" s="77"/>
      <c r="P56" s="11">
        <v>42</v>
      </c>
      <c r="Q56" s="11">
        <f t="shared" si="13"/>
        <v>6</v>
      </c>
      <c r="R56" s="11">
        <f t="shared" si="14"/>
        <v>6</v>
      </c>
      <c r="S56" s="12" t="str" cm="1">
        <f t="array" ref="S56">INDEX('PathStage-ConceptMap-1'!$I$15:$N$124,Q56+1,R56)</f>
        <v>* group[=].element[=].target.comment = ##34#CLARIFY MAPPING##34#</v>
      </c>
    </row>
    <row r="57" spans="7:19" x14ac:dyDescent="0.75">
      <c r="G57" s="77"/>
      <c r="P57" s="11">
        <v>43</v>
      </c>
      <c r="Q57" s="11">
        <f t="shared" si="13"/>
        <v>7</v>
      </c>
      <c r="R57" s="11">
        <f t="shared" si="14"/>
        <v>1</v>
      </c>
      <c r="S57" s="12" t="str" cm="1">
        <f t="array" ref="S57">INDEX('PathStage-ConceptMap-1'!$I$15:$N$124,Q57+1,R57)</f>
        <v>* group[=].element[+].code = #PathologicalStage.neckDissection</v>
      </c>
    </row>
    <row r="58" spans="7:19" x14ac:dyDescent="0.75">
      <c r="G58" s="77"/>
      <c r="P58" s="11">
        <v>44</v>
      </c>
      <c r="Q58" s="11">
        <f t="shared" si="13"/>
        <v>7</v>
      </c>
      <c r="R58" s="11">
        <f t="shared" si="14"/>
        <v>2</v>
      </c>
      <c r="S58" s="12" t="str" cm="1">
        <f t="array" ref="S58">INDEX('PathStage-ConceptMap-1'!$I$15:$N$124,Q58+1,R58)</f>
        <v>* group[=].element[=].display = ##34#Neck dissection##34#</v>
      </c>
    </row>
    <row r="59" spans="7:19" x14ac:dyDescent="0.75">
      <c r="G59" s="77"/>
      <c r="P59" s="11">
        <v>45</v>
      </c>
      <c r="Q59" s="11">
        <f t="shared" si="13"/>
        <v>7</v>
      </c>
      <c r="R59" s="11">
        <f t="shared" si="14"/>
        <v>3</v>
      </c>
      <c r="S59" s="12" t="str" cm="1">
        <f t="array" ref="S59">INDEX('PathStage-ConceptMap-1'!$I$15:$N$124,Q59+1,R59)</f>
        <v>* group[=].element[=].target.code = #Observation.</v>
      </c>
    </row>
    <row r="60" spans="7:19" x14ac:dyDescent="0.75">
      <c r="G60" s="77"/>
      <c r="P60" s="11">
        <v>46</v>
      </c>
      <c r="Q60" s="11">
        <f t="shared" si="13"/>
        <v>7</v>
      </c>
      <c r="R60" s="11">
        <f t="shared" si="14"/>
        <v>4</v>
      </c>
      <c r="S60" s="12" t="str" cm="1">
        <f t="array" ref="S60">INDEX('PathStage-ConceptMap-1'!$I$15:$N$124,Q60+1,R60)</f>
        <v>* group[=].element[=].target.display = ##34###34#</v>
      </c>
    </row>
    <row r="61" spans="7:19" x14ac:dyDescent="0.75">
      <c r="G61" s="77"/>
      <c r="P61" s="11">
        <v>47</v>
      </c>
      <c r="Q61" s="11">
        <f t="shared" si="13"/>
        <v>7</v>
      </c>
      <c r="R61" s="11">
        <f t="shared" si="14"/>
        <v>5</v>
      </c>
      <c r="S61" s="12" t="str" cm="1">
        <f t="array" ref="S61">INDEX('PathStage-ConceptMap-1'!$I$15:$N$124,Q61+1,R61)</f>
        <v>* group[=].element[=].target.equivalence = #relatedto</v>
      </c>
    </row>
    <row r="62" spans="7:19" x14ac:dyDescent="0.75">
      <c r="G62" s="77"/>
      <c r="P62" s="11">
        <v>48</v>
      </c>
      <c r="Q62" s="11">
        <f t="shared" si="13"/>
        <v>7</v>
      </c>
      <c r="R62" s="11">
        <f t="shared" si="14"/>
        <v>6</v>
      </c>
      <c r="S62" s="12" t="str" cm="1">
        <f t="array" ref="S62">INDEX('PathStage-ConceptMap-1'!$I$15:$N$124,Q62+1,R62)</f>
        <v>* group[=].element[=].target.comment = ##34#CLARIFY MAPPING##34#</v>
      </c>
    </row>
    <row r="63" spans="7:19" x14ac:dyDescent="0.75">
      <c r="G63" s="77"/>
      <c r="P63" s="11">
        <v>49</v>
      </c>
      <c r="Q63" s="11">
        <f t="shared" si="13"/>
        <v>8</v>
      </c>
      <c r="R63" s="11">
        <f t="shared" si="14"/>
        <v>1</v>
      </c>
      <c r="S63" s="12" t="str" cm="1">
        <f t="array" ref="S63">INDEX('PathStage-ConceptMap-1'!$I$15:$N$124,Q63+1,R63)</f>
        <v>* group[=].element[+].code = #PathologicalStage.pathologicalStaging</v>
      </c>
    </row>
    <row r="64" spans="7:19" x14ac:dyDescent="0.75">
      <c r="G64" s="77"/>
      <c r="P64" s="11">
        <v>50</v>
      </c>
      <c r="Q64" s="11">
        <f t="shared" si="13"/>
        <v>8</v>
      </c>
      <c r="R64" s="11">
        <f t="shared" si="14"/>
        <v>2</v>
      </c>
      <c r="S64" s="12" t="str" cm="1">
        <f t="array" ref="S64">INDEX('PathStage-ConceptMap-1'!$I$15:$N$124,Q64+1,R64)</f>
        <v>* group[=].element[=].display = ##34#Pathological staging##34#</v>
      </c>
    </row>
    <row r="65" spans="7:19" x14ac:dyDescent="0.75">
      <c r="G65" s="77"/>
      <c r="P65" s="11">
        <v>51</v>
      </c>
      <c r="Q65" s="11">
        <f t="shared" si="13"/>
        <v>8</v>
      </c>
      <c r="R65" s="11">
        <f t="shared" si="14"/>
        <v>3</v>
      </c>
      <c r="S65" s="12" t="str" cm="1">
        <f t="array" ref="S65">INDEX('PathStage-ConceptMap-1'!$I$15:$N$124,Q65+1,R65)</f>
        <v>* group[=].element[=].target.code = #Observation.valueCodeableConcept</v>
      </c>
    </row>
    <row r="66" spans="7:19" x14ac:dyDescent="0.75">
      <c r="G66" s="77"/>
      <c r="P66" s="11">
        <v>52</v>
      </c>
      <c r="Q66" s="11">
        <f t="shared" si="13"/>
        <v>8</v>
      </c>
      <c r="R66" s="11">
        <f t="shared" si="14"/>
        <v>4</v>
      </c>
      <c r="S66" s="12" t="str" cm="1">
        <f t="array" ref="S66">INDEX('PathStage-ConceptMap-1'!$I$15:$N$124,Q66+1,R66)</f>
        <v>* group[=].element[=].target.display = ##34###34#</v>
      </c>
    </row>
    <row r="67" spans="7:19" x14ac:dyDescent="0.75">
      <c r="G67" s="77"/>
      <c r="P67" s="11">
        <v>53</v>
      </c>
      <c r="Q67" s="11">
        <f t="shared" si="13"/>
        <v>8</v>
      </c>
      <c r="R67" s="11">
        <f t="shared" si="14"/>
        <v>5</v>
      </c>
      <c r="S67" s="12" t="str" cm="1">
        <f t="array" ref="S67">INDEX('PathStage-ConceptMap-1'!$I$15:$N$124,Q67+1,R67)</f>
        <v>* group[=].element[=].target.equivalence = #relatedto</v>
      </c>
    </row>
    <row r="68" spans="7:19" ht="29.5" x14ac:dyDescent="0.75">
      <c r="G68" s="77"/>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7"/>
      <c r="P69" s="11">
        <v>55</v>
      </c>
      <c r="Q69" s="11">
        <f t="shared" si="13"/>
        <v>9</v>
      </c>
      <c r="R69" s="11">
        <f t="shared" si="14"/>
        <v>1</v>
      </c>
      <c r="S69" s="12" t="str" cm="1">
        <f t="array" ref="S69">INDEX('PathStage-ConceptMap-1'!$I$15:$N$124,Q69+1,R69)</f>
        <v>* group[=].element[+].code = #PathologicalStage.ajccEdition</v>
      </c>
    </row>
    <row r="70" spans="7:19" x14ac:dyDescent="0.75">
      <c r="G70" s="77"/>
      <c r="P70" s="11">
        <v>56</v>
      </c>
      <c r="Q70" s="11">
        <f t="shared" si="13"/>
        <v>9</v>
      </c>
      <c r="R70" s="11">
        <f t="shared" si="14"/>
        <v>2</v>
      </c>
      <c r="S70" s="12" t="str" cm="1">
        <f t="array" ref="S70">INDEX('PathStage-ConceptMap-1'!$I$15:$N$124,Q70+1,R70)</f>
        <v>* group[=].element[=].display = ##34#Ajcc edition##34#</v>
      </c>
    </row>
    <row r="71" spans="7:19" ht="29.5" x14ac:dyDescent="0.75">
      <c r="G71" s="77"/>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7"/>
      <c r="P72" s="11">
        <v>58</v>
      </c>
      <c r="Q72" s="11">
        <f t="shared" si="13"/>
        <v>9</v>
      </c>
      <c r="R72" s="11">
        <f t="shared" si="14"/>
        <v>4</v>
      </c>
      <c r="S72" s="12" t="str" cm="1">
        <f t="array" ref="S72">INDEX('PathStage-ConceptMap-1'!$I$15:$N$124,Q72+1,R72)</f>
        <v>* group[=].element[=].target.display = ##34###34#</v>
      </c>
    </row>
    <row r="73" spans="7:19" x14ac:dyDescent="0.75">
      <c r="G73" s="77"/>
      <c r="P73" s="11">
        <v>59</v>
      </c>
      <c r="Q73" s="11">
        <f t="shared" si="13"/>
        <v>9</v>
      </c>
      <c r="R73" s="11">
        <f t="shared" si="14"/>
        <v>5</v>
      </c>
      <c r="S73" s="12" t="str" cm="1">
        <f t="array" ref="S73">INDEX('PathStage-ConceptMap-1'!$I$15:$N$124,Q73+1,R73)</f>
        <v>* group[=].element[=].target.equivalence = #relatedto</v>
      </c>
    </row>
    <row r="74" spans="7:19" ht="44.25" x14ac:dyDescent="0.75">
      <c r="G74" s="77"/>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7"/>
      <c r="P75" s="11">
        <v>61</v>
      </c>
      <c r="Q75" s="11">
        <f t="shared" si="13"/>
        <v>10</v>
      </c>
      <c r="R75" s="11">
        <f t="shared" si="14"/>
        <v>1</v>
      </c>
      <c r="S75" s="12" t="str" cm="1">
        <f t="array" ref="S75">INDEX('PathStage-ConceptMap-1'!$I$15:$N$124,Q75+1,R75)</f>
        <v>* group[=].element[+].code = #PathologicalStage.softTissue</v>
      </c>
    </row>
    <row r="76" spans="7:19" x14ac:dyDescent="0.75">
      <c r="G76" s="77"/>
      <c r="P76" s="11">
        <v>62</v>
      </c>
      <c r="Q76" s="11">
        <f t="shared" si="13"/>
        <v>10</v>
      </c>
      <c r="R76" s="11">
        <f t="shared" si="14"/>
        <v>2</v>
      </c>
      <c r="S76" s="12" t="str" cm="1">
        <f t="array" ref="S76">INDEX('PathStage-ConceptMap-1'!$I$15:$N$124,Q76+1,R76)</f>
        <v>* group[=].element[=].display = ##34#Soft Tissue##34#</v>
      </c>
    </row>
    <row r="77" spans="7:19" x14ac:dyDescent="0.75">
      <c r="G77" s="77"/>
      <c r="P77" s="11">
        <v>63</v>
      </c>
      <c r="Q77" s="11">
        <f t="shared" si="13"/>
        <v>10</v>
      </c>
      <c r="R77" s="11">
        <f t="shared" si="14"/>
        <v>3</v>
      </c>
      <c r="S77" s="12" t="str" cm="1">
        <f t="array" ref="S77">INDEX('PathStage-ConceptMap-1'!$I$15:$N$124,Q77+1,R77)</f>
        <v>* group[=].element[=].target.code = #Observation.</v>
      </c>
    </row>
    <row r="78" spans="7:19" x14ac:dyDescent="0.75">
      <c r="G78" s="77"/>
      <c r="P78" s="11">
        <v>64</v>
      </c>
      <c r="Q78" s="11">
        <f t="shared" si="13"/>
        <v>10</v>
      </c>
      <c r="R78" s="11">
        <f t="shared" si="14"/>
        <v>4</v>
      </c>
      <c r="S78" s="12" t="str" cm="1">
        <f t="array" ref="S78">INDEX('PathStage-ConceptMap-1'!$I$15:$N$124,Q78+1,R78)</f>
        <v>* group[=].element[=].target.display = ##34###34#</v>
      </c>
    </row>
    <row r="79" spans="7:19" x14ac:dyDescent="0.75">
      <c r="G79" s="77"/>
      <c r="P79" s="11">
        <v>65</v>
      </c>
      <c r="Q79" s="11">
        <f t="shared" si="13"/>
        <v>10</v>
      </c>
      <c r="R79" s="11">
        <f t="shared" si="14"/>
        <v>5</v>
      </c>
      <c r="S79" s="12" t="str" cm="1">
        <f t="array" ref="S79">INDEX('PathStage-ConceptMap-1'!$I$15:$N$124,Q79+1,R79)</f>
        <v>* group[=].element[=].target.equivalence = #relatedto</v>
      </c>
    </row>
    <row r="80" spans="7:19" ht="29.5" x14ac:dyDescent="0.75">
      <c r="G80" s="77"/>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7"/>
      <c r="P81" s="11">
        <v>67</v>
      </c>
      <c r="Q81" s="11">
        <f t="shared" si="21"/>
        <v>11</v>
      </c>
      <c r="R81" s="11">
        <f t="shared" si="22"/>
        <v>1</v>
      </c>
      <c r="S81" s="12" t="str" cm="1">
        <f t="array" ref="S81">INDEX('PathStage-ConceptMap-1'!$I$15:$N$124,Q81+1,R81)</f>
        <v>* group[=].element[+].code = #PathologicalStage.distantLymphNode</v>
      </c>
    </row>
    <row r="82" spans="7:19" x14ac:dyDescent="0.75">
      <c r="G82" s="77"/>
      <c r="P82" s="11">
        <v>68</v>
      </c>
      <c r="Q82" s="11">
        <f t="shared" si="21"/>
        <v>11</v>
      </c>
      <c r="R82" s="11">
        <f t="shared" si="22"/>
        <v>2</v>
      </c>
      <c r="S82" s="12" t="str" cm="1">
        <f t="array" ref="S82">INDEX('PathStage-ConceptMap-1'!$I$15:$N$124,Q82+1,R82)</f>
        <v>* group[=].element[=].display = ##34#distant lymph node##34#</v>
      </c>
    </row>
    <row r="83" spans="7:19" x14ac:dyDescent="0.75">
      <c r="G83" s="77"/>
      <c r="P83" s="11">
        <v>69</v>
      </c>
      <c r="Q83" s="11">
        <f t="shared" si="21"/>
        <v>11</v>
      </c>
      <c r="R83" s="11">
        <f t="shared" si="22"/>
        <v>3</v>
      </c>
      <c r="S83" s="12" t="str" cm="1">
        <f t="array" ref="S83">INDEX('PathStage-ConceptMap-1'!$I$15:$N$124,Q83+1,R83)</f>
        <v>* group[=].element[=].target.code = #Observation.</v>
      </c>
    </row>
    <row r="84" spans="7:19" x14ac:dyDescent="0.75">
      <c r="G84" s="77"/>
      <c r="P84" s="11">
        <v>70</v>
      </c>
      <c r="Q84" s="11">
        <f t="shared" si="21"/>
        <v>11</v>
      </c>
      <c r="R84" s="11">
        <f t="shared" si="22"/>
        <v>4</v>
      </c>
      <c r="S84" s="12" t="str" cm="1">
        <f t="array" ref="S84">INDEX('PathStage-ConceptMap-1'!$I$15:$N$124,Q84+1,R84)</f>
        <v>* group[=].element[=].target.display = ##34###34#</v>
      </c>
    </row>
    <row r="85" spans="7:19" x14ac:dyDescent="0.75">
      <c r="G85" s="77"/>
      <c r="P85" s="11">
        <v>71</v>
      </c>
      <c r="Q85" s="11">
        <f t="shared" si="21"/>
        <v>11</v>
      </c>
      <c r="R85" s="11">
        <f t="shared" si="22"/>
        <v>5</v>
      </c>
      <c r="S85" s="12" t="str" cm="1">
        <f t="array" ref="S85">INDEX('PathStage-ConceptMap-1'!$I$15:$N$124,Q85+1,R85)</f>
        <v>* group[=].element[=].target.equivalence = #relatedto</v>
      </c>
    </row>
    <row r="86" spans="7:19" ht="29.5" x14ac:dyDescent="0.75">
      <c r="G86" s="77"/>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7"/>
      <c r="P87" s="11">
        <v>73</v>
      </c>
      <c r="Q87" s="11">
        <f t="shared" si="21"/>
        <v>12</v>
      </c>
      <c r="R87" s="11">
        <f t="shared" si="22"/>
        <v>1</v>
      </c>
      <c r="S87" s="12" t="str" cm="1">
        <f t="array" ref="S87">INDEX('PathStage-ConceptMap-1'!$I$15:$N$124,Q87+1,R87)</f>
        <v>* group[=].element[+].code = #PathologicalStage.lung</v>
      </c>
    </row>
    <row r="88" spans="7:19" x14ac:dyDescent="0.75">
      <c r="G88" s="77"/>
      <c r="P88" s="11">
        <v>74</v>
      </c>
      <c r="Q88" s="11">
        <f t="shared" si="21"/>
        <v>12</v>
      </c>
      <c r="R88" s="11">
        <f t="shared" si="22"/>
        <v>2</v>
      </c>
      <c r="S88" s="12" t="str" cm="1">
        <f t="array" ref="S88">INDEX('PathStage-ConceptMap-1'!$I$15:$N$124,Q88+1,R88)</f>
        <v>* group[=].element[=].display = ##34#lung##34#</v>
      </c>
    </row>
    <row r="89" spans="7:19" x14ac:dyDescent="0.75">
      <c r="G89" s="77"/>
      <c r="P89" s="11">
        <v>75</v>
      </c>
      <c r="Q89" s="11">
        <f t="shared" si="21"/>
        <v>12</v>
      </c>
      <c r="R89" s="11">
        <f t="shared" si="22"/>
        <v>3</v>
      </c>
      <c r="S89" s="12" t="str" cm="1">
        <f t="array" ref="S89">INDEX('PathStage-ConceptMap-1'!$I$15:$N$124,Q89+1,R89)</f>
        <v>* group[=].element[=].target.code = #Observation.</v>
      </c>
    </row>
    <row r="90" spans="7:19" x14ac:dyDescent="0.75">
      <c r="G90" s="77"/>
      <c r="P90" s="11">
        <v>76</v>
      </c>
      <c r="Q90" s="11">
        <f t="shared" si="21"/>
        <v>12</v>
      </c>
      <c r="R90" s="11">
        <f t="shared" si="22"/>
        <v>4</v>
      </c>
      <c r="S90" s="12" t="str" cm="1">
        <f t="array" ref="S90">INDEX('PathStage-ConceptMap-1'!$I$15:$N$124,Q90+1,R90)</f>
        <v>* group[=].element[=].target.display = ##34###34#</v>
      </c>
    </row>
    <row r="91" spans="7:19" x14ac:dyDescent="0.75">
      <c r="G91" s="77"/>
      <c r="P91" s="11">
        <v>77</v>
      </c>
      <c r="Q91" s="11">
        <f t="shared" si="21"/>
        <v>12</v>
      </c>
      <c r="R91" s="11">
        <f t="shared" si="22"/>
        <v>5</v>
      </c>
      <c r="S91" s="12" t="str" cm="1">
        <f t="array" ref="S91">INDEX('PathStage-ConceptMap-1'!$I$15:$N$124,Q91+1,R91)</f>
        <v>* group[=].element[=].target.equivalence = #relatedto</v>
      </c>
    </row>
    <row r="92" spans="7:19" ht="29.5" x14ac:dyDescent="0.75">
      <c r="G92" s="77"/>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7"/>
      <c r="P93" s="11">
        <v>79</v>
      </c>
      <c r="Q93" s="11">
        <f t="shared" si="21"/>
        <v>13</v>
      </c>
      <c r="R93" s="11">
        <f t="shared" si="22"/>
        <v>1</v>
      </c>
      <c r="S93" s="12" t="str" cm="1">
        <f t="array" ref="S93">INDEX('PathStage-ConceptMap-1'!$I$15:$N$124,Q93+1,R93)</f>
        <v>* group[=].element[+].code = #PathologicalStage.bone</v>
      </c>
    </row>
    <row r="94" spans="7:19" x14ac:dyDescent="0.75">
      <c r="G94" s="77"/>
      <c r="P94" s="11">
        <v>80</v>
      </c>
      <c r="Q94" s="11">
        <f t="shared" si="21"/>
        <v>13</v>
      </c>
      <c r="R94" s="11">
        <f t="shared" si="22"/>
        <v>2</v>
      </c>
      <c r="S94" s="12" t="str" cm="1">
        <f t="array" ref="S94">INDEX('PathStage-ConceptMap-1'!$I$15:$N$124,Q94+1,R94)</f>
        <v>* group[=].element[=].display = ##34#bone##34#</v>
      </c>
    </row>
    <row r="95" spans="7:19" x14ac:dyDescent="0.75">
      <c r="G95" s="77"/>
      <c r="P95" s="11">
        <v>81</v>
      </c>
      <c r="Q95" s="11">
        <f t="shared" si="21"/>
        <v>13</v>
      </c>
      <c r="R95" s="11">
        <f t="shared" si="22"/>
        <v>3</v>
      </c>
      <c r="S95" s="12" t="str" cm="1">
        <f t="array" ref="S95">INDEX('PathStage-ConceptMap-1'!$I$15:$N$124,Q95+1,R95)</f>
        <v>* group[=].element[=].target.code = #Observation.</v>
      </c>
    </row>
    <row r="96" spans="7:19" x14ac:dyDescent="0.75">
      <c r="G96" s="77"/>
      <c r="P96" s="11">
        <v>82</v>
      </c>
      <c r="Q96" s="11">
        <f t="shared" si="21"/>
        <v>13</v>
      </c>
      <c r="R96" s="11">
        <f t="shared" si="22"/>
        <v>4</v>
      </c>
      <c r="S96" s="12" t="str" cm="1">
        <f t="array" ref="S96">INDEX('PathStage-ConceptMap-1'!$I$15:$N$124,Q96+1,R96)</f>
        <v>* group[=].element[=].target.display = ##34###34#</v>
      </c>
    </row>
    <row r="97" spans="7:19" x14ac:dyDescent="0.75">
      <c r="G97" s="77"/>
      <c r="P97" s="11">
        <v>83</v>
      </c>
      <c r="Q97" s="11">
        <f t="shared" si="21"/>
        <v>13</v>
      </c>
      <c r="R97" s="11">
        <f t="shared" si="22"/>
        <v>5</v>
      </c>
      <c r="S97" s="12" t="str" cm="1">
        <f t="array" ref="S97">INDEX('PathStage-ConceptMap-1'!$I$15:$N$124,Q97+1,R97)</f>
        <v>* group[=].element[=].target.equivalence = #relatedto</v>
      </c>
    </row>
    <row r="98" spans="7:19" ht="29.5" x14ac:dyDescent="0.75">
      <c r="G98" s="77"/>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7"/>
      <c r="P99" s="11">
        <v>85</v>
      </c>
      <c r="Q99" s="11">
        <f t="shared" si="21"/>
        <v>14</v>
      </c>
      <c r="R99" s="11">
        <f t="shared" si="22"/>
        <v>1</v>
      </c>
      <c r="S99" s="12" t="str" cm="1">
        <f t="array" ref="S99">INDEX('PathStage-ConceptMap-1'!$I$15:$N$124,Q99+1,R99)</f>
        <v>* group[=].element[+].code = #PathologicalStage.liver</v>
      </c>
    </row>
    <row r="100" spans="7:19" x14ac:dyDescent="0.75">
      <c r="G100" s="77"/>
      <c r="P100" s="11">
        <v>86</v>
      </c>
      <c r="Q100" s="11">
        <f t="shared" si="21"/>
        <v>14</v>
      </c>
      <c r="R100" s="11">
        <f t="shared" si="22"/>
        <v>2</v>
      </c>
      <c r="S100" s="12" t="str" cm="1">
        <f t="array" ref="S100">INDEX('PathStage-ConceptMap-1'!$I$15:$N$124,Q100+1,R100)</f>
        <v>* group[=].element[=].display = ##34#liver##34#</v>
      </c>
    </row>
    <row r="101" spans="7:19" x14ac:dyDescent="0.75">
      <c r="G101" s="77"/>
      <c r="P101" s="11">
        <v>87</v>
      </c>
      <c r="Q101" s="11">
        <f t="shared" si="21"/>
        <v>14</v>
      </c>
      <c r="R101" s="11">
        <f t="shared" si="22"/>
        <v>3</v>
      </c>
      <c r="S101" s="12" t="str" cm="1">
        <f t="array" ref="S101">INDEX('PathStage-ConceptMap-1'!$I$15:$N$124,Q101+1,R101)</f>
        <v>* group[=].element[=].target.code = #Observation.</v>
      </c>
    </row>
    <row r="102" spans="7:19" x14ac:dyDescent="0.75">
      <c r="G102" s="77"/>
      <c r="P102" s="11">
        <v>88</v>
      </c>
      <c r="Q102" s="11">
        <f t="shared" si="21"/>
        <v>14</v>
      </c>
      <c r="R102" s="11">
        <f t="shared" si="22"/>
        <v>4</v>
      </c>
      <c r="S102" s="12" t="str" cm="1">
        <f t="array" ref="S102">INDEX('PathStage-ConceptMap-1'!$I$15:$N$124,Q102+1,R102)</f>
        <v>* group[=].element[=].target.display = ##34###34#</v>
      </c>
    </row>
    <row r="103" spans="7:19" x14ac:dyDescent="0.75">
      <c r="G103" s="77"/>
      <c r="P103" s="11">
        <v>89</v>
      </c>
      <c r="Q103" s="11">
        <f t="shared" si="21"/>
        <v>14</v>
      </c>
      <c r="R103" s="11">
        <f t="shared" si="22"/>
        <v>5</v>
      </c>
      <c r="S103" s="12" t="str" cm="1">
        <f t="array" ref="S103">INDEX('PathStage-ConceptMap-1'!$I$15:$N$124,Q103+1,R103)</f>
        <v>* group[=].element[=].target.equivalence = #relatedto</v>
      </c>
    </row>
    <row r="104" spans="7:19" ht="29.5" x14ac:dyDescent="0.75">
      <c r="G104" s="77"/>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7"/>
      <c r="P105" s="11">
        <v>91</v>
      </c>
      <c r="Q105" s="11">
        <f t="shared" si="21"/>
        <v>15</v>
      </c>
      <c r="R105" s="11">
        <f t="shared" si="22"/>
        <v>1</v>
      </c>
      <c r="S105" s="12" t="str" cm="1">
        <f t="array" ref="S105">INDEX('PathStage-ConceptMap-1'!$I$15:$N$124,Q105+1,R105)</f>
        <v>* group[=].element[+].code = #PathologicalStage.pleura</v>
      </c>
    </row>
    <row r="106" spans="7:19" x14ac:dyDescent="0.75">
      <c r="G106" s="77"/>
      <c r="P106" s="11">
        <v>92</v>
      </c>
      <c r="Q106" s="11">
        <f t="shared" si="21"/>
        <v>15</v>
      </c>
      <c r="R106" s="11">
        <f t="shared" si="22"/>
        <v>2</v>
      </c>
      <c r="S106" s="12" t="str" cm="1">
        <f t="array" ref="S106">INDEX('PathStage-ConceptMap-1'!$I$15:$N$124,Q106+1,R106)</f>
        <v>* group[=].element[=].display = ##34#pleura##34#</v>
      </c>
    </row>
    <row r="107" spans="7:19" x14ac:dyDescent="0.75">
      <c r="G107" s="77"/>
      <c r="P107" s="11">
        <v>93</v>
      </c>
      <c r="Q107" s="11">
        <f t="shared" si="21"/>
        <v>15</v>
      </c>
      <c r="R107" s="11">
        <f t="shared" si="22"/>
        <v>3</v>
      </c>
      <c r="S107" s="12" t="str" cm="1">
        <f t="array" ref="S107">INDEX('PathStage-ConceptMap-1'!$I$15:$N$124,Q107+1,R107)</f>
        <v>* group[=].element[=].target.code = #Observation.</v>
      </c>
    </row>
    <row r="108" spans="7:19" x14ac:dyDescent="0.75">
      <c r="G108" s="77"/>
      <c r="P108" s="11">
        <v>94</v>
      </c>
      <c r="Q108" s="11">
        <f t="shared" si="21"/>
        <v>15</v>
      </c>
      <c r="R108" s="11">
        <f t="shared" si="22"/>
        <v>4</v>
      </c>
      <c r="S108" s="12" t="str" cm="1">
        <f t="array" ref="S108">INDEX('PathStage-ConceptMap-1'!$I$15:$N$124,Q108+1,R108)</f>
        <v>* group[=].element[=].target.display = ##34###34#</v>
      </c>
    </row>
    <row r="109" spans="7:19" x14ac:dyDescent="0.75">
      <c r="G109" s="77"/>
      <c r="P109" s="11">
        <v>95</v>
      </c>
      <c r="Q109" s="11">
        <f t="shared" si="21"/>
        <v>15</v>
      </c>
      <c r="R109" s="11">
        <f t="shared" si="22"/>
        <v>5</v>
      </c>
      <c r="S109" s="12" t="str" cm="1">
        <f t="array" ref="S109">INDEX('PathStage-ConceptMap-1'!$I$15:$N$124,Q109+1,R109)</f>
        <v>* group[=].element[=].target.equivalence = #relatedto</v>
      </c>
    </row>
    <row r="110" spans="7:19" ht="29.5" x14ac:dyDescent="0.75">
      <c r="G110" s="77"/>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7"/>
      <c r="P111" s="11">
        <v>97</v>
      </c>
      <c r="Q111" s="11">
        <f t="shared" si="21"/>
        <v>16</v>
      </c>
      <c r="R111" s="11">
        <f t="shared" si="22"/>
        <v>1</v>
      </c>
      <c r="S111" s="12" t="str" cm="1">
        <f t="array" ref="S111">INDEX('PathStage-ConceptMap-1'!$I$15:$N$124,Q111+1,R111)</f>
        <v>* group[=].element[+].code = #PathologicalStage.peritoneum</v>
      </c>
    </row>
    <row r="112" spans="7:19" x14ac:dyDescent="0.75">
      <c r="G112" s="77"/>
      <c r="P112" s="11">
        <v>98</v>
      </c>
      <c r="Q112" s="11">
        <f t="shared" si="21"/>
        <v>16</v>
      </c>
      <c r="R112" s="11">
        <f t="shared" si="22"/>
        <v>2</v>
      </c>
      <c r="S112" s="12" t="str" cm="1">
        <f t="array" ref="S112">INDEX('PathStage-ConceptMap-1'!$I$15:$N$124,Q112+1,R112)</f>
        <v>* group[=].element[=].display = ##34#peritoneum##34#</v>
      </c>
    </row>
    <row r="113" spans="7:19" x14ac:dyDescent="0.75">
      <c r="G113" s="77"/>
      <c r="P113" s="11">
        <v>99</v>
      </c>
      <c r="Q113" s="11">
        <f t="shared" si="21"/>
        <v>16</v>
      </c>
      <c r="R113" s="11">
        <f t="shared" si="22"/>
        <v>3</v>
      </c>
      <c r="S113" s="12" t="str" cm="1">
        <f t="array" ref="S113">INDEX('PathStage-ConceptMap-1'!$I$15:$N$124,Q113+1,R113)</f>
        <v>* group[=].element[=].target.code = #Observation.</v>
      </c>
    </row>
    <row r="114" spans="7:19" x14ac:dyDescent="0.75">
      <c r="G114" s="77"/>
      <c r="P114" s="11">
        <v>100</v>
      </c>
      <c r="Q114" s="11">
        <f t="shared" si="21"/>
        <v>16</v>
      </c>
      <c r="R114" s="11">
        <f t="shared" si="22"/>
        <v>4</v>
      </c>
      <c r="S114" s="12" t="str" cm="1">
        <f t="array" ref="S114">INDEX('PathStage-ConceptMap-1'!$I$15:$N$124,Q114+1,R114)</f>
        <v>* group[=].element[=].target.display = ##34###34#</v>
      </c>
    </row>
    <row r="115" spans="7:19" x14ac:dyDescent="0.75">
      <c r="G115" s="77"/>
      <c r="P115" s="11">
        <v>101</v>
      </c>
      <c r="Q115" s="11">
        <f t="shared" si="21"/>
        <v>16</v>
      </c>
      <c r="R115" s="11">
        <f t="shared" si="22"/>
        <v>5</v>
      </c>
      <c r="S115" s="12" t="str" cm="1">
        <f t="array" ref="S115">INDEX('PathStage-ConceptMap-1'!$I$15:$N$124,Q115+1,R115)</f>
        <v>* group[=].element[=].target.equivalence = #relatedto</v>
      </c>
    </row>
    <row r="116" spans="7:19" ht="29.5" x14ac:dyDescent="0.75">
      <c r="G116" s="77"/>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7"/>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1622</v>
      </c>
      <c r="D3" s="47" t="s">
        <v>1466</v>
      </c>
      <c r="E3" s="71" t="str">
        <f>$C$1&amp;HnStage!B4</f>
        <v>http://hl7.eu/fhir/ig/idea4rc/StructureDefinition/HnStageI4rc</v>
      </c>
    </row>
    <row r="4" spans="1:19" x14ac:dyDescent="0.75">
      <c r="B4" s="47" t="s">
        <v>16</v>
      </c>
      <c r="C4" s="28" t="s">
        <v>1622</v>
      </c>
      <c r="D4" s="47" t="s">
        <v>1467</v>
      </c>
      <c r="E4" s="158" t="s">
        <v>1619</v>
      </c>
      <c r="F4" s="159"/>
      <c r="G4" s="159"/>
    </row>
    <row r="5" spans="1:19" x14ac:dyDescent="0.75">
      <c r="B5" s="47" t="s">
        <v>10</v>
      </c>
      <c r="C5" s="7" t="s">
        <v>1604</v>
      </c>
      <c r="D5" s="47"/>
      <c r="E5" s="7"/>
    </row>
    <row r="6" spans="1:19" x14ac:dyDescent="0.75">
      <c r="B6" s="47" t="s">
        <v>18</v>
      </c>
      <c r="C6" s="41"/>
      <c r="D6" s="47" t="s">
        <v>1468</v>
      </c>
      <c r="E6" s="158" t="str">
        <f>E3</f>
        <v>http://hl7.eu/fhir/ig/idea4rc/StructureDefinition/HnStageI4rc</v>
      </c>
      <c r="F6" s="159"/>
      <c r="G6" s="159"/>
    </row>
    <row r="7" spans="1:19" x14ac:dyDescent="0.75">
      <c r="B7" s="47" t="s">
        <v>15</v>
      </c>
      <c r="C7" s="72"/>
      <c r="D7" s="47" t="s">
        <v>1469</v>
      </c>
      <c r="E7" s="158" t="s">
        <v>1619</v>
      </c>
      <c r="F7" s="159"/>
      <c r="G7" s="159"/>
    </row>
    <row r="8" spans="1:19" ht="44.25" x14ac:dyDescent="0.75">
      <c r="B8" s="47" t="s">
        <v>1470</v>
      </c>
      <c r="C8" s="73" t="s">
        <v>1604</v>
      </c>
      <c r="D8" s="47"/>
      <c r="E8" s="7"/>
      <c r="I8" s="12" t="s">
        <v>1285</v>
      </c>
      <c r="J8" s="12" t="s">
        <v>1286</v>
      </c>
      <c r="K8" s="12" t="s">
        <v>1287</v>
      </c>
      <c r="L8" s="12" t="s">
        <v>1288</v>
      </c>
      <c r="M8" s="11" t="s">
        <v>1289</v>
      </c>
      <c r="P8" s="34" t="s">
        <v>1324</v>
      </c>
      <c r="Q8" s="34">
        <v>6</v>
      </c>
    </row>
    <row r="9" spans="1:19" x14ac:dyDescent="0.75">
      <c r="B9" s="47" t="s">
        <v>1471</v>
      </c>
      <c r="C9" s="12" t="s">
        <v>1605</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PathologicalStage!B5</f>
        <v>PathologicalStage</v>
      </c>
      <c r="C14" s="11"/>
      <c r="D14" s="4" t="s">
        <v>1524</v>
      </c>
      <c r="E14" s="6"/>
      <c r="F14" s="49"/>
      <c r="G14" s="49"/>
      <c r="I14" s="12"/>
      <c r="J14" s="11"/>
      <c r="K14" s="11"/>
      <c r="L14" s="11"/>
      <c r="M14" s="48"/>
      <c r="N14" s="51"/>
    </row>
    <row r="15" spans="1:19" ht="73.75" customHeight="1" x14ac:dyDescent="0.75">
      <c r="A15" s="44"/>
      <c r="B15" s="11" t="e">
        <f>HnStage!#REF!</f>
        <v>#REF!</v>
      </c>
      <c r="C15" s="11" t="e">
        <f>HnStage!#REF!</f>
        <v>#REF!</v>
      </c>
      <c r="D15" s="12" t="s">
        <v>1613</v>
      </c>
      <c r="E15" s="12"/>
      <c r="F15" s="49" t="s">
        <v>1290</v>
      </c>
      <c r="G15" s="77" t="s">
        <v>1615</v>
      </c>
      <c r="I15" s="12" t="e">
        <f t="shared" ref="I15" si="0">"* group[=].element[+].code = #"&amp;$B$14&amp;"."&amp;B15</f>
        <v>#REF!</v>
      </c>
      <c r="J15" s="12" t="e">
        <f t="shared" ref="J15" si="1">"* group[=].element[=].display = ##34#"&amp;C15&amp;"##34#"</f>
        <v>#REF!</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e" cm="1">
        <f t="array" ref="S15">INDEX('PathStage-ConceptMap-2'!$I$15:$N$39,Q15+1,R15)</f>
        <v>#REF!</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e" cm="1">
        <f t="array" ref="S16">INDEX('PathStage-ConceptMap-2'!$I$15:$N$39,Q16+1,R16)</f>
        <v>#REF!</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1601</v>
      </c>
      <c r="D3" s="47" t="s">
        <v>1466</v>
      </c>
      <c r="E3" s="71" t="str">
        <f>$C$1&amp;HnStage!B4</f>
        <v>http://hl7.eu/fhir/ig/idea4rc/StructureDefinition/HnStageI4rc</v>
      </c>
    </row>
    <row r="4" spans="1:19" x14ac:dyDescent="0.75">
      <c r="B4" s="47" t="s">
        <v>16</v>
      </c>
      <c r="C4" s="28" t="s">
        <v>1603</v>
      </c>
      <c r="D4" s="47" t="s">
        <v>1467</v>
      </c>
      <c r="E4" s="158" t="s">
        <v>1620</v>
      </c>
      <c r="F4" s="159"/>
      <c r="G4" s="159"/>
    </row>
    <row r="5" spans="1:19" x14ac:dyDescent="0.75">
      <c r="B5" s="47" t="s">
        <v>10</v>
      </c>
      <c r="C5" s="7" t="s">
        <v>1604</v>
      </c>
      <c r="D5" s="47"/>
      <c r="E5" s="7"/>
    </row>
    <row r="6" spans="1:19" x14ac:dyDescent="0.75">
      <c r="B6" s="47" t="s">
        <v>18</v>
      </c>
      <c r="C6" s="41"/>
      <c r="D6" s="47" t="s">
        <v>1468</v>
      </c>
      <c r="E6" s="158" t="str">
        <f>E3</f>
        <v>http://hl7.eu/fhir/ig/idea4rc/StructureDefinition/HnStageI4rc</v>
      </c>
      <c r="F6" s="159"/>
      <c r="G6" s="159"/>
    </row>
    <row r="7" spans="1:19" x14ac:dyDescent="0.75">
      <c r="B7" s="47" t="s">
        <v>15</v>
      </c>
      <c r="C7" s="72"/>
      <c r="D7" s="47" t="s">
        <v>1469</v>
      </c>
      <c r="E7" s="158" t="s">
        <v>1620</v>
      </c>
      <c r="F7" s="159"/>
      <c r="G7" s="159"/>
    </row>
    <row r="8" spans="1:19" ht="44.25" x14ac:dyDescent="0.75">
      <c r="B8" s="47" t="s">
        <v>1470</v>
      </c>
      <c r="C8" s="73" t="s">
        <v>1604</v>
      </c>
      <c r="D8" s="47"/>
      <c r="E8" s="7"/>
      <c r="I8" s="12" t="s">
        <v>1285</v>
      </c>
      <c r="J8" s="12" t="s">
        <v>1286</v>
      </c>
      <c r="K8" s="12" t="s">
        <v>1287</v>
      </c>
      <c r="L8" s="12" t="s">
        <v>1288</v>
      </c>
      <c r="M8" s="11" t="s">
        <v>1289</v>
      </c>
      <c r="P8" s="34" t="s">
        <v>1324</v>
      </c>
      <c r="Q8" s="34">
        <v>6</v>
      </c>
    </row>
    <row r="9" spans="1:19" x14ac:dyDescent="0.75">
      <c r="B9" s="47" t="s">
        <v>1471</v>
      </c>
      <c r="C9" s="12" t="s">
        <v>1605</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PathologicalStage!B5</f>
        <v>PathologicalStage</v>
      </c>
      <c r="C14" s="11"/>
      <c r="D14" s="4" t="s">
        <v>1524</v>
      </c>
      <c r="E14" s="6"/>
      <c r="F14" s="49"/>
      <c r="G14" s="49"/>
      <c r="I14" s="12"/>
      <c r="J14" s="11"/>
      <c r="K14" s="11"/>
      <c r="L14" s="11"/>
      <c r="M14" s="48"/>
      <c r="N14" s="51"/>
    </row>
    <row r="15" spans="1:19" ht="73.75" customHeight="1" x14ac:dyDescent="0.75">
      <c r="A15" s="44"/>
      <c r="B15" s="11" t="str">
        <f>HnStage!B9</f>
        <v>Ct</v>
      </c>
      <c r="C15" s="11" t="str">
        <f>HnStage!C9</f>
        <v>cT</v>
      </c>
      <c r="D15" s="12" t="s">
        <v>1613</v>
      </c>
      <c r="E15" s="12"/>
      <c r="F15" s="49" t="s">
        <v>1290</v>
      </c>
      <c r="G15" s="77" t="s">
        <v>1615</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#PathologicalStage.Ct</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INDEX('PathStage-ConceptMap-3'!$I$15:$N$123,Q16+1,R16)</f>
        <v>* group[=].element[=].display = ##34#cT##34#</v>
      </c>
    </row>
    <row r="17" spans="1:19" x14ac:dyDescent="0.75">
      <c r="A17" s="44"/>
      <c r="B17" s="11"/>
      <c r="C17" s="11"/>
      <c r="D17" s="12"/>
      <c r="E17" s="12"/>
      <c r="F17" s="94"/>
      <c r="G17" s="77"/>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7"/>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7"/>
      <c r="P44" s="11">
        <v>30</v>
      </c>
      <c r="Q44" s="11">
        <f t="shared" si="6"/>
        <v>4</v>
      </c>
      <c r="R44" s="11">
        <f t="shared" si="7"/>
        <v>6</v>
      </c>
      <c r="S44" s="12" cm="1">
        <f t="array" ref="S44">INDEX('PathStage-ConceptMap-3'!$I$15:$N$123,Q44+1,R44)</f>
        <v>0</v>
      </c>
    </row>
    <row r="45" spans="1:19" x14ac:dyDescent="0.75">
      <c r="B45" s="11"/>
      <c r="C45" s="11"/>
      <c r="G45" s="77"/>
      <c r="P45" s="11">
        <v>31</v>
      </c>
      <c r="Q45" s="11">
        <f t="shared" si="6"/>
        <v>5</v>
      </c>
      <c r="R45" s="11">
        <f t="shared" si="7"/>
        <v>1</v>
      </c>
      <c r="S45" s="12" cm="1">
        <f t="array" ref="S45">INDEX('PathStage-ConceptMap-3'!$I$15:$N$123,Q45+1,R45)</f>
        <v>0</v>
      </c>
    </row>
    <row r="46" spans="1:19" x14ac:dyDescent="0.75">
      <c r="G46" s="77"/>
      <c r="P46" s="11">
        <v>32</v>
      </c>
      <c r="Q46" s="11">
        <f t="shared" si="6"/>
        <v>5</v>
      </c>
      <c r="R46" s="11">
        <f t="shared" si="7"/>
        <v>2</v>
      </c>
      <c r="S46" s="12" cm="1">
        <f t="array" ref="S46">INDEX('PathStage-ConceptMap-3'!$I$15:$N$123,Q46+1,R46)</f>
        <v>0</v>
      </c>
    </row>
    <row r="47" spans="1:19" x14ac:dyDescent="0.75">
      <c r="G47" s="77"/>
      <c r="P47" s="11">
        <v>33</v>
      </c>
      <c r="Q47" s="11">
        <f t="shared" si="6"/>
        <v>5</v>
      </c>
      <c r="R47" s="11">
        <f t="shared" si="7"/>
        <v>3</v>
      </c>
      <c r="S47" s="12" cm="1">
        <f t="array" ref="S47">INDEX('PathStage-ConceptMap-3'!$I$15:$N$123,Q47+1,R47)</f>
        <v>0</v>
      </c>
    </row>
    <row r="48" spans="1:19" x14ac:dyDescent="0.75">
      <c r="G48" s="77"/>
      <c r="P48" s="11">
        <v>34</v>
      </c>
      <c r="Q48" s="11">
        <f t="shared" si="6"/>
        <v>5</v>
      </c>
      <c r="R48" s="11">
        <f t="shared" si="7"/>
        <v>4</v>
      </c>
      <c r="S48" s="12" cm="1">
        <f t="array" ref="S48">INDEX('PathStage-ConceptMap-3'!$I$15:$N$123,Q48+1,R48)</f>
        <v>0</v>
      </c>
    </row>
    <row r="49" spans="7:19" x14ac:dyDescent="0.75">
      <c r="G49" s="77"/>
      <c r="P49" s="11">
        <v>35</v>
      </c>
      <c r="Q49" s="11">
        <f t="shared" si="6"/>
        <v>5</v>
      </c>
      <c r="R49" s="11">
        <f t="shared" si="7"/>
        <v>5</v>
      </c>
      <c r="S49" s="12" cm="1">
        <f t="array" ref="S49">INDEX('PathStage-ConceptMap-3'!$I$15:$N$123,Q49+1,R49)</f>
        <v>0</v>
      </c>
    </row>
    <row r="50" spans="7:19" x14ac:dyDescent="0.75">
      <c r="G50" s="77"/>
      <c r="P50" s="11">
        <v>36</v>
      </c>
      <c r="Q50" s="11">
        <f t="shared" si="6"/>
        <v>5</v>
      </c>
      <c r="R50" s="11">
        <f t="shared" si="7"/>
        <v>6</v>
      </c>
      <c r="S50" s="12" cm="1">
        <f t="array" ref="S50">INDEX('PathStage-ConceptMap-3'!$I$15:$N$123,Q50+1,R50)</f>
        <v>0</v>
      </c>
    </row>
    <row r="51" spans="7:19" x14ac:dyDescent="0.75">
      <c r="G51" s="77"/>
      <c r="P51" s="11">
        <v>37</v>
      </c>
      <c r="Q51" s="11">
        <f t="shared" si="6"/>
        <v>6</v>
      </c>
      <c r="R51" s="11">
        <f t="shared" si="7"/>
        <v>1</v>
      </c>
      <c r="S51" s="12" cm="1">
        <f t="array" ref="S51">INDEX('PathStage-ConceptMap-3'!$I$15:$N$123,Q51+1,R51)</f>
        <v>0</v>
      </c>
    </row>
    <row r="52" spans="7:19" x14ac:dyDescent="0.75">
      <c r="G52" s="77"/>
      <c r="P52" s="11">
        <v>38</v>
      </c>
      <c r="Q52" s="11">
        <f t="shared" si="6"/>
        <v>6</v>
      </c>
      <c r="R52" s="11">
        <f t="shared" si="7"/>
        <v>2</v>
      </c>
      <c r="S52" s="12" cm="1">
        <f t="array" ref="S52">INDEX('PathStage-ConceptMap-3'!$I$15:$N$123,Q52+1,R52)</f>
        <v>0</v>
      </c>
    </row>
    <row r="53" spans="7:19" x14ac:dyDescent="0.75">
      <c r="G53" s="77"/>
      <c r="P53" s="11">
        <v>39</v>
      </c>
      <c r="Q53" s="11">
        <f t="shared" si="6"/>
        <v>6</v>
      </c>
      <c r="R53" s="11">
        <f t="shared" si="7"/>
        <v>3</v>
      </c>
      <c r="S53" s="12" cm="1">
        <f t="array" ref="S53">INDEX('PathStage-ConceptMap-3'!$I$15:$N$123,Q53+1,R53)</f>
        <v>0</v>
      </c>
    </row>
    <row r="54" spans="7:19" x14ac:dyDescent="0.75">
      <c r="G54" s="77"/>
      <c r="P54" s="11">
        <v>40</v>
      </c>
      <c r="Q54" s="11">
        <f t="shared" si="6"/>
        <v>6</v>
      </c>
      <c r="R54" s="11">
        <f t="shared" si="7"/>
        <v>4</v>
      </c>
      <c r="S54" s="12" cm="1">
        <f t="array" ref="S54">INDEX('PathStage-ConceptMap-3'!$I$15:$N$123,Q54+1,R54)</f>
        <v>0</v>
      </c>
    </row>
    <row r="55" spans="7:19" x14ac:dyDescent="0.75">
      <c r="G55" s="77"/>
      <c r="P55" s="11">
        <v>41</v>
      </c>
      <c r="Q55" s="11">
        <f t="shared" si="6"/>
        <v>6</v>
      </c>
      <c r="R55" s="11">
        <f t="shared" si="7"/>
        <v>5</v>
      </c>
      <c r="S55" s="12" cm="1">
        <f t="array" ref="S55">INDEX('PathStage-ConceptMap-3'!$I$15:$N$123,Q55+1,R55)</f>
        <v>0</v>
      </c>
    </row>
    <row r="56" spans="7:19" x14ac:dyDescent="0.75">
      <c r="G56" s="77"/>
      <c r="P56" s="11">
        <v>42</v>
      </c>
      <c r="Q56" s="11">
        <f t="shared" si="6"/>
        <v>6</v>
      </c>
      <c r="R56" s="11">
        <f t="shared" si="7"/>
        <v>6</v>
      </c>
      <c r="S56" s="12" cm="1">
        <f t="array" ref="S56">INDEX('PathStage-ConceptMap-3'!$I$15:$N$123,Q56+1,R56)</f>
        <v>0</v>
      </c>
    </row>
    <row r="57" spans="7:19" x14ac:dyDescent="0.75">
      <c r="G57" s="77"/>
      <c r="P57" s="11">
        <v>43</v>
      </c>
      <c r="Q57" s="11">
        <f t="shared" si="6"/>
        <v>7</v>
      </c>
      <c r="R57" s="11">
        <f t="shared" si="7"/>
        <v>1</v>
      </c>
      <c r="S57" s="12" cm="1">
        <f t="array" ref="S57">INDEX('PathStage-ConceptMap-3'!$I$15:$N$123,Q57+1,R57)</f>
        <v>0</v>
      </c>
    </row>
    <row r="58" spans="7:19" x14ac:dyDescent="0.75">
      <c r="G58" s="77"/>
      <c r="P58" s="11">
        <v>44</v>
      </c>
      <c r="Q58" s="11">
        <f t="shared" si="6"/>
        <v>7</v>
      </c>
      <c r="R58" s="11">
        <f t="shared" si="7"/>
        <v>2</v>
      </c>
      <c r="S58" s="12" cm="1">
        <f t="array" ref="S58">INDEX('PathStage-ConceptMap-3'!$I$15:$N$123,Q58+1,R58)</f>
        <v>0</v>
      </c>
    </row>
    <row r="59" spans="7:19" x14ac:dyDescent="0.75">
      <c r="G59" s="77"/>
      <c r="P59" s="11">
        <v>45</v>
      </c>
      <c r="Q59" s="11">
        <f t="shared" si="6"/>
        <v>7</v>
      </c>
      <c r="R59" s="11">
        <f t="shared" si="7"/>
        <v>3</v>
      </c>
      <c r="S59" s="12" cm="1">
        <f t="array" ref="S59">INDEX('PathStage-ConceptMap-3'!$I$15:$N$123,Q59+1,R59)</f>
        <v>0</v>
      </c>
    </row>
    <row r="60" spans="7:19" x14ac:dyDescent="0.75">
      <c r="G60" s="77"/>
      <c r="P60" s="11">
        <v>46</v>
      </c>
      <c r="Q60" s="11">
        <f t="shared" si="6"/>
        <v>7</v>
      </c>
      <c r="R60" s="11">
        <f t="shared" si="7"/>
        <v>4</v>
      </c>
      <c r="S60" s="12" cm="1">
        <f t="array" ref="S60">INDEX('PathStage-ConceptMap-3'!$I$15:$N$123,Q60+1,R60)</f>
        <v>0</v>
      </c>
    </row>
    <row r="61" spans="7:19" x14ac:dyDescent="0.75">
      <c r="G61" s="77"/>
      <c r="P61" s="11">
        <v>47</v>
      </c>
      <c r="Q61" s="11">
        <f t="shared" si="6"/>
        <v>7</v>
      </c>
      <c r="R61" s="11">
        <f t="shared" si="7"/>
        <v>5</v>
      </c>
      <c r="S61" s="12" cm="1">
        <f t="array" ref="S61">INDEX('PathStage-ConceptMap-3'!$I$15:$N$123,Q61+1,R61)</f>
        <v>0</v>
      </c>
    </row>
    <row r="62" spans="7:19" x14ac:dyDescent="0.75">
      <c r="G62" s="77"/>
      <c r="P62" s="11">
        <v>48</v>
      </c>
      <c r="Q62" s="11">
        <f t="shared" si="6"/>
        <v>7</v>
      </c>
      <c r="R62" s="11">
        <f t="shared" si="7"/>
        <v>6</v>
      </c>
      <c r="S62" s="12" cm="1">
        <f t="array" ref="S62">INDEX('PathStage-ConceptMap-3'!$I$15:$N$123,Q62+1,R62)</f>
        <v>0</v>
      </c>
    </row>
    <row r="63" spans="7:19" x14ac:dyDescent="0.75">
      <c r="G63" s="77"/>
      <c r="P63" s="11">
        <v>49</v>
      </c>
      <c r="Q63" s="11">
        <f t="shared" si="6"/>
        <v>8</v>
      </c>
      <c r="R63" s="11">
        <f t="shared" si="7"/>
        <v>1</v>
      </c>
      <c r="S63" s="12" cm="1">
        <f t="array" ref="S63">INDEX('PathStage-ConceptMap-3'!$I$15:$N$123,Q63+1,R63)</f>
        <v>0</v>
      </c>
    </row>
    <row r="64" spans="7:19" x14ac:dyDescent="0.75">
      <c r="G64" s="77"/>
      <c r="P64" s="11">
        <v>50</v>
      </c>
      <c r="Q64" s="11">
        <f t="shared" si="6"/>
        <v>8</v>
      </c>
      <c r="R64" s="11">
        <f t="shared" si="7"/>
        <v>2</v>
      </c>
      <c r="S64" s="12" cm="1">
        <f t="array" ref="S64">INDEX('PathStage-ConceptMap-3'!$I$15:$N$123,Q64+1,R64)</f>
        <v>0</v>
      </c>
    </row>
    <row r="65" spans="7:19" x14ac:dyDescent="0.75">
      <c r="G65" s="77"/>
      <c r="P65" s="11">
        <v>51</v>
      </c>
      <c r="Q65" s="11">
        <f t="shared" si="6"/>
        <v>8</v>
      </c>
      <c r="R65" s="11">
        <f t="shared" si="7"/>
        <v>3</v>
      </c>
      <c r="S65" s="12" cm="1">
        <f t="array" ref="S65">INDEX('PathStage-ConceptMap-3'!$I$15:$N$123,Q65+1,R65)</f>
        <v>0</v>
      </c>
    </row>
    <row r="66" spans="7:19" x14ac:dyDescent="0.75">
      <c r="G66" s="77"/>
      <c r="P66" s="11">
        <v>52</v>
      </c>
      <c r="Q66" s="11">
        <f t="shared" si="6"/>
        <v>8</v>
      </c>
      <c r="R66" s="11">
        <f t="shared" si="7"/>
        <v>4</v>
      </c>
      <c r="S66" s="12" cm="1">
        <f t="array" ref="S66">INDEX('PathStage-ConceptMap-3'!$I$15:$N$123,Q66+1,R66)</f>
        <v>0</v>
      </c>
    </row>
    <row r="67" spans="7:19" x14ac:dyDescent="0.75">
      <c r="G67" s="77"/>
      <c r="P67" s="11">
        <v>53</v>
      </c>
      <c r="Q67" s="11">
        <f t="shared" si="6"/>
        <v>8</v>
      </c>
      <c r="R67" s="11">
        <f t="shared" si="7"/>
        <v>5</v>
      </c>
      <c r="S67" s="12" cm="1">
        <f t="array" ref="S67">INDEX('PathStage-ConceptMap-3'!$I$15:$N$123,Q67+1,R67)</f>
        <v>0</v>
      </c>
    </row>
    <row r="68" spans="7:19" x14ac:dyDescent="0.75">
      <c r="G68" s="77"/>
      <c r="P68" s="11">
        <v>54</v>
      </c>
      <c r="Q68" s="11">
        <f t="shared" si="6"/>
        <v>8</v>
      </c>
      <c r="R68" s="11">
        <f t="shared" si="7"/>
        <v>6</v>
      </c>
      <c r="S68" s="12" cm="1">
        <f t="array" ref="S68">INDEX('PathStage-ConceptMap-3'!$I$15:$N$123,Q68+1,R68)</f>
        <v>0</v>
      </c>
    </row>
    <row r="69" spans="7:19" x14ac:dyDescent="0.75">
      <c r="G69" s="77"/>
      <c r="P69" s="11">
        <v>55</v>
      </c>
      <c r="Q69" s="11">
        <f t="shared" si="6"/>
        <v>9</v>
      </c>
      <c r="R69" s="11">
        <f t="shared" si="7"/>
        <v>1</v>
      </c>
      <c r="S69" s="12" cm="1">
        <f t="array" ref="S69">INDEX('PathStage-ConceptMap-3'!$I$15:$N$123,Q69+1,R69)</f>
        <v>0</v>
      </c>
    </row>
    <row r="70" spans="7:19" x14ac:dyDescent="0.75">
      <c r="G70" s="77"/>
      <c r="P70" s="11">
        <v>56</v>
      </c>
      <c r="Q70" s="11">
        <f t="shared" si="6"/>
        <v>9</v>
      </c>
      <c r="R70" s="11">
        <f t="shared" si="7"/>
        <v>2</v>
      </c>
      <c r="S70" s="12" cm="1">
        <f t="array" ref="S70">INDEX('PathStage-ConceptMap-3'!$I$15:$N$123,Q70+1,R70)</f>
        <v>0</v>
      </c>
    </row>
    <row r="71" spans="7:19" x14ac:dyDescent="0.75">
      <c r="G71" s="77"/>
      <c r="P71" s="11">
        <v>57</v>
      </c>
      <c r="Q71" s="11">
        <f t="shared" si="6"/>
        <v>9</v>
      </c>
      <c r="R71" s="11">
        <f t="shared" si="7"/>
        <v>3</v>
      </c>
      <c r="S71" s="12" cm="1">
        <f t="array" ref="S71">INDEX('PathStage-ConceptMap-3'!$I$15:$N$123,Q71+1,R71)</f>
        <v>0</v>
      </c>
    </row>
    <row r="72" spans="7:19" x14ac:dyDescent="0.75">
      <c r="G72" s="77"/>
      <c r="P72" s="11">
        <v>58</v>
      </c>
      <c r="Q72" s="11">
        <f t="shared" si="6"/>
        <v>9</v>
      </c>
      <c r="R72" s="11">
        <f t="shared" si="7"/>
        <v>4</v>
      </c>
      <c r="S72" s="12" cm="1">
        <f t="array" ref="S72">INDEX('PathStage-ConceptMap-3'!$I$15:$N$123,Q72+1,R72)</f>
        <v>0</v>
      </c>
    </row>
    <row r="73" spans="7:19" x14ac:dyDescent="0.75">
      <c r="G73" s="77"/>
      <c r="P73" s="11">
        <v>59</v>
      </c>
      <c r="Q73" s="11">
        <f t="shared" si="6"/>
        <v>9</v>
      </c>
      <c r="R73" s="11">
        <f t="shared" si="7"/>
        <v>5</v>
      </c>
      <c r="S73" s="12" cm="1">
        <f t="array" ref="S73">INDEX('PathStage-ConceptMap-3'!$I$15:$N$123,Q73+1,R73)</f>
        <v>0</v>
      </c>
    </row>
    <row r="74" spans="7:19" x14ac:dyDescent="0.75">
      <c r="G74" s="77"/>
      <c r="P74" s="11">
        <v>60</v>
      </c>
      <c r="Q74" s="11">
        <f t="shared" si="6"/>
        <v>9</v>
      </c>
      <c r="R74" s="11">
        <f t="shared" si="7"/>
        <v>6</v>
      </c>
      <c r="S74" s="12" cm="1">
        <f t="array" ref="S74">INDEX('PathStage-ConceptMap-3'!$I$15:$N$123,Q74+1,R74)</f>
        <v>0</v>
      </c>
    </row>
    <row r="75" spans="7:19" x14ac:dyDescent="0.75">
      <c r="G75" s="77"/>
      <c r="P75" s="11">
        <v>61</v>
      </c>
      <c r="Q75" s="11">
        <f t="shared" si="6"/>
        <v>10</v>
      </c>
      <c r="R75" s="11">
        <f t="shared" si="7"/>
        <v>1</v>
      </c>
      <c r="S75" s="12" cm="1">
        <f t="array" ref="S75">INDEX('PathStage-ConceptMap-3'!$I$15:$N$123,Q75+1,R75)</f>
        <v>0</v>
      </c>
    </row>
    <row r="76" spans="7:19" x14ac:dyDescent="0.75">
      <c r="G76" s="77"/>
      <c r="P76" s="11">
        <v>62</v>
      </c>
      <c r="Q76" s="11">
        <f t="shared" si="6"/>
        <v>10</v>
      </c>
      <c r="R76" s="11">
        <f t="shared" si="7"/>
        <v>2</v>
      </c>
      <c r="S76" s="12" cm="1">
        <f t="array" ref="S76">INDEX('PathStage-ConceptMap-3'!$I$15:$N$123,Q76+1,R76)</f>
        <v>0</v>
      </c>
    </row>
    <row r="77" spans="7:19" x14ac:dyDescent="0.75">
      <c r="G77" s="77"/>
      <c r="P77" s="11">
        <v>63</v>
      </c>
      <c r="Q77" s="11">
        <f t="shared" si="6"/>
        <v>10</v>
      </c>
      <c r="R77" s="11">
        <f t="shared" si="7"/>
        <v>3</v>
      </c>
      <c r="S77" s="12" cm="1">
        <f t="array" ref="S77">INDEX('PathStage-ConceptMap-3'!$I$15:$N$123,Q77+1,R77)</f>
        <v>0</v>
      </c>
    </row>
    <row r="78" spans="7:19" x14ac:dyDescent="0.75">
      <c r="G78" s="77"/>
      <c r="P78" s="11">
        <v>64</v>
      </c>
      <c r="Q78" s="11">
        <f t="shared" si="6"/>
        <v>10</v>
      </c>
      <c r="R78" s="11">
        <f t="shared" si="7"/>
        <v>4</v>
      </c>
      <c r="S78" s="12" cm="1">
        <f t="array" ref="S78">INDEX('PathStage-ConceptMap-3'!$I$15:$N$123,Q78+1,R78)</f>
        <v>0</v>
      </c>
    </row>
    <row r="79" spans="7:19" x14ac:dyDescent="0.75">
      <c r="G79" s="77"/>
      <c r="P79" s="11">
        <v>65</v>
      </c>
      <c r="Q79" s="11">
        <f t="shared" ref="Q79:Q142" si="8">IF(MOD(P79,$Q$8)=0,P79/$Q$8-1,INT(P79/$Q$8))</f>
        <v>10</v>
      </c>
      <c r="R79" s="11">
        <f t="shared" ref="R79:R142" si="9">IF(MOD(P79,$Q$8)=0,$Q$8,MOD(P79,$Q$8))</f>
        <v>5</v>
      </c>
      <c r="S79" s="12" cm="1">
        <f t="array" ref="S79">INDEX('PathStage-ConceptMap-3'!$I$15:$N$123,Q79+1,R79)</f>
        <v>0</v>
      </c>
    </row>
    <row r="80" spans="7:19" x14ac:dyDescent="0.75">
      <c r="G80" s="77"/>
      <c r="P80" s="11">
        <v>66</v>
      </c>
      <c r="Q80" s="11">
        <f t="shared" si="8"/>
        <v>10</v>
      </c>
      <c r="R80" s="11">
        <f t="shared" si="9"/>
        <v>6</v>
      </c>
      <c r="S80" s="12" cm="1">
        <f t="array" ref="S80">INDEX('PathStage-ConceptMap-3'!$I$15:$N$123,Q80+1,R80)</f>
        <v>0</v>
      </c>
    </row>
    <row r="81" spans="7:19" x14ac:dyDescent="0.75">
      <c r="G81" s="77"/>
      <c r="P81" s="11">
        <v>67</v>
      </c>
      <c r="Q81" s="11">
        <f t="shared" si="8"/>
        <v>11</v>
      </c>
      <c r="R81" s="11">
        <f t="shared" si="9"/>
        <v>1</v>
      </c>
      <c r="S81" s="12" cm="1">
        <f t="array" ref="S81">INDEX('PathStage-ConceptMap-3'!$I$15:$N$123,Q81+1,R81)</f>
        <v>0</v>
      </c>
    </row>
    <row r="82" spans="7:19" x14ac:dyDescent="0.75">
      <c r="G82" s="77"/>
      <c r="P82" s="11">
        <v>68</v>
      </c>
      <c r="Q82" s="11">
        <f t="shared" si="8"/>
        <v>11</v>
      </c>
      <c r="R82" s="11">
        <f t="shared" si="9"/>
        <v>2</v>
      </c>
      <c r="S82" s="12" cm="1">
        <f t="array" ref="S82">INDEX('PathStage-ConceptMap-3'!$I$15:$N$123,Q82+1,R82)</f>
        <v>0</v>
      </c>
    </row>
    <row r="83" spans="7:19" x14ac:dyDescent="0.75">
      <c r="G83" s="77"/>
      <c r="P83" s="11">
        <v>69</v>
      </c>
      <c r="Q83" s="11">
        <f t="shared" si="8"/>
        <v>11</v>
      </c>
      <c r="R83" s="11">
        <f t="shared" si="9"/>
        <v>3</v>
      </c>
      <c r="S83" s="12" cm="1">
        <f t="array" ref="S83">INDEX('PathStage-ConceptMap-3'!$I$15:$N$123,Q83+1,R83)</f>
        <v>0</v>
      </c>
    </row>
    <row r="84" spans="7:19" x14ac:dyDescent="0.75">
      <c r="G84" s="77"/>
      <c r="P84" s="11">
        <v>70</v>
      </c>
      <c r="Q84" s="11">
        <f t="shared" si="8"/>
        <v>11</v>
      </c>
      <c r="R84" s="11">
        <f t="shared" si="9"/>
        <v>4</v>
      </c>
      <c r="S84" s="12" cm="1">
        <f t="array" ref="S84">INDEX('PathStage-ConceptMap-3'!$I$15:$N$123,Q84+1,R84)</f>
        <v>0</v>
      </c>
    </row>
    <row r="85" spans="7:19" x14ac:dyDescent="0.75">
      <c r="G85" s="77"/>
      <c r="P85" s="11">
        <v>71</v>
      </c>
      <c r="Q85" s="11">
        <f t="shared" si="8"/>
        <v>11</v>
      </c>
      <c r="R85" s="11">
        <f t="shared" si="9"/>
        <v>5</v>
      </c>
      <c r="S85" s="12" cm="1">
        <f t="array" ref="S85">INDEX('PathStage-ConceptMap-3'!$I$15:$N$123,Q85+1,R85)</f>
        <v>0</v>
      </c>
    </row>
    <row r="86" spans="7:19" x14ac:dyDescent="0.75">
      <c r="G86" s="77"/>
      <c r="P86" s="11">
        <v>72</v>
      </c>
      <c r="Q86" s="11">
        <f t="shared" si="8"/>
        <v>11</v>
      </c>
      <c r="R86" s="11">
        <f t="shared" si="9"/>
        <v>6</v>
      </c>
      <c r="S86" s="12" cm="1">
        <f t="array" ref="S86">INDEX('PathStage-ConceptMap-3'!$I$15:$N$123,Q86+1,R86)</f>
        <v>0</v>
      </c>
    </row>
    <row r="87" spans="7:19" x14ac:dyDescent="0.75">
      <c r="G87" s="77"/>
      <c r="P87" s="11">
        <v>73</v>
      </c>
      <c r="Q87" s="11">
        <f t="shared" si="8"/>
        <v>12</v>
      </c>
      <c r="R87" s="11">
        <f t="shared" si="9"/>
        <v>1</v>
      </c>
      <c r="S87" s="12" cm="1">
        <f t="array" ref="S87">INDEX('PathStage-ConceptMap-3'!$I$15:$N$123,Q87+1,R87)</f>
        <v>0</v>
      </c>
    </row>
    <row r="88" spans="7:19" x14ac:dyDescent="0.75">
      <c r="G88" s="77"/>
      <c r="P88" s="11">
        <v>74</v>
      </c>
      <c r="Q88" s="11">
        <f t="shared" si="8"/>
        <v>12</v>
      </c>
      <c r="R88" s="11">
        <f t="shared" si="9"/>
        <v>2</v>
      </c>
      <c r="S88" s="12" cm="1">
        <f t="array" ref="S88">INDEX('PathStage-ConceptMap-3'!$I$15:$N$123,Q88+1,R88)</f>
        <v>0</v>
      </c>
    </row>
    <row r="89" spans="7:19" x14ac:dyDescent="0.75">
      <c r="G89" s="77"/>
      <c r="P89" s="11">
        <v>75</v>
      </c>
      <c r="Q89" s="11">
        <f t="shared" si="8"/>
        <v>12</v>
      </c>
      <c r="R89" s="11">
        <f t="shared" si="9"/>
        <v>3</v>
      </c>
      <c r="S89" s="12" cm="1">
        <f t="array" ref="S89">INDEX('PathStage-ConceptMap-3'!$I$15:$N$123,Q89+1,R89)</f>
        <v>0</v>
      </c>
    </row>
    <row r="90" spans="7:19" x14ac:dyDescent="0.75">
      <c r="G90" s="77"/>
      <c r="P90" s="11">
        <v>76</v>
      </c>
      <c r="Q90" s="11">
        <f t="shared" si="8"/>
        <v>12</v>
      </c>
      <c r="R90" s="11">
        <f t="shared" si="9"/>
        <v>4</v>
      </c>
      <c r="S90" s="12" cm="1">
        <f t="array" ref="S90">INDEX('PathStage-ConceptMap-3'!$I$15:$N$123,Q90+1,R90)</f>
        <v>0</v>
      </c>
    </row>
    <row r="91" spans="7:19" x14ac:dyDescent="0.75">
      <c r="G91" s="77"/>
      <c r="P91" s="11">
        <v>77</v>
      </c>
      <c r="Q91" s="11">
        <f t="shared" si="8"/>
        <v>12</v>
      </c>
      <c r="R91" s="11">
        <f t="shared" si="9"/>
        <v>5</v>
      </c>
      <c r="S91" s="12" cm="1">
        <f t="array" ref="S91">INDEX('PathStage-ConceptMap-3'!$I$15:$N$123,Q91+1,R91)</f>
        <v>0</v>
      </c>
    </row>
    <row r="92" spans="7:19" x14ac:dyDescent="0.75">
      <c r="G92" s="77"/>
      <c r="P92" s="11">
        <v>78</v>
      </c>
      <c r="Q92" s="11">
        <f t="shared" si="8"/>
        <v>12</v>
      </c>
      <c r="R92" s="11">
        <f t="shared" si="9"/>
        <v>6</v>
      </c>
      <c r="S92" s="12" cm="1">
        <f t="array" ref="S92">INDEX('PathStage-ConceptMap-3'!$I$15:$N$123,Q92+1,R92)</f>
        <v>0</v>
      </c>
    </row>
    <row r="93" spans="7:19" x14ac:dyDescent="0.75">
      <c r="G93" s="77"/>
      <c r="P93" s="11">
        <v>79</v>
      </c>
      <c r="Q93" s="11">
        <f t="shared" si="8"/>
        <v>13</v>
      </c>
      <c r="R93" s="11">
        <f t="shared" si="9"/>
        <v>1</v>
      </c>
      <c r="S93" s="12" cm="1">
        <f t="array" ref="S93">INDEX('PathStage-ConceptMap-3'!$I$15:$N$123,Q93+1,R93)</f>
        <v>0</v>
      </c>
    </row>
    <row r="94" spans="7:19" x14ac:dyDescent="0.75">
      <c r="G94" s="77"/>
      <c r="P94" s="11">
        <v>80</v>
      </c>
      <c r="Q94" s="11">
        <f t="shared" si="8"/>
        <v>13</v>
      </c>
      <c r="R94" s="11">
        <f t="shared" si="9"/>
        <v>2</v>
      </c>
      <c r="S94" s="12" cm="1">
        <f t="array" ref="S94">INDEX('PathStage-ConceptMap-3'!$I$15:$N$123,Q94+1,R94)</f>
        <v>0</v>
      </c>
    </row>
    <row r="95" spans="7:19" x14ac:dyDescent="0.75">
      <c r="G95" s="77"/>
      <c r="P95" s="11">
        <v>81</v>
      </c>
      <c r="Q95" s="11">
        <f t="shared" si="8"/>
        <v>13</v>
      </c>
      <c r="R95" s="11">
        <f t="shared" si="9"/>
        <v>3</v>
      </c>
      <c r="S95" s="12" cm="1">
        <f t="array" ref="S95">INDEX('PathStage-ConceptMap-3'!$I$15:$N$123,Q95+1,R95)</f>
        <v>0</v>
      </c>
    </row>
    <row r="96" spans="7:19" x14ac:dyDescent="0.75">
      <c r="G96" s="77"/>
      <c r="P96" s="11">
        <v>82</v>
      </c>
      <c r="Q96" s="11">
        <f t="shared" si="8"/>
        <v>13</v>
      </c>
      <c r="R96" s="11">
        <f t="shared" si="9"/>
        <v>4</v>
      </c>
      <c r="S96" s="12" cm="1">
        <f t="array" ref="S96">INDEX('PathStage-ConceptMap-3'!$I$15:$N$123,Q96+1,R96)</f>
        <v>0</v>
      </c>
    </row>
    <row r="97" spans="7:19" x14ac:dyDescent="0.75">
      <c r="G97" s="77"/>
      <c r="P97" s="11">
        <v>83</v>
      </c>
      <c r="Q97" s="11">
        <f t="shared" si="8"/>
        <v>13</v>
      </c>
      <c r="R97" s="11">
        <f t="shared" si="9"/>
        <v>5</v>
      </c>
      <c r="S97" s="12" cm="1">
        <f t="array" ref="S97">INDEX('PathStage-ConceptMap-3'!$I$15:$N$123,Q97+1,R97)</f>
        <v>0</v>
      </c>
    </row>
    <row r="98" spans="7:19" x14ac:dyDescent="0.75">
      <c r="G98" s="77"/>
      <c r="P98" s="11">
        <v>84</v>
      </c>
      <c r="Q98" s="11">
        <f t="shared" si="8"/>
        <v>13</v>
      </c>
      <c r="R98" s="11">
        <f t="shared" si="9"/>
        <v>6</v>
      </c>
      <c r="S98" s="12" cm="1">
        <f t="array" ref="S98">INDEX('PathStage-ConceptMap-3'!$I$15:$N$123,Q98+1,R98)</f>
        <v>0</v>
      </c>
    </row>
    <row r="99" spans="7:19" x14ac:dyDescent="0.75">
      <c r="G99" s="77"/>
      <c r="P99" s="11">
        <v>85</v>
      </c>
      <c r="Q99" s="11">
        <f t="shared" si="8"/>
        <v>14</v>
      </c>
      <c r="R99" s="11">
        <f t="shared" si="9"/>
        <v>1</v>
      </c>
      <c r="S99" s="12" cm="1">
        <f t="array" ref="S99">INDEX('PathStage-ConceptMap-3'!$I$15:$N$123,Q99+1,R99)</f>
        <v>0</v>
      </c>
    </row>
    <row r="100" spans="7:19" x14ac:dyDescent="0.75">
      <c r="G100" s="77"/>
      <c r="P100" s="11">
        <v>86</v>
      </c>
      <c r="Q100" s="11">
        <f t="shared" si="8"/>
        <v>14</v>
      </c>
      <c r="R100" s="11">
        <f t="shared" si="9"/>
        <v>2</v>
      </c>
      <c r="S100" s="12" cm="1">
        <f t="array" ref="S100">INDEX('PathStage-ConceptMap-3'!$I$15:$N$123,Q100+1,R100)</f>
        <v>0</v>
      </c>
    </row>
    <row r="101" spans="7:19" x14ac:dyDescent="0.75">
      <c r="G101" s="77"/>
      <c r="P101" s="11">
        <v>87</v>
      </c>
      <c r="Q101" s="11">
        <f t="shared" si="8"/>
        <v>14</v>
      </c>
      <c r="R101" s="11">
        <f t="shared" si="9"/>
        <v>3</v>
      </c>
      <c r="S101" s="12" cm="1">
        <f t="array" ref="S101">INDEX('PathStage-ConceptMap-3'!$I$15:$N$123,Q101+1,R101)</f>
        <v>0</v>
      </c>
    </row>
    <row r="102" spans="7:19" x14ac:dyDescent="0.75">
      <c r="G102" s="77"/>
      <c r="P102" s="11">
        <v>88</v>
      </c>
      <c r="Q102" s="11">
        <f t="shared" si="8"/>
        <v>14</v>
      </c>
      <c r="R102" s="11">
        <f t="shared" si="9"/>
        <v>4</v>
      </c>
      <c r="S102" s="12" cm="1">
        <f t="array" ref="S102">INDEX('PathStage-ConceptMap-3'!$I$15:$N$123,Q102+1,R102)</f>
        <v>0</v>
      </c>
    </row>
    <row r="103" spans="7:19" x14ac:dyDescent="0.75">
      <c r="G103" s="77"/>
      <c r="P103" s="11">
        <v>89</v>
      </c>
      <c r="Q103" s="11">
        <f t="shared" si="8"/>
        <v>14</v>
      </c>
      <c r="R103" s="11">
        <f t="shared" si="9"/>
        <v>5</v>
      </c>
      <c r="S103" s="12" cm="1">
        <f t="array" ref="S103">INDEX('PathStage-ConceptMap-3'!$I$15:$N$123,Q103+1,R103)</f>
        <v>0</v>
      </c>
    </row>
    <row r="104" spans="7:19" x14ac:dyDescent="0.75">
      <c r="G104" s="77"/>
      <c r="P104" s="11">
        <v>90</v>
      </c>
      <c r="Q104" s="11">
        <f t="shared" si="8"/>
        <v>14</v>
      </c>
      <c r="R104" s="11">
        <f t="shared" si="9"/>
        <v>6</v>
      </c>
      <c r="S104" s="12" cm="1">
        <f t="array" ref="S104">INDEX('PathStage-ConceptMap-3'!$I$15:$N$123,Q104+1,R104)</f>
        <v>0</v>
      </c>
    </row>
    <row r="105" spans="7:19" x14ac:dyDescent="0.75">
      <c r="G105" s="77"/>
      <c r="P105" s="11">
        <v>91</v>
      </c>
      <c r="Q105" s="11">
        <f t="shared" si="8"/>
        <v>15</v>
      </c>
      <c r="R105" s="11">
        <f t="shared" si="9"/>
        <v>1</v>
      </c>
      <c r="S105" s="12" cm="1">
        <f t="array" ref="S105">INDEX('PathStage-ConceptMap-3'!$I$15:$N$123,Q105+1,R105)</f>
        <v>0</v>
      </c>
    </row>
    <row r="106" spans="7:19" x14ac:dyDescent="0.75">
      <c r="G106" s="77"/>
      <c r="P106" s="11">
        <v>92</v>
      </c>
      <c r="Q106" s="11">
        <f t="shared" si="8"/>
        <v>15</v>
      </c>
      <c r="R106" s="11">
        <f t="shared" si="9"/>
        <v>2</v>
      </c>
      <c r="S106" s="12" cm="1">
        <f t="array" ref="S106">INDEX('PathStage-ConceptMap-3'!$I$15:$N$123,Q106+1,R106)</f>
        <v>0</v>
      </c>
    </row>
    <row r="107" spans="7:19" x14ac:dyDescent="0.75">
      <c r="G107" s="77"/>
      <c r="P107" s="11">
        <v>93</v>
      </c>
      <c r="Q107" s="11">
        <f t="shared" si="8"/>
        <v>15</v>
      </c>
      <c r="R107" s="11">
        <f t="shared" si="9"/>
        <v>3</v>
      </c>
      <c r="S107" s="12" cm="1">
        <f t="array" ref="S107">INDEX('PathStage-ConceptMap-3'!$I$15:$N$123,Q107+1,R107)</f>
        <v>0</v>
      </c>
    </row>
    <row r="108" spans="7:19" x14ac:dyDescent="0.75">
      <c r="G108" s="77"/>
      <c r="P108" s="11">
        <v>94</v>
      </c>
      <c r="Q108" s="11">
        <f t="shared" si="8"/>
        <v>15</v>
      </c>
      <c r="R108" s="11">
        <f t="shared" si="9"/>
        <v>4</v>
      </c>
      <c r="S108" s="12" cm="1">
        <f t="array" ref="S108">INDEX('PathStage-ConceptMap-3'!$I$15:$N$123,Q108+1,R108)</f>
        <v>0</v>
      </c>
    </row>
    <row r="109" spans="7:19" x14ac:dyDescent="0.75">
      <c r="G109" s="77"/>
      <c r="P109" s="11">
        <v>95</v>
      </c>
      <c r="Q109" s="11">
        <f t="shared" si="8"/>
        <v>15</v>
      </c>
      <c r="R109" s="11">
        <f t="shared" si="9"/>
        <v>5</v>
      </c>
      <c r="S109" s="12" cm="1">
        <f t="array" ref="S109">INDEX('PathStage-ConceptMap-3'!$I$15:$N$123,Q109+1,R109)</f>
        <v>0</v>
      </c>
    </row>
    <row r="110" spans="7:19" x14ac:dyDescent="0.75">
      <c r="G110" s="77"/>
      <c r="P110" s="11">
        <v>96</v>
      </c>
      <c r="Q110" s="11">
        <f t="shared" si="8"/>
        <v>15</v>
      </c>
      <c r="R110" s="11">
        <f t="shared" si="9"/>
        <v>6</v>
      </c>
      <c r="S110" s="12" cm="1">
        <f t="array" ref="S110">INDEX('PathStage-ConceptMap-3'!$I$15:$N$123,Q110+1,R110)</f>
        <v>0</v>
      </c>
    </row>
    <row r="111" spans="7:19" x14ac:dyDescent="0.75">
      <c r="G111" s="77"/>
      <c r="P111" s="11">
        <v>97</v>
      </c>
      <c r="Q111" s="11">
        <f t="shared" si="8"/>
        <v>16</v>
      </c>
      <c r="R111" s="11">
        <f t="shared" si="9"/>
        <v>1</v>
      </c>
      <c r="S111" s="12" cm="1">
        <f t="array" ref="S111">INDEX('PathStage-ConceptMap-3'!$I$15:$N$123,Q111+1,R111)</f>
        <v>0</v>
      </c>
    </row>
    <row r="112" spans="7:19" x14ac:dyDescent="0.75">
      <c r="G112" s="77"/>
      <c r="P112" s="11">
        <v>98</v>
      </c>
      <c r="Q112" s="11">
        <f t="shared" si="8"/>
        <v>16</v>
      </c>
      <c r="R112" s="11">
        <f t="shared" si="9"/>
        <v>2</v>
      </c>
      <c r="S112" s="12" cm="1">
        <f t="array" ref="S112">INDEX('PathStage-ConceptMap-3'!$I$15:$N$123,Q112+1,R112)</f>
        <v>0</v>
      </c>
    </row>
    <row r="113" spans="7:19" x14ac:dyDescent="0.75">
      <c r="G113" s="77"/>
      <c r="P113" s="11">
        <v>99</v>
      </c>
      <c r="Q113" s="11">
        <f t="shared" si="8"/>
        <v>16</v>
      </c>
      <c r="R113" s="11">
        <f t="shared" si="9"/>
        <v>3</v>
      </c>
      <c r="S113" s="12" cm="1">
        <f t="array" ref="S113">INDEX('PathStage-ConceptMap-3'!$I$15:$N$123,Q113+1,R113)</f>
        <v>0</v>
      </c>
    </row>
    <row r="114" spans="7:19" x14ac:dyDescent="0.75">
      <c r="G114" s="77"/>
      <c r="P114" s="11">
        <v>100</v>
      </c>
      <c r="Q114" s="11">
        <f t="shared" si="8"/>
        <v>16</v>
      </c>
      <c r="R114" s="11">
        <f t="shared" si="9"/>
        <v>4</v>
      </c>
      <c r="S114" s="12" cm="1">
        <f t="array" ref="S114">INDEX('PathStage-ConceptMap-3'!$I$15:$N$123,Q114+1,R114)</f>
        <v>0</v>
      </c>
    </row>
    <row r="115" spans="7:19" x14ac:dyDescent="0.75">
      <c r="G115" s="77"/>
      <c r="P115" s="11">
        <v>101</v>
      </c>
      <c r="Q115" s="11">
        <f t="shared" si="8"/>
        <v>16</v>
      </c>
      <c r="R115" s="11">
        <f t="shared" si="9"/>
        <v>5</v>
      </c>
      <c r="S115" s="12" cm="1">
        <f t="array" ref="S115">INDEX('PathStage-ConceptMap-3'!$I$15:$N$123,Q115+1,R115)</f>
        <v>0</v>
      </c>
    </row>
    <row r="116" spans="7:19" x14ac:dyDescent="0.75">
      <c r="G116" s="77"/>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1601</v>
      </c>
      <c r="D3" s="47" t="s">
        <v>1466</v>
      </c>
      <c r="E3" s="71" t="str">
        <f>$C$1&amp;HnStage!B4</f>
        <v>http://hl7.eu/fhir/ig/idea4rc/StructureDefinition/HnStageI4rc</v>
      </c>
    </row>
    <row r="4" spans="1:19" x14ac:dyDescent="0.75">
      <c r="B4" s="47" t="s">
        <v>16</v>
      </c>
      <c r="C4" s="28" t="s">
        <v>1603</v>
      </c>
      <c r="D4" s="47" t="s">
        <v>1467</v>
      </c>
      <c r="E4" s="158" t="s">
        <v>1621</v>
      </c>
      <c r="F4" s="159"/>
      <c r="G4" s="159"/>
    </row>
    <row r="5" spans="1:19" x14ac:dyDescent="0.75">
      <c r="B5" s="47" t="s">
        <v>10</v>
      </c>
      <c r="C5" s="7" t="s">
        <v>1604</v>
      </c>
      <c r="D5" s="47"/>
      <c r="E5" s="7"/>
    </row>
    <row r="6" spans="1:19" x14ac:dyDescent="0.75">
      <c r="B6" s="47" t="s">
        <v>18</v>
      </c>
      <c r="C6" s="41"/>
      <c r="D6" s="47" t="s">
        <v>1468</v>
      </c>
      <c r="E6" s="158" t="str">
        <f>E3</f>
        <v>http://hl7.eu/fhir/ig/idea4rc/StructureDefinition/HnStageI4rc</v>
      </c>
      <c r="F6" s="159"/>
      <c r="G6" s="159"/>
    </row>
    <row r="7" spans="1:19" x14ac:dyDescent="0.75">
      <c r="B7" s="47" t="s">
        <v>15</v>
      </c>
      <c r="C7" s="72"/>
      <c r="D7" s="47" t="s">
        <v>1469</v>
      </c>
      <c r="E7" s="158" t="s">
        <v>1621</v>
      </c>
      <c r="F7" s="159"/>
      <c r="G7" s="159"/>
    </row>
    <row r="8" spans="1:19" ht="44.25" x14ac:dyDescent="0.75">
      <c r="B8" s="47" t="s">
        <v>1470</v>
      </c>
      <c r="C8" s="73" t="s">
        <v>1604</v>
      </c>
      <c r="D8" s="47"/>
      <c r="E8" s="7"/>
      <c r="I8" s="12" t="s">
        <v>1285</v>
      </c>
      <c r="J8" s="12" t="s">
        <v>1286</v>
      </c>
      <c r="K8" s="12" t="s">
        <v>1287</v>
      </c>
      <c r="L8" s="12" t="s">
        <v>1288</v>
      </c>
      <c r="M8" s="11" t="s">
        <v>1289</v>
      </c>
      <c r="P8" s="34" t="s">
        <v>1324</v>
      </c>
      <c r="Q8" s="34">
        <v>6</v>
      </c>
    </row>
    <row r="9" spans="1:19" x14ac:dyDescent="0.75">
      <c r="B9" s="47" t="s">
        <v>1471</v>
      </c>
      <c r="C9" s="12" t="s">
        <v>1605</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PathologicalStage!B5</f>
        <v>PathologicalStage</v>
      </c>
      <c r="C14" s="11"/>
      <c r="D14" s="4" t="s">
        <v>1524</v>
      </c>
      <c r="E14" s="6"/>
      <c r="F14" s="49"/>
      <c r="G14" s="49"/>
      <c r="I14" s="12"/>
      <c r="J14" s="11"/>
      <c r="K14" s="11"/>
      <c r="L14" s="11"/>
      <c r="M14" s="48"/>
      <c r="N14" s="51"/>
    </row>
    <row r="15" spans="1:19" ht="73.75" customHeight="1" x14ac:dyDescent="0.75">
      <c r="A15" s="44"/>
      <c r="B15" s="11" t="str">
        <f>HnStage!B11</f>
        <v>Cm</v>
      </c>
      <c r="C15" s="11" t="str">
        <f>HnStage!C11</f>
        <v>cM</v>
      </c>
      <c r="D15" s="12" t="s">
        <v>1613</v>
      </c>
      <c r="E15" s="12"/>
      <c r="F15" s="49" t="s">
        <v>1290</v>
      </c>
      <c r="G15" s="77"/>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1626</v>
      </c>
    </row>
    <row r="3" spans="2:7" x14ac:dyDescent="0.75">
      <c r="B3" s="24" t="s">
        <v>20</v>
      </c>
    </row>
    <row r="4" spans="2:7" x14ac:dyDescent="0.75">
      <c r="B4" s="50" t="str">
        <f>"Instance: "&amp;'PathStage-ConceptMap-1'!C4</f>
        <v>Instance: pathologicalStage2FHIR</v>
      </c>
    </row>
    <row r="5" spans="2:7" x14ac:dyDescent="0.75">
      <c r="B5" s="50" t="s">
        <v>1330</v>
      </c>
    </row>
    <row r="6" spans="2:7" x14ac:dyDescent="0.75">
      <c r="B6" s="50" t="s">
        <v>1321</v>
      </c>
    </row>
    <row r="7" spans="2:7" x14ac:dyDescent="0.75">
      <c r="B7" s="50" t="s">
        <v>1473</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1322</v>
      </c>
    </row>
    <row r="11" spans="2:7" x14ac:dyDescent="0.75">
      <c r="B11" s="50" t="s">
        <v>1323</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##34#http://hl7.eu/fhir/ig/idea4rc/StructureDefinition/HnStageI4rc##34#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##34#http://hl7.eu/fhir/ig/idea4rc/StructureDefinition/HnStageI4rc##34#</v>
      </c>
    </row>
    <row r="17" spans="2:7" x14ac:dyDescent="0.75">
      <c r="B17" s="53" t="str">
        <f>"* group[=].target = ##34#"&amp;'PathStage-ConceptMap-1'!E7&amp;"##34#"</f>
        <v>* group[=].target = ##34#http://hl7.eu/fhir/ig/idea4rc/StructureDefinition/mcode-cancer-stage-group##34#</v>
      </c>
    </row>
    <row r="18" spans="2:7" x14ac:dyDescent="0.75">
      <c r="B18" s="75"/>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3"/>
    </row>
    <row r="149" spans="2:2" x14ac:dyDescent="0.75">
      <c r="B149" s="53" t="str">
        <f>"* group[+].source = ##34#"&amp;'PathStage-ConceptMap-2'!E6&amp;"##34#"</f>
        <v>* group[+].source = ##34#http://hl7.eu/fhir/ig/idea4rc/StructureDefinition/HnStageI4rc##34#</v>
      </c>
    </row>
    <row r="150" spans="2:2" x14ac:dyDescent="0.75">
      <c r="B150" s="84" t="str">
        <f>"* group[=].target = ##34#"&amp;'PathStage-ConceptMap-2'!E7&amp;"##34#"</f>
        <v>* group[=].target = ##34#http://hl7.eu/fhir/ig/idea4rc/StructureDefinition/mcode-tnm-primary-tumor-category##34#</v>
      </c>
    </row>
    <row r="151" spans="2:2" x14ac:dyDescent="0.75">
      <c r="B151" s="85"/>
    </row>
    <row r="152" spans="2:2" x14ac:dyDescent="0.75">
      <c r="B152" s="11" t="e">
        <f>IF('PathStage-ConceptMap-2'!S15=0,"//---END",'PathStage-ConceptMap-2'!S15)</f>
        <v>#REF!</v>
      </c>
    </row>
    <row r="153" spans="2:2" x14ac:dyDescent="0.75">
      <c r="B153" s="11" t="e">
        <f>IF('PathStage-ConceptMap-2'!S16=0,"//---END",'PathStage-ConceptMap-2'!S16)</f>
        <v>#REF!</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3"/>
      <c r="C163" s="7"/>
      <c r="D163" s="7"/>
      <c r="E163" s="7"/>
      <c r="F163" s="7"/>
      <c r="G163" s="7"/>
    </row>
    <row r="164" spans="2:7" x14ac:dyDescent="0.75">
      <c r="B164" s="83"/>
      <c r="C164" s="7"/>
      <c r="D164" s="7"/>
      <c r="E164" s="7"/>
      <c r="F164" s="7"/>
      <c r="G164" s="7"/>
    </row>
    <row r="165" spans="2:7" x14ac:dyDescent="0.75">
      <c r="B165" s="53" t="str">
        <f>"* group[+].source = ##34#"&amp;'PathStage-ConceptMap-3'!E6&amp;"##34#"</f>
        <v>* group[+].source = ##34#http://hl7.eu/fhir/ig/idea4rc/StructureDefinition/HnStageI4rc##34#</v>
      </c>
      <c r="C165" s="7"/>
      <c r="D165" s="7"/>
      <c r="E165" s="7"/>
      <c r="F165" s="7"/>
      <c r="G165" s="7"/>
    </row>
    <row r="166" spans="2:7" x14ac:dyDescent="0.75">
      <c r="B166" s="84" t="str">
        <f>"* group[=].target = ##34#"&amp;'PathStage-ConceptMap-3'!E7&amp;"##34#"</f>
        <v>* group[=].target = ##34#http://hl7.eu/fhir/ig/idea4rc/StructureDefinition/mcode-tnm-regional-nodes-category##34#</v>
      </c>
      <c r="C166" s="7"/>
      <c r="D166" s="7"/>
      <c r="E166" s="7"/>
      <c r="F166" s="7"/>
      <c r="G166" s="7"/>
    </row>
    <row r="167" spans="2:7" x14ac:dyDescent="0.75">
      <c r="B167" s="85"/>
      <c r="C167" s="7"/>
      <c r="D167" s="7"/>
      <c r="E167" s="7"/>
      <c r="F167" s="7"/>
      <c r="G167" s="7"/>
    </row>
    <row r="168" spans="2:7" x14ac:dyDescent="0.75">
      <c r="B168" s="73" t="str">
        <f>IF('PathStage-ConceptMap-3'!S15=0,"//---END",'PathStage-ConceptMap-3'!S15)</f>
        <v>* group[=].element[+].code = #PathologicalStage.Ct</v>
      </c>
      <c r="C168" s="7"/>
      <c r="D168" s="7"/>
      <c r="E168" s="7"/>
      <c r="F168" s="7"/>
      <c r="G168" s="7"/>
    </row>
    <row r="169" spans="2:7" x14ac:dyDescent="0.75">
      <c r="B169" s="73" t="str">
        <f>IF('PathStage-ConceptMap-3'!S16=0,"//---END",'PathStage-ConceptMap-3'!S16)</f>
        <v>* group[=].element[=].display = ##34#cT##34#</v>
      </c>
      <c r="C169" s="7"/>
      <c r="D169" s="7"/>
      <c r="E169" s="7"/>
      <c r="F169" s="7"/>
      <c r="G169" s="7"/>
    </row>
    <row r="170" spans="2:7" x14ac:dyDescent="0.75">
      <c r="B170" s="73" t="str">
        <f>IF('PathStage-ConceptMap-3'!S17=0,"//---END",'PathStage-ConceptMap-3'!S17)</f>
        <v>* group[=].element[=].target.code = #Observation.valueCodeableConcept</v>
      </c>
      <c r="C170" s="7"/>
      <c r="D170" s="7"/>
      <c r="E170" s="7"/>
      <c r="F170" s="7"/>
      <c r="G170" s="7"/>
    </row>
    <row r="171" spans="2:7" x14ac:dyDescent="0.75">
      <c r="B171" s="73" t="str">
        <f>IF('PathStage-ConceptMap-3'!S18=0,"//---END",'PathStage-ConceptMap-3'!S18)</f>
        <v>* group[=].element[=].target.display = ##34###34#</v>
      </c>
      <c r="C171" s="7"/>
      <c r="D171" s="7"/>
      <c r="E171" s="7"/>
      <c r="F171" s="7"/>
      <c r="G171" s="7"/>
    </row>
    <row r="172" spans="2:7" x14ac:dyDescent="0.75">
      <c r="B172" s="73" t="str">
        <f>IF('PathStage-ConceptMap-3'!S19=0,"//---END",'PathStage-ConceptMap-3'!S19)</f>
        <v>* group[=].element[=].target.equivalence = #relatedto</v>
      </c>
      <c r="C172" s="7"/>
      <c r="D172" s="7"/>
      <c r="E172" s="7"/>
      <c r="F172" s="7"/>
      <c r="G172" s="7"/>
    </row>
    <row r="173" spans="2:7" x14ac:dyDescent="0.75">
      <c r="B173" s="73" t="str">
        <f>IF('PathStage-ConceptMap-3'!S20=0,"//---END",'PathStage-ConceptMap-3'!S20)</f>
        <v>* group[=].element[=].target.comment = ##34#where code = 21902-2	 'Stage group.pathology'##34#</v>
      </c>
      <c r="C173" s="7"/>
      <c r="D173" s="7"/>
      <c r="E173" s="7"/>
      <c r="F173" s="7"/>
      <c r="G173" s="7"/>
    </row>
    <row r="174" spans="2:7" x14ac:dyDescent="0.75">
      <c r="B174" s="73" t="str">
        <f>IF('PathStage-ConceptMap-3'!S21=0,"//---END",'PathStage-ConceptMap-3'!S21)</f>
        <v>//---END</v>
      </c>
      <c r="C174" s="7"/>
      <c r="D174" s="7"/>
      <c r="E174" s="7"/>
      <c r="F174" s="7"/>
      <c r="G174" s="7"/>
    </row>
    <row r="175" spans="2:7" x14ac:dyDescent="0.75">
      <c r="B175" s="73" t="str">
        <f>IF('PathStage-ConceptMap-3'!S22=0,"//---END",'PathStage-ConceptMap-3'!S22)</f>
        <v>//---END</v>
      </c>
      <c r="C175" s="7"/>
      <c r="D175" s="7"/>
      <c r="E175" s="7"/>
      <c r="F175" s="7"/>
      <c r="G175" s="7"/>
    </row>
    <row r="176" spans="2:7" x14ac:dyDescent="0.75">
      <c r="B176" s="73" t="str">
        <f>IF('PathStage-ConceptMap-3'!S23=0,"//---END",'PathStage-ConceptMap-3'!S23)</f>
        <v>//---END</v>
      </c>
      <c r="C176" s="7"/>
      <c r="D176" s="7"/>
      <c r="E176" s="7"/>
      <c r="F176" s="7"/>
      <c r="G176" s="7"/>
    </row>
    <row r="177" spans="2:7" x14ac:dyDescent="0.75">
      <c r="B177" s="73" t="str">
        <f>IF('PathStage-ConceptMap-3'!S24=0,"//---END",'PathStage-ConceptMap-3'!S24)</f>
        <v>//---END</v>
      </c>
      <c r="C177" s="7"/>
      <c r="D177" s="7"/>
      <c r="E177" s="7"/>
      <c r="F177" s="7"/>
      <c r="G177" s="7"/>
    </row>
    <row r="178" spans="2:7" x14ac:dyDescent="0.75">
      <c r="B178" s="73" t="str">
        <f>IF('PathStage-ConceptMap-3'!S25=0,"//---END",'PathStage-ConceptMap-3'!S25)</f>
        <v>//---END</v>
      </c>
      <c r="C178" s="7"/>
      <c r="D178" s="7"/>
      <c r="E178" s="7"/>
      <c r="F178" s="7"/>
      <c r="G178" s="7"/>
    </row>
    <row r="179" spans="2:7" x14ac:dyDescent="0.75">
      <c r="B179" s="83"/>
      <c r="C179" s="7"/>
      <c r="D179" s="7"/>
      <c r="E179" s="7"/>
      <c r="F179" s="7"/>
      <c r="G179" s="7"/>
    </row>
    <row r="180" spans="2:7" x14ac:dyDescent="0.75">
      <c r="B180" s="53" t="str">
        <f>"* group[+].source = ##34#"&amp;'PathStage-ConceptMap-4'!E6&amp;"##34#"</f>
        <v>* group[+].source = ##34#http://hl7.eu/fhir/ig/idea4rc/StructureDefinition/HnStageI4rc##34#</v>
      </c>
      <c r="C180" s="7"/>
      <c r="D180" s="7"/>
      <c r="E180" s="7"/>
      <c r="F180" s="7"/>
      <c r="G180" s="7"/>
    </row>
    <row r="181" spans="2:7" x14ac:dyDescent="0.75">
      <c r="B181" s="84" t="str">
        <f>"* group[=].target = ##34#"&amp;'PathStage-ConceptMap-4'!E7&amp;"##34#"</f>
        <v>* group[=].target = ##34#http://hl7.eu/fhir/ig/idea4rc/StructureDefinition/mcode-tnm-distant-metastases-category##34#</v>
      </c>
      <c r="C181" s="7"/>
      <c r="D181" s="7"/>
      <c r="E181" s="7"/>
      <c r="F181" s="7"/>
      <c r="G181" s="7"/>
    </row>
    <row r="182" spans="2:7" x14ac:dyDescent="0.75">
      <c r="B182" s="85"/>
      <c r="C182" s="7"/>
      <c r="D182" s="7"/>
      <c r="E182" s="7"/>
      <c r="F182" s="7"/>
      <c r="G182" s="7"/>
    </row>
    <row r="183" spans="2:7" x14ac:dyDescent="0.75">
      <c r="B183" s="7" t="str">
        <f>IF('PathStage-ConceptMap-4'!S15=0,"//---END",'PathStage-ConceptMap-4'!S15)</f>
        <v>* group[=].element[+].code = #PathologicalStage.Cm</v>
      </c>
      <c r="C183" s="7"/>
      <c r="D183" s="7"/>
      <c r="E183" s="7"/>
      <c r="F183" s="7"/>
      <c r="G183" s="7"/>
    </row>
    <row r="184" spans="2:7" x14ac:dyDescent="0.75">
      <c r="B184" s="7" t="str">
        <f>IF('PathStage-ConceptMap-4'!S16=0,"//---END",'PathStage-ConceptMap-4'!S16)</f>
        <v>* group[=].element[=].display = ##34#cM##34#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13D9-5275-4C5B-A9BD-C2833CA080B6}">
  <sheetPr codeName="Foglio54">
    <tabColor theme="7" tint="0.39997558519241921"/>
  </sheetPr>
  <dimension ref="A1:R65"/>
  <sheetViews>
    <sheetView zoomScale="85" zoomScaleNormal="85" workbookViewId="0">
      <selection activeCell="H15" sqref="H15"/>
    </sheetView>
  </sheetViews>
  <sheetFormatPr defaultRowHeight="19.899999999999999" customHeight="1"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1382</v>
      </c>
      <c r="N1" s="23" t="s">
        <v>20</v>
      </c>
      <c r="P1" s="23" t="s">
        <v>20</v>
      </c>
      <c r="R1" s="23" t="s">
        <v>20</v>
      </c>
    </row>
    <row r="2" spans="1:18" ht="19.899999999999999" customHeight="1" x14ac:dyDescent="0.75">
      <c r="L2" s="24" t="s">
        <v>19</v>
      </c>
      <c r="N2" s="24" t="s">
        <v>1381</v>
      </c>
      <c r="P2" s="24" t="s">
        <v>2045</v>
      </c>
      <c r="R2" s="24" t="s">
        <v>2046</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2134</v>
      </c>
      <c r="L4" s="16" t="str">
        <f>CONCATENATE("Logical: ",B4)</f>
        <v>Logical: StageI4rc</v>
      </c>
    </row>
    <row r="5" spans="1:18" ht="19.899999999999999" customHeight="1" x14ac:dyDescent="0.75">
      <c r="A5" s="14" t="s">
        <v>16</v>
      </c>
      <c r="B5" s="31" t="s">
        <v>2135</v>
      </c>
      <c r="L5" s="16" t="str">
        <f>CONCATENATE("Id: ",B5)</f>
        <v>Id: Stage</v>
      </c>
    </row>
    <row r="6" spans="1:18" ht="19.899999999999999" customHeight="1" x14ac:dyDescent="0.75">
      <c r="A6" s="14" t="s">
        <v>10</v>
      </c>
      <c r="B6" s="32" t="s">
        <v>2135</v>
      </c>
      <c r="L6" s="17" t="str">
        <f>CONCATENATE("Title: ##34#",B6,"##34#")</f>
        <v>Title: ##34#Stage##34#</v>
      </c>
    </row>
    <row r="7" spans="1:18" ht="19.899999999999999" customHeight="1" x14ac:dyDescent="0.75">
      <c r="A7" s="26" t="s">
        <v>2</v>
      </c>
      <c r="B7" s="63" t="s">
        <v>2135</v>
      </c>
      <c r="C7" s="9" t="s">
        <v>3</v>
      </c>
      <c r="D7" s="1" t="s">
        <v>4</v>
      </c>
      <c r="E7" s="3" t="s">
        <v>5</v>
      </c>
      <c r="F7" s="3" t="s">
        <v>6</v>
      </c>
      <c r="G7" s="3" t="s">
        <v>7</v>
      </c>
      <c r="H7" s="64" t="s">
        <v>1380</v>
      </c>
      <c r="I7" s="118" t="s">
        <v>2043</v>
      </c>
      <c r="J7" s="118" t="s">
        <v>2044</v>
      </c>
      <c r="L7" s="17" t="str">
        <f>CONCATENATE("Description: "," ##334#",B7,"##334#",)</f>
        <v>Description:  ##334#Stage##334#</v>
      </c>
    </row>
    <row r="8" spans="1:18" ht="20.25" customHeight="1" x14ac:dyDescent="0.75">
      <c r="A8" s="124">
        <v>0</v>
      </c>
      <c r="B8" s="42" t="s">
        <v>1545</v>
      </c>
      <c r="C8" s="11" t="s">
        <v>1539</v>
      </c>
      <c r="D8" s="11" t="s">
        <v>1540</v>
      </c>
      <c r="E8" s="11">
        <v>1</v>
      </c>
      <c r="F8" s="11">
        <v>1</v>
      </c>
      <c r="G8" t="s">
        <v>1592</v>
      </c>
      <c r="H8" s="12"/>
      <c r="I8" s="12" t="b">
        <v>1</v>
      </c>
      <c r="J8" s="12" t="b">
        <v>1</v>
      </c>
      <c r="K8" s="25"/>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37" si="1">IF(I8,IF(L8="*  ..  ##34###34# ##334###334#",L8,CONCATENATE("* ",B8," insert ObligationActorAndCode($actor-headneck, #SHALL:handle)")),IF(L8="*  ..  ##34###34# ##334###334#",L8,""))</f>
        <v>* episodeEvent insert ObligationActorAndCode($actor-headneck, #SHALL:handle)</v>
      </c>
      <c r="R8" s="12" t="str">
        <f t="shared" ref="R8:R37" si="2">IF(J8,IF(L8="*  ..  ##34###34# ##334###334#",L8,CONCATENATE("* ",B8," insert ObligationActorAndCode($actor-sarcoma-i4rc, #SHALL:handle)")),IF(L8="*  ..  ##34###34# ##334###334#",L8,""))</f>
        <v>* episodeEvent insert ObligationActorAndCode($actor-sarcoma-i4rc, #SHALL:handle)</v>
      </c>
    </row>
    <row r="9" spans="1:18" ht="73.75" x14ac:dyDescent="0.75">
      <c r="A9" s="124">
        <v>1</v>
      </c>
      <c r="B9" s="11" t="s">
        <v>1854</v>
      </c>
      <c r="C9" s="11" t="s">
        <v>2101</v>
      </c>
      <c r="D9" s="11" t="s">
        <v>2101</v>
      </c>
      <c r="E9" s="11">
        <v>1</v>
      </c>
      <c r="F9" s="11">
        <v>1</v>
      </c>
      <c r="G9" t="s">
        <v>1461</v>
      </c>
      <c r="H9" s="12" t="s">
        <v>2111</v>
      </c>
      <c r="I9" s="12" t="b">
        <v>1</v>
      </c>
      <c r="J9" s="12" t="b">
        <v>1</v>
      </c>
      <c r="K9" s="25"/>
      <c r="L9" s="12" t="str">
        <f t="shared" si="0"/>
        <v>* type 1..1 CodeableConcept ##34#Type of stage##34# ##334#Type of stage##334#</v>
      </c>
      <c r="N9" s="12" t="str">
        <f t="shared" ref="N9:N29" si="3">IF(H9="",IF(L9="*  ..  ##34###34# ##334###334#",L9,""),IF(L9="*  ..  ##34###34# ##334###334#",L9,CONCATENATE("* ",B9," ^comment = ##334#",H9,"##334#")))</f>
        <v>* type ^comment = ##334#Clinical;pathologic; rClinical; rPathological; unknown
Clinical - 4241440
Pathologic - 4105323
Unknown - 4129922##334#</v>
      </c>
      <c r="P9" s="12" t="str">
        <f t="shared" si="1"/>
        <v>* type insert ObligationActorAndCode($actor-headneck, #SHALL:handle)</v>
      </c>
      <c r="R9" s="12" t="str">
        <f t="shared" si="2"/>
        <v>* type insert ObligationActorAndCode($actor-sarcoma-i4rc, #SHALL:handle)</v>
      </c>
    </row>
    <row r="10" spans="1:18" ht="162.25" x14ac:dyDescent="0.75">
      <c r="A10" s="124">
        <v>2</v>
      </c>
      <c r="B10" s="11" t="s">
        <v>2092</v>
      </c>
      <c r="C10" s="11" t="s">
        <v>288</v>
      </c>
      <c r="D10" s="11" t="s">
        <v>1384</v>
      </c>
      <c r="E10" s="11">
        <v>1</v>
      </c>
      <c r="F10" s="11">
        <v>1</v>
      </c>
      <c r="G10" t="s">
        <v>1461</v>
      </c>
      <c r="H10" s="12" t="s">
        <v>2112</v>
      </c>
      <c r="I10" s="12" t="b">
        <v>1</v>
      </c>
      <c r="J10" s="12" t="b">
        <v>0</v>
      </c>
      <c r="K10" s="25"/>
      <c r="L10" s="12" t="str">
        <f t="shared" si="0"/>
        <v>* t 1..1 CodeableConcept ##34#T##34# ##334#Specifies the clinical T##334#</v>
      </c>
      <c r="N10" s="12" t="str">
        <f t="shared" si="3"/>
        <v>* t ^comment = ##334#Tx; Tis; T0;T1;T2; T3; T4; T4a; T4b;
Tx - 4282467
 Tis - 4195922
T0 - 4243213
T1 -  4052407
T2 - 4194614
 T3 - 4032012
 T4 - 4278513
 T4a - 4127612
 T4b - 4129920
Unknown - 4129922##334#</v>
      </c>
      <c r="P10" s="12" t="str">
        <f t="shared" si="1"/>
        <v>* t insert ObligationActorAndCode($actor-headneck, #SHALL:handle)</v>
      </c>
      <c r="R10" s="12" t="str">
        <f t="shared" si="2"/>
        <v/>
      </c>
    </row>
    <row r="11" spans="1:18" ht="32.25" customHeight="1" x14ac:dyDescent="0.75">
      <c r="A11" s="125">
        <v>3</v>
      </c>
      <c r="B11" s="11" t="s">
        <v>2093</v>
      </c>
      <c r="C11" s="11" t="s">
        <v>295</v>
      </c>
      <c r="D11" s="11" t="s">
        <v>1385</v>
      </c>
      <c r="E11" s="11">
        <v>1</v>
      </c>
      <c r="F11" s="11">
        <v>1</v>
      </c>
      <c r="G11" t="s">
        <v>1461</v>
      </c>
      <c r="H11" s="12" t="s">
        <v>2113</v>
      </c>
      <c r="I11" s="12" t="b">
        <v>1</v>
      </c>
      <c r="J11" s="12" t="b">
        <v>0</v>
      </c>
      <c r="K11" s="25"/>
      <c r="L11" s="12" t="str">
        <f t="shared" si="0"/>
        <v>* n 1..1 CodeableConcept ##34#N##34# ##334#Specifies the clinical N##334#</v>
      </c>
      <c r="N11" s="12" t="str">
        <f t="shared" si="3"/>
        <v>* n ^comment = ##334#Nx; N0;N1;N2;N2a;N2b;N2c;N3; N3a;N3b;
Nx - 4195718
N0 - 4266674
N1 - 4203608
N2 - 4263599
N2a - 4135247
N2b - 4119012
N2c - 4118508
N3 - 4239307
N3a - 4240556
N3b - 4240557
Unknown - 4129922##334#</v>
      </c>
      <c r="P11" s="12" t="str">
        <f t="shared" si="1"/>
        <v>* n insert ObligationActorAndCode($actor-headneck, #SHALL:handle)</v>
      </c>
      <c r="R11" s="12" t="str">
        <f t="shared" si="2"/>
        <v/>
      </c>
    </row>
    <row r="12" spans="1:18" ht="59" x14ac:dyDescent="0.75">
      <c r="A12" s="124">
        <v>4</v>
      </c>
      <c r="B12" s="11" t="s">
        <v>2094</v>
      </c>
      <c r="C12" s="11" t="s">
        <v>302</v>
      </c>
      <c r="D12" s="11" t="s">
        <v>1386</v>
      </c>
      <c r="E12" s="11">
        <v>1</v>
      </c>
      <c r="F12" s="11">
        <v>1</v>
      </c>
      <c r="G12" t="s">
        <v>1461</v>
      </c>
      <c r="H12" s="12" t="s">
        <v>2114</v>
      </c>
      <c r="I12" s="12" t="b">
        <v>1</v>
      </c>
      <c r="J12" s="12" t="b">
        <v>0</v>
      </c>
      <c r="K12" s="25"/>
      <c r="L12" s="12" t="str">
        <f t="shared" si="0"/>
        <v>* m 1..1 CodeableConcept ##34#M##34# ##334#Specifies the clinical M##334#</v>
      </c>
      <c r="N12" s="12" t="str">
        <f t="shared" si="3"/>
        <v>* m ^comment = ##334#M0; M1;
M0 -  4149726
M1 - 4205430
Unknown - 4129922##334#</v>
      </c>
      <c r="P12" s="12" t="str">
        <f t="shared" si="1"/>
        <v>* m insert ObligationActorAndCode($actor-headneck, #SHALL:handle)</v>
      </c>
      <c r="R12" s="12" t="str">
        <f t="shared" si="2"/>
        <v/>
      </c>
    </row>
    <row r="13" spans="1:18" ht="45.25" customHeight="1" x14ac:dyDescent="0.75">
      <c r="A13" s="124">
        <v>5</v>
      </c>
      <c r="B13" s="11" t="s">
        <v>2095</v>
      </c>
      <c r="C13" s="11" t="s">
        <v>1541</v>
      </c>
      <c r="D13" s="11" t="s">
        <v>1542</v>
      </c>
      <c r="E13" s="11">
        <v>1</v>
      </c>
      <c r="F13" s="11">
        <v>1</v>
      </c>
      <c r="G13" t="s">
        <v>1461</v>
      </c>
      <c r="H13" s="12" t="s">
        <v>2115</v>
      </c>
      <c r="I13" s="12" t="b">
        <v>1</v>
      </c>
      <c r="J13" s="12" t="b">
        <v>0</v>
      </c>
      <c r="K13" s="25"/>
      <c r="L13" s="12" t="str">
        <f t="shared" si="0"/>
        <v>* rENE 1..1 CodeableConcept ##34#Radiological Extra-nodal extension (rENE)##34# ##334#Describes the presence or absence of radiological signs of extracapsular extension, as defined in the AJCC 8th Ed##334#</v>
      </c>
      <c r="N13" s="12" t="str">
        <f t="shared" si="3"/>
        <v>* rENE ^comment = ##334#ENE-; ENE+;
ENE- - 36769946
ENE+ - 36770618
Unknown - 4129922##334#</v>
      </c>
      <c r="P13" s="12" t="str">
        <f t="shared" si="1"/>
        <v>* rENE insert ObligationActorAndCode($actor-headneck, #SHALL:handle)</v>
      </c>
      <c r="R13" s="12" t="str">
        <f t="shared" si="2"/>
        <v/>
      </c>
    </row>
    <row r="14" spans="1:18" ht="32.75" customHeight="1" x14ac:dyDescent="0.75">
      <c r="A14" s="124">
        <v>6</v>
      </c>
      <c r="B14" s="6" t="s">
        <v>2096</v>
      </c>
      <c r="C14" s="11" t="s">
        <v>2102</v>
      </c>
      <c r="D14" s="11" t="s">
        <v>2103</v>
      </c>
      <c r="E14" s="11">
        <v>1</v>
      </c>
      <c r="F14" s="11">
        <v>1</v>
      </c>
      <c r="G14" t="s">
        <v>1461</v>
      </c>
      <c r="H14" s="4" t="s">
        <v>2118</v>
      </c>
      <c r="I14" s="12" t="b">
        <v>0</v>
      </c>
      <c r="J14" s="12" t="b">
        <v>1</v>
      </c>
      <c r="K14" s="25"/>
      <c r="L14" s="12" t="str">
        <f t="shared" si="0"/>
        <v>* localised 1..1 CodeableConcept ##34#Localised##34# ##334#Is localised##334#</v>
      </c>
      <c r="N14" s="12" t="str">
        <f t="shared" si="3"/>
        <v>* localised ^comment = ##334#Stage at diagnosis (before any treatments)        '◦ Localised 
     ∙ Yes/No; if yes specify No of  lesions'
Confined disease - 32942
Number of tumor nodules - 4228659
##334#</v>
      </c>
      <c r="P14" s="12" t="str">
        <f t="shared" si="1"/>
        <v/>
      </c>
      <c r="R14" s="12" t="str">
        <f t="shared" si="2"/>
        <v>* localised insert ObligationActorAndCode($actor-sarcoma-i4rc, #SHALL:handle)</v>
      </c>
    </row>
    <row r="15" spans="1:18" ht="19.899999999999999" customHeight="1" x14ac:dyDescent="0.75">
      <c r="A15" s="126">
        <v>7</v>
      </c>
      <c r="B15" s="11" t="s">
        <v>2097</v>
      </c>
      <c r="C15" s="11" t="s">
        <v>2104</v>
      </c>
      <c r="D15" s="11" t="s">
        <v>2105</v>
      </c>
      <c r="E15" s="11">
        <v>1</v>
      </c>
      <c r="F15" s="11">
        <v>1</v>
      </c>
      <c r="G15" t="s">
        <v>1461</v>
      </c>
      <c r="H15" s="12" t="s">
        <v>2119</v>
      </c>
      <c r="I15" s="12" t="b">
        <v>0</v>
      </c>
      <c r="J15" s="12" t="b">
        <v>1</v>
      </c>
      <c r="K15" s="25"/>
      <c r="L15" s="12" t="str">
        <f t="shared" si="0"/>
        <v>* locoRegional 1..1 CodeableConcept ##34#Loco-regional##34# ##334#Loco-regional information##334#</v>
      </c>
      <c r="N15" s="12" t="str">
        <f t="shared" si="3"/>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1"/>
        <v/>
      </c>
      <c r="R15" s="12" t="str">
        <f t="shared" si="2"/>
        <v>* locoRegional insert ObligationActorAndCode($actor-sarcoma-i4rc, #SHALL:handle)</v>
      </c>
    </row>
    <row r="16" spans="1:18" ht="19.899999999999999" customHeight="1" x14ac:dyDescent="0.75">
      <c r="A16" s="126">
        <v>8</v>
      </c>
      <c r="B16" s="6" t="s">
        <v>2098</v>
      </c>
      <c r="C16" s="11" t="s">
        <v>2106</v>
      </c>
      <c r="D16" s="11" t="s">
        <v>2107</v>
      </c>
      <c r="E16" s="11">
        <v>0</v>
      </c>
      <c r="F16" s="11">
        <v>1</v>
      </c>
      <c r="G16" t="s">
        <v>1461</v>
      </c>
      <c r="H16" s="12" t="s">
        <v>1453</v>
      </c>
      <c r="I16" s="12" t="b">
        <v>1</v>
      </c>
      <c r="J16" s="12" t="b">
        <v>1</v>
      </c>
      <c r="K16" s="25"/>
      <c r="L16" s="12" t="str">
        <f t="shared" si="0"/>
        <v>* isMetastatic 0..1 CodeableConcept ##34#Is metastatic##34# ##334#Describes if the progression /recurrence or persistent disease is metastatic##334#</v>
      </c>
      <c r="N16" s="12" t="str">
        <f t="shared" si="3"/>
        <v>* isMetastatic ^comment = ##334#Yes; No; Unknown
Yes - 4188539
No -  4188540
Unknown - 4129922##334#</v>
      </c>
      <c r="P16" s="12" t="str">
        <f t="shared" si="1"/>
        <v>* isMetastatic insert ObligationActorAndCode($actor-headneck, #SHALL:handle)</v>
      </c>
      <c r="R16" s="12" t="str">
        <f t="shared" si="2"/>
        <v>* isMetastatic insert ObligationActorAndCode($actor-sarcoma-i4rc, #SHALL:handle)</v>
      </c>
    </row>
    <row r="17" spans="1:18" ht="19.899999999999999" customHeight="1" x14ac:dyDescent="0.75">
      <c r="A17" s="126">
        <v>9</v>
      </c>
      <c r="B17" s="11" t="s">
        <v>1413</v>
      </c>
      <c r="C17" s="11" t="s">
        <v>1388</v>
      </c>
      <c r="D17" s="11" t="s">
        <v>1389</v>
      </c>
      <c r="E17" s="11">
        <v>1</v>
      </c>
      <c r="F17" s="11">
        <v>1</v>
      </c>
      <c r="G17" t="s">
        <v>1461</v>
      </c>
      <c r="H17" s="12" t="s">
        <v>2116</v>
      </c>
      <c r="I17" s="12" t="b">
        <v>1</v>
      </c>
      <c r="J17" s="12" t="b">
        <v>0</v>
      </c>
      <c r="K17" s="25"/>
      <c r="L17" s="12" t="str">
        <f t="shared" si="0"/>
        <v>* ajccEdition 1..1 CodeableConcept ##34#Ajcc edition##34# ##334#Describe the edition of the AJCC used for staging##334#</v>
      </c>
      <c r="N17" s="12" t="str">
        <f t="shared" si="3"/>
        <v>* ajccEdition ^comment = ##334#8th,9th,10th,11th
8th - 1634449
9th - 
10th - 
11th - ##334#</v>
      </c>
      <c r="P17" s="12" t="str">
        <f t="shared" si="1"/>
        <v>* ajccEdition insert ObligationActorAndCode($actor-headneck, #SHALL:handle)</v>
      </c>
      <c r="R17" s="12" t="str">
        <f t="shared" si="2"/>
        <v/>
      </c>
    </row>
    <row r="18" spans="1:18" ht="19.899999999999999" customHeight="1" x14ac:dyDescent="0.75">
      <c r="A18" s="126">
        <v>10</v>
      </c>
      <c r="B18" s="6" t="s">
        <v>2099</v>
      </c>
      <c r="C18" s="11" t="s">
        <v>2108</v>
      </c>
      <c r="D18" s="11" t="s">
        <v>2109</v>
      </c>
      <c r="E18" s="11">
        <v>1</v>
      </c>
      <c r="F18" s="11">
        <v>1</v>
      </c>
      <c r="G18" t="s">
        <v>40</v>
      </c>
      <c r="H18" s="12"/>
      <c r="I18" s="12" t="b">
        <v>0</v>
      </c>
      <c r="J18" s="12" t="b">
        <v>1</v>
      </c>
      <c r="L18" s="12" t="str">
        <f t="shared" si="0"/>
        <v>* regionalNodalMetastases 1..1 boolean ##34#Regional nodal metastases##34# ##334#Describes if regional nodal mestastases happened##334#</v>
      </c>
      <c r="N18" s="12" t="str">
        <f t="shared" si="3"/>
        <v/>
      </c>
      <c r="P18" s="12" t="str">
        <f t="shared" si="1"/>
        <v/>
      </c>
      <c r="R18" s="12" t="str">
        <f t="shared" si="2"/>
        <v>* regionalNodalMetastases insert ObligationActorAndCode($actor-sarcoma-i4rc, #SHALL:handle)</v>
      </c>
    </row>
    <row r="19" spans="1:18" ht="19.899999999999999" customHeight="1" x14ac:dyDescent="0.75">
      <c r="A19" s="126"/>
      <c r="B19" s="6" t="s">
        <v>2120</v>
      </c>
      <c r="C19" s="6" t="s">
        <v>2120</v>
      </c>
      <c r="D19" s="11" t="s">
        <v>1391</v>
      </c>
      <c r="E19" s="6">
        <v>0</v>
      </c>
      <c r="F19" s="6">
        <v>1</v>
      </c>
      <c r="G19" s="58" t="s">
        <v>1</v>
      </c>
      <c r="H19" s="4"/>
      <c r="I19" s="12" t="b">
        <v>1</v>
      </c>
      <c r="J19" s="12" t="b">
        <v>1</v>
      </c>
      <c r="K19" s="58"/>
      <c r="L19" s="12" t="str">
        <f t="shared" si="0"/>
        <v>* sites 0..1 BackboneElement ##34#sites##34# ##334#Describes if site of metastasic disease  is soft tissue##334#</v>
      </c>
      <c r="N19" s="12" t="str">
        <f t="shared" si="3"/>
        <v/>
      </c>
      <c r="P19" s="12" t="str">
        <f t="shared" si="1"/>
        <v>* sites insert ObligationActorAndCode($actor-headneck, #SHALL:handle)</v>
      </c>
      <c r="R19" s="12" t="str">
        <f t="shared" si="2"/>
        <v>* sites insert ObligationActorAndCode($actor-sarcoma-i4rc, #SHALL:handle)</v>
      </c>
    </row>
    <row r="20" spans="1:18" ht="19.899999999999999" customHeight="1" x14ac:dyDescent="0.75">
      <c r="A20" s="126">
        <v>11</v>
      </c>
      <c r="B20" s="11" t="s">
        <v>2121</v>
      </c>
      <c r="C20" s="11" t="s">
        <v>1390</v>
      </c>
      <c r="D20" s="11" t="s">
        <v>2256</v>
      </c>
      <c r="E20" s="11">
        <v>0</v>
      </c>
      <c r="F20" s="11">
        <v>1</v>
      </c>
      <c r="G20" t="s">
        <v>40</v>
      </c>
      <c r="H20" s="12"/>
      <c r="I20" s="12" t="b">
        <v>1</v>
      </c>
      <c r="J20" s="12" t="b">
        <v>1</v>
      </c>
      <c r="L20" s="12" t="str">
        <f t="shared" si="0"/>
        <v>* sites.softTissue 0..1 boolean ##34#Soft tissue##34# ##334#Describes the site of metastasic disease##334#</v>
      </c>
      <c r="N20" s="12" t="str">
        <f t="shared" si="3"/>
        <v/>
      </c>
      <c r="P20" s="12" t="str">
        <f t="shared" si="1"/>
        <v>* sites.softTissue insert ObligationActorAndCode($actor-headneck, #SHALL:handle)</v>
      </c>
      <c r="R20" s="12" t="str">
        <f t="shared" si="2"/>
        <v>* sites.softTissue insert ObligationActorAndCode($actor-sarcoma-i4rc, #SHALL:handle)</v>
      </c>
    </row>
    <row r="21" spans="1:18" ht="19.899999999999999" customHeight="1" x14ac:dyDescent="0.75">
      <c r="A21" s="126">
        <v>12</v>
      </c>
      <c r="B21" s="11" t="s">
        <v>2122</v>
      </c>
      <c r="C21" s="11" t="s">
        <v>1392</v>
      </c>
      <c r="D21" s="11" t="s">
        <v>1393</v>
      </c>
      <c r="E21" s="11">
        <v>0</v>
      </c>
      <c r="F21" s="11">
        <v>1</v>
      </c>
      <c r="G21" t="s">
        <v>40</v>
      </c>
      <c r="H21" s="12"/>
      <c r="I21" s="12" t="b">
        <v>1</v>
      </c>
      <c r="J21" s="12" t="b">
        <v>1</v>
      </c>
      <c r="L21" s="12" t="str">
        <f t="shared" si="0"/>
        <v>* sites.distantLymphNode 0..1 boolean ##34#distant lymph node##34# ##334#Describes if site of metastasic disease  is dystan lymph node##334#</v>
      </c>
      <c r="N21" s="12" t="str">
        <f t="shared" si="3"/>
        <v/>
      </c>
      <c r="P21" s="12" t="str">
        <f t="shared" si="1"/>
        <v>* sites.distantLymphNode insert ObligationActorAndCode($actor-headneck, #SHALL:handle)</v>
      </c>
      <c r="R21" s="12" t="str">
        <f t="shared" si="2"/>
        <v>* sites.distantLymphNode insert ObligationActorAndCode($actor-sarcoma-i4rc, #SHALL:handle)</v>
      </c>
    </row>
    <row r="22" spans="1:18" ht="19.899999999999999" customHeight="1" x14ac:dyDescent="0.75">
      <c r="A22" s="126">
        <v>13</v>
      </c>
      <c r="B22" s="11" t="s">
        <v>2123</v>
      </c>
      <c r="C22" s="11" t="s">
        <v>1394</v>
      </c>
      <c r="D22" s="11" t="s">
        <v>1395</v>
      </c>
      <c r="E22" s="11">
        <v>0</v>
      </c>
      <c r="F22" s="11">
        <v>1</v>
      </c>
      <c r="G22" t="s">
        <v>40</v>
      </c>
      <c r="H22" s="12"/>
      <c r="I22" s="12" t="b">
        <v>1</v>
      </c>
      <c r="J22" s="12" t="b">
        <v>1</v>
      </c>
      <c r="L22" s="12" t="str">
        <f t="shared" si="0"/>
        <v>* sites.lung 0..1 boolean ##34#lung##34# ##334#Describes if site of metastasic disease  is lung##334#</v>
      </c>
      <c r="N22" s="12" t="str">
        <f t="shared" si="3"/>
        <v/>
      </c>
      <c r="P22" s="12" t="str">
        <f t="shared" si="1"/>
        <v>* sites.lung insert ObligationActorAndCode($actor-headneck, #SHALL:handle)</v>
      </c>
      <c r="R22" s="12" t="str">
        <f t="shared" si="2"/>
        <v>* sites.lung insert ObligationActorAndCode($actor-sarcoma-i4rc, #SHALL:handle)</v>
      </c>
    </row>
    <row r="23" spans="1:18" ht="19.899999999999999" customHeight="1" x14ac:dyDescent="0.75">
      <c r="A23" s="126">
        <v>14</v>
      </c>
      <c r="B23" s="11" t="s">
        <v>2124</v>
      </c>
      <c r="C23" s="11" t="s">
        <v>1396</v>
      </c>
      <c r="D23" s="11" t="s">
        <v>1397</v>
      </c>
      <c r="E23" s="11">
        <v>0</v>
      </c>
      <c r="F23" s="11">
        <v>1</v>
      </c>
      <c r="G23" t="s">
        <v>40</v>
      </c>
      <c r="H23" s="12"/>
      <c r="I23" s="12" t="b">
        <v>1</v>
      </c>
      <c r="J23" s="12" t="b">
        <v>1</v>
      </c>
      <c r="L23" s="12" t="str">
        <f t="shared" si="0"/>
        <v>* sites.bone 0..1 boolean ##34#bone##34# ##334#Describes if site of metastasic disease  is bone##334#</v>
      </c>
      <c r="N23" s="12" t="str">
        <f t="shared" si="3"/>
        <v/>
      </c>
      <c r="P23" s="12" t="str">
        <f t="shared" si="1"/>
        <v>* sites.bone insert ObligationActorAndCode($actor-headneck, #SHALL:handle)</v>
      </c>
      <c r="R23" s="12" t="str">
        <f t="shared" si="2"/>
        <v>* sites.bone insert ObligationActorAndCode($actor-sarcoma-i4rc, #SHALL:handle)</v>
      </c>
    </row>
    <row r="24" spans="1:18" ht="19.899999999999999" customHeight="1" x14ac:dyDescent="0.75">
      <c r="A24" s="126">
        <v>15</v>
      </c>
      <c r="B24" s="11" t="s">
        <v>2125</v>
      </c>
      <c r="C24" s="11" t="s">
        <v>1398</v>
      </c>
      <c r="D24" s="11" t="s">
        <v>1399</v>
      </c>
      <c r="E24" s="11">
        <v>0</v>
      </c>
      <c r="F24" s="11">
        <v>1</v>
      </c>
      <c r="G24" t="s">
        <v>40</v>
      </c>
      <c r="H24" s="12"/>
      <c r="I24" s="12" t="b">
        <v>1</v>
      </c>
      <c r="J24" s="12" t="b">
        <v>1</v>
      </c>
      <c r="L24" s="12" t="str">
        <f t="shared" si="0"/>
        <v>* sites.liver 0..1 boolean ##34#liver##34# ##334#Describes if site of metastasic disease  is liver##334#</v>
      </c>
      <c r="N24" s="12" t="str">
        <f t="shared" si="3"/>
        <v/>
      </c>
      <c r="P24" s="12" t="str">
        <f t="shared" si="1"/>
        <v>* sites.liver insert ObligationActorAndCode($actor-headneck, #SHALL:handle)</v>
      </c>
      <c r="R24" s="12" t="str">
        <f t="shared" si="2"/>
        <v>* sites.liver insert ObligationActorAndCode($actor-sarcoma-i4rc, #SHALL:handle)</v>
      </c>
    </row>
    <row r="25" spans="1:18" ht="19.899999999999999" customHeight="1" x14ac:dyDescent="0.75">
      <c r="A25" s="126">
        <v>16</v>
      </c>
      <c r="B25" s="11" t="s">
        <v>2126</v>
      </c>
      <c r="C25" s="11" t="s">
        <v>1400</v>
      </c>
      <c r="D25" s="11" t="s">
        <v>1401</v>
      </c>
      <c r="E25" s="11">
        <v>0</v>
      </c>
      <c r="F25" s="11">
        <v>1</v>
      </c>
      <c r="G25" t="s">
        <v>40</v>
      </c>
      <c r="H25" s="12"/>
      <c r="I25" s="12" t="b">
        <v>1</v>
      </c>
      <c r="J25" s="12" t="b">
        <v>1</v>
      </c>
      <c r="L25" s="12" t="str">
        <f t="shared" si="0"/>
        <v>* sites.pleura 0..1 boolean ##34#pleura##34# ##334#Describes if site of metastasic disease  is pleura##334#</v>
      </c>
      <c r="N25" s="12" t="str">
        <f t="shared" si="3"/>
        <v/>
      </c>
      <c r="P25" s="12" t="str">
        <f t="shared" si="1"/>
        <v>* sites.pleura insert ObligationActorAndCode($actor-headneck, #SHALL:handle)</v>
      </c>
      <c r="R25" s="12" t="str">
        <f t="shared" si="2"/>
        <v>* sites.pleura insert ObligationActorAndCode($actor-sarcoma-i4rc, #SHALL:handle)</v>
      </c>
    </row>
    <row r="26" spans="1:18" ht="19.899999999999999" customHeight="1" x14ac:dyDescent="0.75">
      <c r="A26" s="127">
        <v>17</v>
      </c>
      <c r="B26" s="11" t="s">
        <v>2127</v>
      </c>
      <c r="C26" s="11" t="s">
        <v>1402</v>
      </c>
      <c r="D26" s="11" t="s">
        <v>1403</v>
      </c>
      <c r="E26" s="11">
        <v>0</v>
      </c>
      <c r="F26" s="11">
        <v>1</v>
      </c>
      <c r="G26" t="s">
        <v>40</v>
      </c>
      <c r="H26" s="12"/>
      <c r="I26" s="12" t="b">
        <v>1</v>
      </c>
      <c r="J26" s="12" t="b">
        <v>1</v>
      </c>
      <c r="L26" s="12" t="str">
        <f t="shared" si="0"/>
        <v>* sites.peritoneum 0..1 boolean ##34#peritoneum##34# ##334#Describes if site of metastasic disease  is peritoneum##334#</v>
      </c>
      <c r="N26" s="12" t="str">
        <f t="shared" si="3"/>
        <v/>
      </c>
      <c r="P26" s="12" t="str">
        <f t="shared" si="1"/>
        <v>* sites.peritoneum insert ObligationActorAndCode($actor-headneck, #SHALL:handle)</v>
      </c>
      <c r="R26" s="12" t="str">
        <f t="shared" si="2"/>
        <v>* sites.peritoneum insert ObligationActorAndCode($actor-sarcoma-i4rc, #SHALL:handle)</v>
      </c>
    </row>
    <row r="27" spans="1:18" ht="19.899999999999999" customHeight="1" x14ac:dyDescent="0.75">
      <c r="A27" s="124">
        <v>18</v>
      </c>
      <c r="B27" s="11" t="s">
        <v>2128</v>
      </c>
      <c r="C27" s="11" t="s">
        <v>1404</v>
      </c>
      <c r="D27" s="11" t="s">
        <v>1405</v>
      </c>
      <c r="E27" s="11">
        <v>0</v>
      </c>
      <c r="F27" s="11">
        <v>1</v>
      </c>
      <c r="G27" t="s">
        <v>40</v>
      </c>
      <c r="H27" s="12"/>
      <c r="I27" s="12" t="b">
        <v>1</v>
      </c>
      <c r="J27" s="12" t="b">
        <v>1</v>
      </c>
      <c r="L27" s="12" t="str">
        <f t="shared" si="0"/>
        <v>* sites.brain 0..1 boolean ##34#brain##34# ##334#Describes if site of metastasic disease  is brain##334#</v>
      </c>
      <c r="N27" s="12" t="str">
        <f t="shared" si="3"/>
        <v/>
      </c>
      <c r="P27" s="12" t="str">
        <f t="shared" si="1"/>
        <v>* sites.brain insert ObligationActorAndCode($actor-headneck, #SHALL:handle)</v>
      </c>
      <c r="R27" s="12" t="str">
        <f t="shared" si="2"/>
        <v>* sites.brain insert ObligationActorAndCode($actor-sarcoma-i4rc, #SHALL:handle)</v>
      </c>
    </row>
    <row r="28" spans="1:18" ht="19.899999999999999" customHeight="1" x14ac:dyDescent="0.75">
      <c r="A28" s="127">
        <v>19</v>
      </c>
      <c r="B28" s="11" t="s">
        <v>2129</v>
      </c>
      <c r="C28" s="11" t="s">
        <v>1406</v>
      </c>
      <c r="D28" s="11" t="s">
        <v>1407</v>
      </c>
      <c r="E28" s="11">
        <v>0</v>
      </c>
      <c r="F28" s="11">
        <v>1</v>
      </c>
      <c r="G28" t="s">
        <v>40</v>
      </c>
      <c r="H28" s="12"/>
      <c r="I28" s="12" t="b">
        <v>1</v>
      </c>
      <c r="J28" s="12" t="b">
        <v>1</v>
      </c>
      <c r="L28" s="12" t="str">
        <f t="shared" si="0"/>
        <v>* sites.otherViscera 0..1 boolean ##34#other viscera##34# ##334#Describes if site of metastasic disease  is other viscera##334#</v>
      </c>
      <c r="N28" s="12" t="str">
        <f t="shared" si="3"/>
        <v/>
      </c>
      <c r="P28" s="12" t="str">
        <f t="shared" si="1"/>
        <v>* sites.otherViscera insert ObligationActorAndCode($actor-headneck, #SHALL:handle)</v>
      </c>
      <c r="R28" s="12" t="str">
        <f t="shared" si="2"/>
        <v>* sites.otherViscera insert ObligationActorAndCode($actor-sarcoma-i4rc, #SHALL:handle)</v>
      </c>
    </row>
    <row r="29" spans="1:18" ht="19.899999999999999" customHeight="1" x14ac:dyDescent="0.75">
      <c r="A29" s="124">
        <v>20</v>
      </c>
      <c r="B29" s="11" t="s">
        <v>2130</v>
      </c>
      <c r="C29" s="11" t="s">
        <v>1408</v>
      </c>
      <c r="D29" s="11" t="s">
        <v>1409</v>
      </c>
      <c r="E29" s="11">
        <v>0</v>
      </c>
      <c r="F29" s="11">
        <v>1</v>
      </c>
      <c r="G29" t="s">
        <v>40</v>
      </c>
      <c r="H29" s="12"/>
      <c r="I29" s="12" t="b">
        <v>1</v>
      </c>
      <c r="J29" s="12" t="b">
        <v>1</v>
      </c>
      <c r="L29" s="12" t="str">
        <f t="shared" si="0"/>
        <v>* sites.unknown 0..1 boolean ##34#unknown##34# ##334#Describes if site of metastasic disease  is unknown##334#</v>
      </c>
      <c r="N29" s="12" t="str">
        <f t="shared" si="3"/>
        <v/>
      </c>
      <c r="P29" s="12" t="str">
        <f t="shared" si="1"/>
        <v>* sites.unknown insert ObligationActorAndCode($actor-headneck, #SHALL:handle)</v>
      </c>
      <c r="R29" s="12" t="str">
        <f t="shared" si="2"/>
        <v>* sites.unknown insert ObligationActorAndCode($actor-sarcoma-i4rc, #SHALL:handle)</v>
      </c>
    </row>
    <row r="30" spans="1:18" ht="19.899999999999999" customHeight="1" x14ac:dyDescent="0.75">
      <c r="A30" s="127">
        <v>21</v>
      </c>
      <c r="B30" s="11" t="s">
        <v>2100</v>
      </c>
      <c r="C30" s="11" t="s">
        <v>2110</v>
      </c>
      <c r="D30" s="11" t="s">
        <v>1387</v>
      </c>
      <c r="E30" s="11">
        <v>1</v>
      </c>
      <c r="F30" s="11">
        <v>1</v>
      </c>
      <c r="G30" t="s">
        <v>1461</v>
      </c>
      <c r="H30" s="12" t="s">
        <v>2117</v>
      </c>
      <c r="I30" s="12" t="b">
        <v>1</v>
      </c>
      <c r="J30" s="12" t="b">
        <v>0</v>
      </c>
      <c r="L30" s="12" t="str">
        <f t="shared" si="0"/>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1"/>
        <v>* stagingClassification insert ObligationActorAndCode($actor-headneck, #SHALL:handle)</v>
      </c>
      <c r="R30" s="12" t="str">
        <f t="shared" si="2"/>
        <v/>
      </c>
    </row>
    <row r="31" spans="1:18" ht="19.899999999999999" customHeight="1" x14ac:dyDescent="0.75">
      <c r="I31" s="12"/>
      <c r="J31" s="12"/>
      <c r="L31" s="12" t="str">
        <f t="shared" si="0"/>
        <v>*  ..  ##34###34# ##334###334#</v>
      </c>
      <c r="N31" s="12" t="str">
        <f t="shared" ref="N31:N37" si="4">IF(H31="",IF(L31="*  ..  ##34###34# ##334###334#",L31,""),IF(L31="*  ..  ##34###34# ##334###334#",L31,CONCATENATE("* ",B31," ^comment = ##334#",H31,"##334#")))</f>
        <v>*  ..  ##34###34# ##334###334#</v>
      </c>
      <c r="P31" s="12" t="str">
        <f t="shared" si="1"/>
        <v>*  ..  ##34###34# ##334###334#</v>
      </c>
      <c r="R31" s="12" t="str">
        <f t="shared" si="2"/>
        <v>*  ..  ##34###34# ##334###334#</v>
      </c>
    </row>
    <row r="32" spans="1:18" ht="19.899999999999999" customHeight="1" x14ac:dyDescent="0.75">
      <c r="I32" s="12"/>
      <c r="J32" s="12"/>
      <c r="L32" s="12" t="str">
        <f t="shared" si="0"/>
        <v>*  ..  ##34###34# ##334###334#</v>
      </c>
      <c r="N32" s="12" t="str">
        <f t="shared" si="4"/>
        <v>*  ..  ##34###34# ##334###334#</v>
      </c>
      <c r="P32" s="12" t="str">
        <f t="shared" si="1"/>
        <v>*  ..  ##34###34# ##334###334#</v>
      </c>
      <c r="R32" s="12" t="str">
        <f t="shared" si="2"/>
        <v>*  ..  ##34###34# ##334###334#</v>
      </c>
    </row>
    <row r="33" spans="9:18" ht="19.899999999999999" customHeight="1" x14ac:dyDescent="0.75">
      <c r="I33" s="12"/>
      <c r="J33" s="12"/>
      <c r="L33" s="12" t="str">
        <f t="shared" si="0"/>
        <v>*  ..  ##34###34# ##334###334#</v>
      </c>
      <c r="N33" s="12" t="str">
        <f t="shared" si="4"/>
        <v>*  ..  ##34###34# ##334###334#</v>
      </c>
      <c r="P33" s="12" t="str">
        <f t="shared" si="1"/>
        <v>*  ..  ##34###34# ##334###334#</v>
      </c>
      <c r="R33" s="12" t="str">
        <f t="shared" si="2"/>
        <v>*  ..  ##34###34# ##334###334#</v>
      </c>
    </row>
    <row r="34" spans="9:18" ht="19.899999999999999" customHeight="1" x14ac:dyDescent="0.75">
      <c r="I34" s="12"/>
      <c r="J34" s="12"/>
      <c r="L34" s="12" t="str">
        <f t="shared" si="0"/>
        <v>*  ..  ##34###34# ##334###334#</v>
      </c>
      <c r="N34" s="12" t="str">
        <f t="shared" si="4"/>
        <v>*  ..  ##34###34# ##334###334#</v>
      </c>
      <c r="P34" s="12" t="str">
        <f t="shared" si="1"/>
        <v>*  ..  ##34###34# ##334###334#</v>
      </c>
      <c r="R34" s="12" t="str">
        <f t="shared" si="2"/>
        <v>*  ..  ##34###34# ##334###334#</v>
      </c>
    </row>
    <row r="35" spans="9:18" ht="19.899999999999999" customHeight="1" x14ac:dyDescent="0.75">
      <c r="I35" s="12"/>
      <c r="J35" s="12"/>
      <c r="L35" s="12" t="str">
        <f t="shared" si="0"/>
        <v>*  ..  ##34###34# ##334###334#</v>
      </c>
      <c r="N35" s="12" t="str">
        <f t="shared" si="4"/>
        <v>*  ..  ##34###34# ##334###334#</v>
      </c>
      <c r="P35" s="12" t="str">
        <f t="shared" si="1"/>
        <v>*  ..  ##34###34# ##334###334#</v>
      </c>
      <c r="R35" s="12" t="str">
        <f t="shared" si="2"/>
        <v>*  ..  ##34###34# ##334###334#</v>
      </c>
    </row>
    <row r="36" spans="9:18" ht="19.899999999999999" customHeight="1" x14ac:dyDescent="0.75">
      <c r="I36" s="12"/>
      <c r="J36" s="12"/>
      <c r="L36" s="12" t="str">
        <f t="shared" si="0"/>
        <v>*  ..  ##34###34# ##334###334#</v>
      </c>
      <c r="N36" s="12" t="str">
        <f t="shared" si="4"/>
        <v>*  ..  ##34###34# ##334###334#</v>
      </c>
      <c r="P36" s="12" t="str">
        <f t="shared" si="1"/>
        <v>*  ..  ##34###34# ##334###334#</v>
      </c>
      <c r="R36" s="12" t="str">
        <f t="shared" si="2"/>
        <v>*  ..  ##34###34# ##334###334#</v>
      </c>
    </row>
    <row r="37" spans="9:18" ht="19.899999999999999" customHeight="1" x14ac:dyDescent="0.75">
      <c r="I37" s="12"/>
      <c r="J37" s="12"/>
      <c r="L37" s="12" t="str">
        <f t="shared" si="0"/>
        <v>*  ..  ##34###34# ##334###334#</v>
      </c>
      <c r="N37" s="12" t="str">
        <f t="shared" si="4"/>
        <v>*  ..  ##34###34# ##334###334#</v>
      </c>
      <c r="P37" s="12" t="str">
        <f t="shared" si="1"/>
        <v>*  ..  ##34###34# ##334###334#</v>
      </c>
      <c r="R37" s="12" t="str">
        <f t="shared" si="2"/>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legacyDrawing r:id="rId2"/>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43826-C450-4035-B1A3-E21EA3F6392F}">
  <sheetPr codeName="Foglio55">
    <tabColor theme="8" tint="-0.249977111117893"/>
  </sheetPr>
  <dimension ref="C1:G328"/>
  <sheetViews>
    <sheetView topLeftCell="C1" workbookViewId="0">
      <selection activeCell="H15" sqref="H15"/>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'Stage (2)'!L1</f>
        <v>//===================================================</v>
      </c>
    </row>
    <row r="2" spans="3:7" ht="16.75" thickBot="1" x14ac:dyDescent="0.9">
      <c r="C2" s="24" t="str">
        <f>'Stage (2)'!L2</f>
        <v>//  Logical Model</v>
      </c>
      <c r="G2" s="29" t="s">
        <v>2265</v>
      </c>
    </row>
    <row r="3" spans="3:7" x14ac:dyDescent="0.75">
      <c r="C3" s="24" t="str">
        <f>'Stage (2)'!L3</f>
        <v>//===================================================</v>
      </c>
    </row>
    <row r="4" spans="3:7" x14ac:dyDescent="0.75">
      <c r="C4" s="16" t="str">
        <f>'Stage (2)'!L4</f>
        <v>Logical: StageI4rc</v>
      </c>
    </row>
    <row r="5" spans="3:7" x14ac:dyDescent="0.75">
      <c r="C5" s="16" t="str">
        <f>'Stage (2)'!L5</f>
        <v>Id: Stage</v>
      </c>
    </row>
    <row r="6" spans="3:7" x14ac:dyDescent="0.75">
      <c r="C6" s="16" t="str">
        <f>'Stage (2)'!L6</f>
        <v>Title: ##34#Stage##34#</v>
      </c>
    </row>
    <row r="7" spans="3:7" x14ac:dyDescent="0.75">
      <c r="C7" s="16" t="str">
        <f>'Stage (2)'!L7</f>
        <v>Description:  ##334#Stage##334#</v>
      </c>
    </row>
    <row r="8" spans="3:7" ht="29.5" x14ac:dyDescent="0.75">
      <c r="C8" s="12" t="str">
        <f>IF('Stage (2)'!L8="*  ..  ##34###34# ##334###334#","//--- END",'Stage (2)'!L8)</f>
        <v>* episodeEvent 1..1 http://hl7.eu/fhir/ig/idea4rc/StructureDefinition/EpisodeEvent ##34#Episode Event Reference##34# ##334#EpisodeEvent element containing the data regarding the patient's cancer##334#</v>
      </c>
    </row>
    <row r="9" spans="3:7" x14ac:dyDescent="0.75">
      <c r="C9" s="12" t="str">
        <f>IF('Stage (2)'!L9="*  ..  ##34###34# ##334###334#","//--- END",'Stage (2)'!L9)</f>
        <v>* type 1..1 CodeableConcept ##34#Type of stage##34# ##334#Type of stage##334#</v>
      </c>
    </row>
    <row r="10" spans="3:7" x14ac:dyDescent="0.75">
      <c r="C10" s="12" t="str">
        <f>IF('Stage (2)'!L10="*  ..  ##34###34# ##334###334#","//--- END",'Stage (2)'!L10)</f>
        <v>* t 1..1 CodeableConcept ##34#T##34# ##334#Specifies the clinical T##334#</v>
      </c>
    </row>
    <row r="11" spans="3:7" x14ac:dyDescent="0.75">
      <c r="C11" s="12" t="str">
        <f>IF('Stage (2)'!L11="*  ..  ##34###34# ##334###334#","//--- END",'Stage (2)'!L11)</f>
        <v>* n 1..1 CodeableConcept ##34#N##34# ##334#Specifies the clinical N##334#</v>
      </c>
    </row>
    <row r="12" spans="3:7" x14ac:dyDescent="0.75">
      <c r="C12" s="12" t="str">
        <f>IF('Stage (2)'!L12="*  ..  ##34###34# ##334###334#","//--- END",'Stage (2)'!L12)</f>
        <v>* m 1..1 CodeableConcept ##34#M##34# ##334#Specifies the clinical M##334#</v>
      </c>
    </row>
    <row r="13" spans="3:7" ht="29.5" x14ac:dyDescent="0.75">
      <c r="C13" s="12" t="str">
        <f>IF('Stage (2)'!L13="*  ..  ##34###34# ##334###334#","//--- END",'Stage (2)'!L13)</f>
        <v>* rENE 1..1 CodeableConcept ##34#Radiological Extra-nodal extension (rENE)##34# ##334#Describes the presence or absence of radiological signs of extracapsular extension, as defined in the AJCC 8th Ed##334#</v>
      </c>
    </row>
    <row r="14" spans="3:7" x14ac:dyDescent="0.75">
      <c r="C14" s="12" t="str">
        <f>IF('Stage (2)'!L14="*  ..  ##34###34# ##334###334#","//--- END",'Stage (2)'!L14)</f>
        <v>* localised 1..1 CodeableConcept ##34#Localised##34# ##334#Is localised##334#</v>
      </c>
    </row>
    <row r="15" spans="3:7" x14ac:dyDescent="0.75">
      <c r="C15" s="12" t="str">
        <f>IF('Stage (2)'!L15="*  ..  ##34###34# ##334###334#","//--- END",'Stage (2)'!L15)</f>
        <v>* locoRegional 1..1 CodeableConcept ##34#Loco-regional##34# ##334#Loco-regional information##334#</v>
      </c>
    </row>
    <row r="16" spans="3:7" ht="29.5" x14ac:dyDescent="0.75">
      <c r="C16" s="12" t="str">
        <f>IF('Stage (2)'!L16="*  ..  ##34###34# ##334###334#","//--- END",'Stage (2)'!L16)</f>
        <v>* isMetastatic 0..1 CodeableConcept ##34#Is metastatic##34# ##334#Describes if the progression /recurrence or persistent disease is metastatic##334#</v>
      </c>
    </row>
    <row r="17" spans="3:3" x14ac:dyDescent="0.75">
      <c r="C17" s="12" t="str">
        <f>IF('Stage (2)'!L17="*  ..  ##34###34# ##334###334#","//--- END",'Stage (2)'!L17)</f>
        <v>* ajccEdition 1..1 CodeableConcept ##34#Ajcc edition##34# ##334#Describe the edition of the AJCC used for staging##334#</v>
      </c>
    </row>
    <row r="18" spans="3:3" ht="29.5" x14ac:dyDescent="0.75">
      <c r="C18" s="12" t="str">
        <f>IF('Stage (2)'!L18="*  ..  ##34###34# ##334###334#","//--- END",'Stage (2)'!L18)</f>
        <v>* regionalNodalMetastases 1..1 boolean ##34#Regional nodal metastases##34# ##334#Describes if regional nodal mestastases happened##334#</v>
      </c>
    </row>
    <row r="19" spans="3:3" x14ac:dyDescent="0.75">
      <c r="C19" s="12" t="str">
        <f>IF('Stage (2)'!L19="*  ..  ##34###34# ##334###334#","//--- END",'Stage (2)'!L19)</f>
        <v>* sites 0..1 BackboneElement ##34#sites##34# ##334#Describes if site of metastasic disease  is soft tissue##334#</v>
      </c>
    </row>
    <row r="20" spans="3:3" x14ac:dyDescent="0.75">
      <c r="C20" s="12" t="str">
        <f>IF('Stage (2)'!L20="*  ..  ##34###34# ##334###334#","//--- END",'Stage (2)'!L20)</f>
        <v>* sites.softTissue 0..1 boolean ##34#Soft tissue##34# ##334#Describes the site of metastasic disease##334#</v>
      </c>
    </row>
    <row r="21" spans="3:3" ht="29.5" x14ac:dyDescent="0.75">
      <c r="C21" s="12" t="str">
        <f>IF('Stage (2)'!L21="*  ..  ##34###34# ##334###334#","//--- END",'Stage (2)'!L21)</f>
        <v>* sites.distantLymphNode 0..1 boolean ##34#distant lymph node##34# ##334#Describes if site of metastasic disease  is dystan lymph node##334#</v>
      </c>
    </row>
    <row r="22" spans="3:3" x14ac:dyDescent="0.75">
      <c r="C22" s="12" t="str">
        <f>IF('Stage (2)'!L22="*  ..  ##34###34# ##334###334#","//--- END",'Stage (2)'!L22)</f>
        <v>* sites.lung 0..1 boolean ##34#lung##34# ##334#Describes if site of metastasic disease  is lung##334#</v>
      </c>
    </row>
    <row r="23" spans="3:3" x14ac:dyDescent="0.75">
      <c r="C23" s="12" t="str">
        <f>IF('Stage (2)'!L23="*  ..  ##34###34# ##334###334#","//--- END",'Stage (2)'!L23)</f>
        <v>* sites.bone 0..1 boolean ##34#bone##34# ##334#Describes if site of metastasic disease  is bone##334#</v>
      </c>
    </row>
    <row r="24" spans="3:3" x14ac:dyDescent="0.75">
      <c r="C24" s="12" t="str">
        <f>IF('Stage (2)'!L24="*  ..  ##34###34# ##334###334#","//--- END",'Stage (2)'!L24)</f>
        <v>* sites.liver 0..1 boolean ##34#liver##34# ##334#Describes if site of metastasic disease  is liver##334#</v>
      </c>
    </row>
    <row r="25" spans="3:3" x14ac:dyDescent="0.75">
      <c r="C25" s="12" t="str">
        <f>IF('Stage (2)'!L25="*  ..  ##34###34# ##334###334#","//--- END",'Stage (2)'!L25)</f>
        <v>* sites.pleura 0..1 boolean ##34#pleura##34# ##334#Describes if site of metastasic disease  is pleura##334#</v>
      </c>
    </row>
    <row r="26" spans="3:3" x14ac:dyDescent="0.75">
      <c r="C26" s="12" t="str">
        <f>IF('Stage (2)'!L26="*  ..  ##34###34# ##334###334#","//--- END",'Stage (2)'!L26)</f>
        <v>* sites.peritoneum 0..1 boolean ##34#peritoneum##34# ##334#Describes if site of metastasic disease  is peritoneum##334#</v>
      </c>
    </row>
    <row r="27" spans="3:3" x14ac:dyDescent="0.75">
      <c r="C27" s="12" t="str">
        <f>IF('Stage (2)'!L27="*  ..  ##34###34# ##334###334#","//--- END",'Stage (2)'!L27)</f>
        <v>* sites.brain 0..1 boolean ##34#brain##34# ##334#Describes if site of metastasic disease  is brain##334#</v>
      </c>
    </row>
    <row r="28" spans="3:3" x14ac:dyDescent="0.75">
      <c r="C28" s="12" t="str">
        <f>IF('Stage (2)'!L28="*  ..  ##34###34# ##334###334#","//--- END",'Stage (2)'!L28)</f>
        <v>* sites.otherViscera 0..1 boolean ##34#other viscera##34# ##334#Describes if site of metastasic disease  is other viscera##334#</v>
      </c>
    </row>
    <row r="29" spans="3:3" x14ac:dyDescent="0.75">
      <c r="C29" s="12" t="str">
        <f>IF('Stage (2)'!L29="*  ..  ##34###34# ##334###334#","//--- END",'Stage (2)'!L29)</f>
        <v>* sites.unknown 0..1 boolean ##34#unknown##34# ##334#Describes if site of metastasic disease  is unknown##334#</v>
      </c>
    </row>
    <row r="30" spans="3:3" x14ac:dyDescent="0.75">
      <c r="C30" s="12" t="str">
        <f>IF('Stage (2)'!L30="*  ..  ##34###34# ##334###334#","//--- END",'Stage (2)'!L30)</f>
        <v>* stagingClassification 1..1 CodeableConcept ##34#Staging classification##34# ##334#Specifies the clinical TNM##334#</v>
      </c>
    </row>
    <row r="31" spans="3:3" x14ac:dyDescent="0.75">
      <c r="C31" s="12" t="str">
        <f>IF('Stage (2)'!L31="*  ..  ##34###34# ##334###334#","//--- END",'Stage (2)'!L31)</f>
        <v>//--- END</v>
      </c>
    </row>
    <row r="32" spans="3:3" x14ac:dyDescent="0.75">
      <c r="C32" s="12" t="str">
        <f>IF('Stage (2)'!L32="*  ..  ##34###34# ##334###334#","//--- END",'Stage (2)'!L32)</f>
        <v>//--- END</v>
      </c>
    </row>
    <row r="33" spans="3:3" x14ac:dyDescent="0.75">
      <c r="C33" s="12" t="str">
        <f>IF('Stage (2)'!L33="*  ..  ##34###34# ##334###334#","//--- END",'Stage (2)'!L33)</f>
        <v>//--- END</v>
      </c>
    </row>
    <row r="35" spans="3:3" x14ac:dyDescent="0.75">
      <c r="C35" s="23" t="s">
        <v>1383</v>
      </c>
    </row>
    <row r="36" spans="3:3" x14ac:dyDescent="0.75">
      <c r="C36" s="24" t="s">
        <v>1454</v>
      </c>
    </row>
    <row r="37" spans="3:3" x14ac:dyDescent="0.75">
      <c r="C37" s="24" t="s">
        <v>1383</v>
      </c>
    </row>
    <row r="38" spans="3:3" x14ac:dyDescent="0.75">
      <c r="C38" s="12" t="str">
        <f>IF('Stage (2)'!N8="*  ..  ##34###34# ##334###334#","//--- END",'Stage (2)'!N8)</f>
        <v/>
      </c>
    </row>
    <row r="39" spans="3:3" ht="59" x14ac:dyDescent="0.75">
      <c r="C39" s="12" t="str">
        <f>IF('Stage (2)'!N9="*  ..  ##34###34# ##334###334#","//--- END",'Stage (2)'!N9)</f>
        <v>* type ^comment = ##334#Clinical;pathologic; rClinical; rPathological; unknown
Clinical - 4241440
Pathologic - 4105323
Unknown - 4129922##334#</v>
      </c>
    </row>
    <row r="40" spans="3:3" ht="162.25" x14ac:dyDescent="0.75">
      <c r="C40" s="12" t="str">
        <f>IF('Stage (2)'!N10="*  ..  ##34###34# ##334###334#","//--- END",'Stage (2)'!N10)</f>
        <v>* t ^comment = ##334#Tx; Tis; T0;T1;T2; T3; T4; T4a; T4b;
Tx - 4282467
 Tis - 4195922
T0 - 4243213
T1 -  4052407
T2 - 4194614
 T3 - 4032012
 T4 - 4278513
 T4a - 4127612
 T4b - 4129920
Unknown - 4129922##334#</v>
      </c>
    </row>
    <row r="41" spans="3:3" ht="177" x14ac:dyDescent="0.75">
      <c r="C41" s="12" t="str">
        <f>IF('Stage (2)'!N11="*  ..  ##34###34# ##334###334#","//--- END",'Stage (2)'!N11)</f>
        <v>* n ^comment = ##334#Nx; N0;N1;N2;N2a;N2b;N2c;N3; N3a;N3b;
Nx - 4195718
N0 - 4266674
N1 - 4203608
N2 - 4263599
N2a - 4135247
N2b - 4119012
N2c - 4118508
N3 - 4239307
N3a - 4240556
N3b - 4240557
Unknown - 4129922##334#</v>
      </c>
    </row>
    <row r="42" spans="3:3" ht="59" x14ac:dyDescent="0.75">
      <c r="C42" s="12" t="str">
        <f>IF('Stage (2)'!N12="*  ..  ##34###34# ##334###334#","//--- END",'Stage (2)'!N12)</f>
        <v>* m ^comment = ##334#M0; M1;
M0 -  4149726
M1 - 4205430
Unknown - 4129922##334#</v>
      </c>
    </row>
    <row r="43" spans="3:3" ht="59" x14ac:dyDescent="0.75">
      <c r="C43" s="12" t="str">
        <f>IF('Stage (2)'!N13="*  ..  ##34###34# ##334###334#","//--- END",'Stage (2)'!N13)</f>
        <v>* rENE ^comment = ##334#ENE-; ENE+;
ENE- - 36769946
ENE+ - 36770618
Unknown - 4129922##334#</v>
      </c>
    </row>
    <row r="44" spans="3:3" ht="118" x14ac:dyDescent="0.75">
      <c r="C44" s="12" t="str">
        <f>IF('Stage (2)'!N14="*  ..  ##34###34# ##334###334#","//--- END",'Stage (2)'!N14)</f>
        <v>* localised ^comment = ##334#Stage at diagnosis (before any treatments)        '◦ Localised 
     ∙ Yes/No; if yes specify No of  lesions'
Confined disease - 32942
Number of tumor nodules - 4228659
##334#</v>
      </c>
    </row>
    <row r="45" spans="3:3" ht="177" x14ac:dyDescent="0.75">
      <c r="C45" s="12" t="str">
        <f>IF('Stage (2)'!N15="*  ..  ##34###34# ##334###334#","//--- END",'Stage (2)'!N15)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 (2)'!N16="*  ..  ##34###34# ##334###334#","//--- END",'Stage (2)'!N16)</f>
        <v>* isMetastatic ^comment = ##334#Yes; No; Unknown
Yes - 4188539
No -  4188540
Unknown - 4129922##334#</v>
      </c>
    </row>
    <row r="47" spans="3:3" ht="73.75" x14ac:dyDescent="0.75">
      <c r="C47" s="12" t="str">
        <f>IF('Stage (2)'!N17="*  ..  ##34###34# ##334###334#","//--- END",'Stage (2)'!N17)</f>
        <v>* ajccEdition ^comment = ##334#8th,9th,10th,11th
8th - 1634449
9th - 
10th - 
11th - ##334#</v>
      </c>
    </row>
    <row r="48" spans="3:3" x14ac:dyDescent="0.75">
      <c r="C48" s="12" t="str">
        <f>IF('Stage (2)'!N18="*  ..  ##34###34# ##334###334#","//--- END",'Stage (2)'!N18)</f>
        <v/>
      </c>
    </row>
    <row r="49" spans="3:3" x14ac:dyDescent="0.75">
      <c r="C49" s="12" t="str">
        <f>IF('Stage (2)'!N19="*  ..  ##34###34# ##334###334#","//--- END",'Stage (2)'!N19)</f>
        <v/>
      </c>
    </row>
    <row r="50" spans="3:3" x14ac:dyDescent="0.75">
      <c r="C50" s="12" t="str">
        <f>IF('Stage (2)'!N20="*  ..  ##34###34# ##334###334#","//--- END",'Stage (2)'!N20)</f>
        <v/>
      </c>
    </row>
    <row r="51" spans="3:3" x14ac:dyDescent="0.75">
      <c r="C51" s="12" t="str">
        <f>IF('Stage (2)'!N21="*  ..  ##34###34# ##334###334#","//--- END",'Stage (2)'!N21)</f>
        <v/>
      </c>
    </row>
    <row r="52" spans="3:3" x14ac:dyDescent="0.75">
      <c r="C52" s="12" t="str">
        <f>IF('Stage (2)'!N22="*  ..  ##34###34# ##334###334#","//--- END",'Stage (2)'!N22)</f>
        <v/>
      </c>
    </row>
    <row r="53" spans="3:3" x14ac:dyDescent="0.75">
      <c r="C53" s="12" t="str">
        <f>IF('Stage (2)'!N23="*  ..  ##34###34# ##334###334#","//--- END",'Stage (2)'!N23)</f>
        <v/>
      </c>
    </row>
    <row r="54" spans="3:3" x14ac:dyDescent="0.75">
      <c r="C54" s="12" t="str">
        <f>IF('Stage (2)'!N24="*  ..  ##34###34# ##334###334#","//--- END",'Stage (2)'!N24)</f>
        <v/>
      </c>
    </row>
    <row r="55" spans="3:3" x14ac:dyDescent="0.75">
      <c r="C55" s="12" t="str">
        <f>IF('Stage (2)'!N25="*  ..  ##34###34# ##334###334#","//--- END",'Stage (2)'!N25)</f>
        <v/>
      </c>
    </row>
    <row r="56" spans="3:3" x14ac:dyDescent="0.75">
      <c r="C56" s="12" t="str">
        <f>IF('Stage (2)'!N26="*  ..  ##34###34# ##334###334#","//--- END",'Stage (2)'!N26)</f>
        <v/>
      </c>
    </row>
    <row r="57" spans="3:3" x14ac:dyDescent="0.75">
      <c r="C57" s="12" t="str">
        <f>IF('Stage (2)'!N27="*  ..  ##34###34# ##334###334#","//--- END",'Stage (2)'!N27)</f>
        <v/>
      </c>
    </row>
    <row r="58" spans="3:3" x14ac:dyDescent="0.75">
      <c r="C58" s="12" t="str">
        <f>IF('Stage (2)'!N28="*  ..  ##34###34# ##334###334#","//--- END",'Stage (2)'!N28)</f>
        <v/>
      </c>
    </row>
    <row r="59" spans="3:3" x14ac:dyDescent="0.75">
      <c r="C59" s="12" t="str">
        <f>IF('Stage (2)'!N29="*  ..  ##34###34# ##334###334#","//--- END",'Stage (2)'!N29)</f>
        <v/>
      </c>
    </row>
    <row r="60" spans="3:3" ht="147.5" x14ac:dyDescent="0.75">
      <c r="C60" s="12" t="str">
        <f>IF('Stage (2)'!N30="*  ..  ##34###34# ##334###334#","//--- END",'Stage (2)'!N30)</f>
        <v>* stagingClassification ^comment = ##334#0;I;II;III;IV;IVA;IVB;IVC;
0 - 4127500
I - 4121054
II - 4106768
III - 4121176
IV - 4123017
IVA - 4129915
IVB - 4130412
IVC - 4196439
Unknown - 4129922##334#</v>
      </c>
    </row>
    <row r="61" spans="3:3" x14ac:dyDescent="0.75">
      <c r="C61" s="12" t="str">
        <f>IF('Stage (2)'!N31="*  ..  ##34###34# ##334###334#","//--- END",'Stage (2)'!N31)</f>
        <v>//--- END</v>
      </c>
    </row>
    <row r="62" spans="3:3" x14ac:dyDescent="0.75">
      <c r="C62" s="12" t="str">
        <f>IF('Stage (2)'!N32="*  ..  ##34###34# ##334###334#","//--- END",'Stage (2)'!N32)</f>
        <v>//--- END</v>
      </c>
    </row>
    <row r="63" spans="3:3" x14ac:dyDescent="0.75">
      <c r="C63" s="12" t="str">
        <f>IF('Stage (2)'!N33="*  ..  ##34###34# ##334###334#","//--- END",'Stage (2)'!N33)</f>
        <v>//--- END</v>
      </c>
    </row>
    <row r="64" spans="3:3" x14ac:dyDescent="0.75">
      <c r="C64" s="12" t="str">
        <f>IF('Stage (2)'!N34="*  ..  ##34###34# ##334###334#","//--- END",'Stage (2)'!N34)</f>
        <v>//--- END</v>
      </c>
    </row>
    <row r="65" spans="3:3" x14ac:dyDescent="0.75">
      <c r="C65" s="12" t="str">
        <f>IF('Stage (2)'!N35="*  ..  ##34###34# ##334###334#","//--- END",'Stage (2)'!N35)</f>
        <v>//--- END</v>
      </c>
    </row>
    <row r="67" spans="3:3" x14ac:dyDescent="0.75">
      <c r="C67" s="23" t="str">
        <f>'Stage (2)'!P1</f>
        <v>// -------------------------------------------------------------------------------</v>
      </c>
    </row>
    <row r="68" spans="3:3" x14ac:dyDescent="0.75">
      <c r="C68" s="23" t="str">
        <f>'Stage (2)'!P2</f>
        <v>// Obligations H&amp;N</v>
      </c>
    </row>
    <row r="69" spans="3:3" x14ac:dyDescent="0.75">
      <c r="C69" s="23" t="str">
        <f>'Stage (2)'!P3</f>
        <v>// -------------------------------------------------------------------------------</v>
      </c>
    </row>
    <row r="70" spans="3:3" x14ac:dyDescent="0.75">
      <c r="C70" s="12" t="str">
        <f>IF('Stage (2)'!P8="*  ..  ##34###34# ##334###334#","//--- END",'Stage (2)'!P8)</f>
        <v>* episodeEvent insert ObligationActorAndCode($actor-headneck, #SHALL:handle)</v>
      </c>
    </row>
    <row r="71" spans="3:3" x14ac:dyDescent="0.75">
      <c r="C71" s="12" t="str">
        <f>IF('Stage (2)'!P9="*  ..  ##34###34# ##334###334#","//--- END",'Stage (2)'!P9)</f>
        <v>* type insert ObligationActorAndCode($actor-headneck, #SHALL:handle)</v>
      </c>
    </row>
    <row r="72" spans="3:3" x14ac:dyDescent="0.75">
      <c r="C72" s="12" t="str">
        <f>IF('Stage (2)'!P10="*  ..  ##34###34# ##334###334#","//--- END",'Stage (2)'!P10)</f>
        <v>* t insert ObligationActorAndCode($actor-headneck, #SHALL:handle)</v>
      </c>
    </row>
    <row r="73" spans="3:3" x14ac:dyDescent="0.75">
      <c r="C73" s="12" t="str">
        <f>IF('Stage (2)'!P11="*  ..  ##34###34# ##334###334#","//--- END",'Stage (2)'!P11)</f>
        <v>* n insert ObligationActorAndCode($actor-headneck, #SHALL:handle)</v>
      </c>
    </row>
    <row r="74" spans="3:3" x14ac:dyDescent="0.75">
      <c r="C74" s="12" t="str">
        <f>IF('Stage (2)'!P12="*  ..  ##34###34# ##334###334#","//--- END",'Stage (2)'!P12)</f>
        <v>* m insert ObligationActorAndCode($actor-headneck, #SHALL:handle)</v>
      </c>
    </row>
    <row r="75" spans="3:3" x14ac:dyDescent="0.75">
      <c r="C75" s="12" t="str">
        <f>IF('Stage (2)'!P13="*  ..  ##34###34# ##334###334#","//--- END",'Stage (2)'!P13)</f>
        <v>* rENE insert ObligationActorAndCode($actor-headneck, #SHALL:handle)</v>
      </c>
    </row>
    <row r="76" spans="3:3" x14ac:dyDescent="0.75">
      <c r="C76" s="12" t="str">
        <f>IF('Stage (2)'!P14="*  ..  ##34###34# ##334###334#","//--- END",'Stage (2)'!P14)</f>
        <v/>
      </c>
    </row>
    <row r="77" spans="3:3" x14ac:dyDescent="0.75">
      <c r="C77" s="12" t="str">
        <f>IF('Stage (2)'!P15="*  ..  ##34###34# ##334###334#","//--- END",'Stage (2)'!P15)</f>
        <v/>
      </c>
    </row>
    <row r="78" spans="3:3" x14ac:dyDescent="0.75">
      <c r="C78" s="12" t="str">
        <f>IF('Stage (2)'!P16="*  ..  ##34###34# ##334###334#","//--- END",'Stage (2)'!P16)</f>
        <v>* isMetastatic insert ObligationActorAndCode($actor-headneck, #SHALL:handle)</v>
      </c>
    </row>
    <row r="79" spans="3:3" x14ac:dyDescent="0.75">
      <c r="C79" s="12" t="str">
        <f>IF('Stage (2)'!P17="*  ..  ##34###34# ##334###334#","//--- END",'Stage (2)'!P17)</f>
        <v>* ajccEdition insert ObligationActorAndCode($actor-headneck, #SHALL:handle)</v>
      </c>
    </row>
    <row r="80" spans="3:3" x14ac:dyDescent="0.75">
      <c r="C80" s="12" t="str">
        <f>IF('Stage (2)'!P18="*  ..  ##34###34# ##334###334#","//--- END",'Stage (2)'!P18)</f>
        <v/>
      </c>
    </row>
    <row r="81" spans="3:3" x14ac:dyDescent="0.75">
      <c r="C81" s="12" t="str">
        <f>IF('Stage (2)'!P19="*  ..  ##34###34# ##334###334#","//--- END",'Stage (2)'!P19)</f>
        <v>* sites insert ObligationActorAndCode($actor-headneck, #SHALL:handle)</v>
      </c>
    </row>
    <row r="82" spans="3:3" x14ac:dyDescent="0.75">
      <c r="C82" s="12" t="str">
        <f>IF('Stage (2)'!P20="*  ..  ##34###34# ##334###334#","//--- END",'Stage (2)'!P20)</f>
        <v>* sites.softTissue insert ObligationActorAndCode($actor-headneck, #SHALL:handle)</v>
      </c>
    </row>
    <row r="83" spans="3:3" x14ac:dyDescent="0.75">
      <c r="C83" s="12" t="str">
        <f>IF('Stage (2)'!P21="*  ..  ##34###34# ##334###334#","//--- END",'Stage (2)'!P21)</f>
        <v>* sites.distantLymphNode insert ObligationActorAndCode($actor-headneck, #SHALL:handle)</v>
      </c>
    </row>
    <row r="84" spans="3:3" x14ac:dyDescent="0.75">
      <c r="C84" s="12" t="str">
        <f>IF('Stage (2)'!P22="*  ..  ##34###34# ##334###334#","//--- END",'Stage (2)'!P22)</f>
        <v>* sites.lung insert ObligationActorAndCode($actor-headneck, #SHALL:handle)</v>
      </c>
    </row>
    <row r="85" spans="3:3" x14ac:dyDescent="0.75">
      <c r="C85" s="12" t="str">
        <f>IF('Stage (2)'!P23="*  ..  ##34###34# ##334###334#","//--- END",'Stage (2)'!P23)</f>
        <v>* sites.bone insert ObligationActorAndCode($actor-headneck, #SHALL:handle)</v>
      </c>
    </row>
    <row r="86" spans="3:3" x14ac:dyDescent="0.75">
      <c r="C86" s="12" t="str">
        <f>IF('Stage (2)'!P24="*  ..  ##34###34# ##334###334#","//--- END",'Stage (2)'!P24)</f>
        <v>* sites.liver insert ObligationActorAndCode($actor-headneck, #SHALL:handle)</v>
      </c>
    </row>
    <row r="87" spans="3:3" x14ac:dyDescent="0.75">
      <c r="C87" s="12" t="str">
        <f>IF('Stage (2)'!P25="*  ..  ##34###34# ##334###334#","//--- END",'Stage (2)'!P25)</f>
        <v>* sites.pleura insert ObligationActorAndCode($actor-headneck, #SHALL:handle)</v>
      </c>
    </row>
    <row r="88" spans="3:3" x14ac:dyDescent="0.75">
      <c r="C88" s="12" t="str">
        <f>IF('Stage (2)'!P26="*  ..  ##34###34# ##334###334#","//--- END",'Stage (2)'!P26)</f>
        <v>* sites.peritoneum insert ObligationActorAndCode($actor-headneck, #SHALL:handle)</v>
      </c>
    </row>
    <row r="89" spans="3:3" x14ac:dyDescent="0.75">
      <c r="C89" s="12" t="str">
        <f>IF('Stage (2)'!P27="*  ..  ##34###34# ##334###334#","//--- END",'Stage (2)'!P27)</f>
        <v>* sites.brain insert ObligationActorAndCode($actor-headneck, #SHALL:handle)</v>
      </c>
    </row>
    <row r="90" spans="3:3" x14ac:dyDescent="0.75">
      <c r="C90" s="12" t="str">
        <f>IF('Stage (2)'!P28="*  ..  ##34###34# ##334###334#","//--- END",'Stage (2)'!P28)</f>
        <v>* sites.otherViscera insert ObligationActorAndCode($actor-headneck, #SHALL:handle)</v>
      </c>
    </row>
    <row r="91" spans="3:3" x14ac:dyDescent="0.75">
      <c r="C91" s="12" t="str">
        <f>IF('Stage (2)'!P29="*  ..  ##34###34# ##334###334#","//--- END",'Stage (2)'!P29)</f>
        <v>* sites.unknown insert ObligationActorAndCode($actor-headneck, #SHALL:handle)</v>
      </c>
    </row>
    <row r="92" spans="3:3" x14ac:dyDescent="0.75">
      <c r="C92" s="12" t="str">
        <f>IF('Stage (2)'!P30="*  ..  ##34###34# ##334###334#","//--- END",'Stage (2)'!P30)</f>
        <v>* stagingClassification insert ObligationActorAndCode($actor-headneck, #SHALL:handle)</v>
      </c>
    </row>
    <row r="93" spans="3:3" x14ac:dyDescent="0.75">
      <c r="C93" s="12" t="str">
        <f>IF('Stage (2)'!P31="*  ..  ##34###34# ##334###334#","//--- END",'Stage (2)'!P31)</f>
        <v>//--- END</v>
      </c>
    </row>
    <row r="94" spans="3:3" x14ac:dyDescent="0.75">
      <c r="C94" s="12" t="str">
        <f>IF('Stage (2)'!P32="*  ..  ##34###34# ##334###334#","//--- END",'Stage (2)'!P32)</f>
        <v>//--- END</v>
      </c>
    </row>
    <row r="95" spans="3:3" x14ac:dyDescent="0.75">
      <c r="C95" s="12" t="str">
        <f>IF('Stage (2)'!P33="*  ..  ##34###34# ##334###334#","//--- END",'Stage (2)'!P33)</f>
        <v>//--- END</v>
      </c>
    </row>
    <row r="100" spans="3:3" x14ac:dyDescent="0.75">
      <c r="C100" s="23" t="str">
        <f>'Stage (2)'!R1</f>
        <v>// -------------------------------------------------------------------------------</v>
      </c>
    </row>
    <row r="101" spans="3:3" x14ac:dyDescent="0.75">
      <c r="C101" s="23" t="str">
        <f>'Stage (2)'!R2</f>
        <v>// Obligations Sarcoma</v>
      </c>
    </row>
    <row r="102" spans="3:3" x14ac:dyDescent="0.75">
      <c r="C102" s="23" t="str">
        <f>'Stage (2)'!R3</f>
        <v>// -------------------------------------------------------------------------------</v>
      </c>
    </row>
    <row r="103" spans="3:3" x14ac:dyDescent="0.75">
      <c r="C103" s="12" t="str">
        <f>IF('Stage (2)'!R8="*  ..  ##34###34# ##334###334#","//--- END",'Stage (2)'!R8)</f>
        <v>* episodeEvent insert ObligationActorAndCode($actor-sarcoma-i4rc, #SHALL:handle)</v>
      </c>
    </row>
    <row r="104" spans="3:3" x14ac:dyDescent="0.75">
      <c r="C104" s="12" t="str">
        <f>IF('Stage (2)'!R9="*  ..  ##34###34# ##334###334#","//--- END",'Stage (2)'!R9)</f>
        <v>* type insert ObligationActorAndCode($actor-sarcoma-i4rc, #SHALL:handle)</v>
      </c>
    </row>
    <row r="105" spans="3:3" x14ac:dyDescent="0.75">
      <c r="C105" s="12" t="str">
        <f>IF('Stage (2)'!R10="*  ..  ##34###34# ##334###334#","//--- END",'Stage (2)'!R10)</f>
        <v/>
      </c>
    </row>
    <row r="106" spans="3:3" x14ac:dyDescent="0.75">
      <c r="C106" s="12" t="str">
        <f>IF('Stage (2)'!R11="*  ..  ##34###34# ##334###334#","//--- END",'Stage (2)'!R11)</f>
        <v/>
      </c>
    </row>
    <row r="107" spans="3:3" x14ac:dyDescent="0.75">
      <c r="C107" s="12" t="str">
        <f>IF('Stage (2)'!R12="*  ..  ##34###34# ##334###334#","//--- END",'Stage (2)'!R12)</f>
        <v/>
      </c>
    </row>
    <row r="108" spans="3:3" x14ac:dyDescent="0.75">
      <c r="C108" s="12" t="str">
        <f>IF('Stage (2)'!R13="*  ..  ##34###34# ##334###334#","//--- END",'Stage (2)'!R13)</f>
        <v/>
      </c>
    </row>
    <row r="109" spans="3:3" x14ac:dyDescent="0.75">
      <c r="C109" s="12" t="str">
        <f>IF('Stage (2)'!R14="*  ..  ##34###34# ##334###334#","//--- END",'Stage (2)'!R14)</f>
        <v>* localised insert ObligationActorAndCode($actor-sarcoma-i4rc, #SHALL:handle)</v>
      </c>
    </row>
    <row r="110" spans="3:3" x14ac:dyDescent="0.75">
      <c r="C110" s="12" t="str">
        <f>IF('Stage (2)'!R15="*  ..  ##34###34# ##334###334#","//--- END",'Stage (2)'!R15)</f>
        <v>* locoRegional insert ObligationActorAndCode($actor-sarcoma-i4rc, #SHALL:handle)</v>
      </c>
    </row>
    <row r="111" spans="3:3" x14ac:dyDescent="0.75">
      <c r="C111" s="12" t="str">
        <f>IF('Stage (2)'!R16="*  ..  ##34###34# ##334###334#","//--- END",'Stage (2)'!R16)</f>
        <v>* isMetastatic insert ObligationActorAndCode($actor-sarcoma-i4rc, #SHALL:handle)</v>
      </c>
    </row>
    <row r="112" spans="3:3" x14ac:dyDescent="0.75">
      <c r="C112" s="12" t="str">
        <f>IF('Stage (2)'!R17="*  ..  ##34###34# ##334###334#","//--- END",'Stage (2)'!R17)</f>
        <v/>
      </c>
    </row>
    <row r="113" spans="3:3" x14ac:dyDescent="0.75">
      <c r="C113" s="12" t="str">
        <f>IF('Stage (2)'!R18="*  ..  ##34###34# ##334###334#","//--- END",'Stage (2)'!R18)</f>
        <v>* regionalNodalMetastases insert ObligationActorAndCode($actor-sarcoma-i4rc, #SHALL:handle)</v>
      </c>
    </row>
    <row r="114" spans="3:3" x14ac:dyDescent="0.75">
      <c r="C114" s="12" t="str">
        <f>IF('Stage (2)'!R19="*  ..  ##34###34# ##334###334#","//--- END",'Stage (2)'!R19)</f>
        <v>* sites insert ObligationActorAndCode($actor-sarcoma-i4rc, #SHALL:handle)</v>
      </c>
    </row>
    <row r="115" spans="3:3" x14ac:dyDescent="0.75">
      <c r="C115" s="12" t="str">
        <f>IF('Stage (2)'!R20="*  ..  ##34###34# ##334###334#","//--- END",'Stage (2)'!R20)</f>
        <v>* sites.softTissue insert ObligationActorAndCode($actor-sarcoma-i4rc, #SHALL:handle)</v>
      </c>
    </row>
    <row r="116" spans="3:3" x14ac:dyDescent="0.75">
      <c r="C116" s="12" t="str">
        <f>IF('Stage (2)'!R21="*  ..  ##34###34# ##334###334#","//--- END",'Stage (2)'!R21)</f>
        <v>* sites.distantLymphNode insert ObligationActorAndCode($actor-sarcoma-i4rc, #SHALL:handle)</v>
      </c>
    </row>
    <row r="117" spans="3:3" x14ac:dyDescent="0.75">
      <c r="C117" s="12" t="str">
        <f>IF('Stage (2)'!R22="*  ..  ##34###34# ##334###334#","//--- END",'Stage (2)'!R22)</f>
        <v>* sites.lung insert ObligationActorAndCode($actor-sarcoma-i4rc, #SHALL:handle)</v>
      </c>
    </row>
    <row r="118" spans="3:3" x14ac:dyDescent="0.75">
      <c r="C118" s="12" t="str">
        <f>IF('Stage (2)'!R23="*  ..  ##34###34# ##334###334#","//--- END",'Stage (2)'!R23)</f>
        <v>* sites.bone insert ObligationActorAndCode($actor-sarcoma-i4rc, #SHALL:handle)</v>
      </c>
    </row>
    <row r="119" spans="3:3" x14ac:dyDescent="0.75">
      <c r="C119" s="12" t="str">
        <f>IF('Stage (2)'!R24="*  ..  ##34###34# ##334###334#","//--- END",'Stage (2)'!R24)</f>
        <v>* sites.liver insert ObligationActorAndCode($actor-sarcoma-i4rc, #SHALL:handle)</v>
      </c>
    </row>
    <row r="120" spans="3:3" x14ac:dyDescent="0.75">
      <c r="C120" s="12" t="str">
        <f>IF('Stage (2)'!R25="*  ..  ##34###34# ##334###334#","//--- END",'Stage (2)'!R25)</f>
        <v>* sites.pleura insert ObligationActorAndCode($actor-sarcoma-i4rc, #SHALL:handle)</v>
      </c>
    </row>
    <row r="121" spans="3:3" x14ac:dyDescent="0.75">
      <c r="C121" s="12" t="str">
        <f>IF('Stage (2)'!R26="*  ..  ##34###34# ##334###334#","//--- END",'Stage (2)'!R26)</f>
        <v>* sites.peritoneum insert ObligationActorAndCode($actor-sarcoma-i4rc, #SHALL:handle)</v>
      </c>
    </row>
    <row r="122" spans="3:3" x14ac:dyDescent="0.75">
      <c r="C122" s="12" t="str">
        <f>IF('Stage (2)'!R27="*  ..  ##34###34# ##334###334#","//--- END",'Stage (2)'!R27)</f>
        <v>* sites.brain insert ObligationActorAndCode($actor-sarcoma-i4rc, #SHALL:handle)</v>
      </c>
    </row>
    <row r="123" spans="3:3" x14ac:dyDescent="0.75">
      <c r="C123" s="12" t="str">
        <f>IF('Stage (2)'!R28="*  ..  ##34###34# ##334###334#","//--- END",'Stage (2)'!R28)</f>
        <v>* sites.otherViscera insert ObligationActorAndCode($actor-sarcoma-i4rc, #SHALL:handle)</v>
      </c>
    </row>
    <row r="124" spans="3:3" x14ac:dyDescent="0.75">
      <c r="C124" s="12" t="str">
        <f>IF('Stage (2)'!R29="*  ..  ##34###34# ##334###334#","//--- END",'Stage (2)'!R29)</f>
        <v>* sites.unknown insert ObligationActorAndCode($actor-sarcoma-i4rc, #SHALL:handle)</v>
      </c>
    </row>
    <row r="125" spans="3:3" x14ac:dyDescent="0.75">
      <c r="C125" s="12" t="str">
        <f>IF('Stage (2)'!R30="*  ..  ##34###34# ##334###334#","//--- END",'Stage (2)'!R30)</f>
        <v/>
      </c>
    </row>
    <row r="126" spans="3:3" x14ac:dyDescent="0.75">
      <c r="C126" s="12" t="str">
        <f>IF('Stage (2)'!R31="*  ..  ##34###34# ##334###334#","//--- END",'Stage (2)'!R31)</f>
        <v>//--- END</v>
      </c>
    </row>
    <row r="127" spans="3:3" x14ac:dyDescent="0.75">
      <c r="C127" s="12" t="str">
        <f>IF('Stage (2)'!R32="*  ..  ##34###34# ##334###334#","//--- END",'Stage (2)'!R32)</f>
        <v>//--- END</v>
      </c>
    </row>
    <row r="128" spans="3:3" x14ac:dyDescent="0.75">
      <c r="C128" s="12" t="str">
        <f>IF('Stage (2)'!R33="*  ..  ##34###34# ##334###334#","//--- END",'Stage (2)'!R33)</f>
        <v>//--- END</v>
      </c>
    </row>
    <row r="129" spans="3:3" x14ac:dyDescent="0.75">
      <c r="C129" s="12" t="str">
        <f>IF('Stage (2)'!R34="*  ..  ##34###34# ##334###334#","//--- END",'Stage (2)'!R34)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8705"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687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360C1-CC87-4052-9C27-EB751E6BBCBC}">
  <sheetPr codeName="Foglio101">
    <tabColor theme="0" tint="-0.499984740745262"/>
  </sheetPr>
  <dimension ref="A1:T148"/>
  <sheetViews>
    <sheetView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2261</v>
      </c>
      <c r="D3" s="47" t="s">
        <v>1466</v>
      </c>
      <c r="E3" s="71" t="str">
        <f>$C$1&amp;B14</f>
        <v>http://hl7.eu/fhir/ig/idea4rc/StructureDefinition/Stage</v>
      </c>
    </row>
    <row r="4" spans="1:19" x14ac:dyDescent="0.75">
      <c r="B4" s="47" t="s">
        <v>16</v>
      </c>
      <c r="C4" s="28" t="s">
        <v>2262</v>
      </c>
      <c r="D4" s="47" t="s">
        <v>1467</v>
      </c>
      <c r="E4" s="150" t="str">
        <f>C1&amp;G4</f>
        <v>http://hl7.eu/fhir/ig/idea4rc/StructureDefinition/Bundle-eu-i4rc</v>
      </c>
      <c r="G4" s="151" t="s">
        <v>2372</v>
      </c>
    </row>
    <row r="5" spans="1:19" x14ac:dyDescent="0.75">
      <c r="B5" s="47" t="s">
        <v>10</v>
      </c>
      <c r="C5" s="7" t="s">
        <v>2263</v>
      </c>
      <c r="D5" s="47"/>
      <c r="E5" s="7"/>
    </row>
    <row r="6" spans="1:19" x14ac:dyDescent="0.75">
      <c r="B6" s="47" t="s">
        <v>18</v>
      </c>
      <c r="C6" s="41"/>
      <c r="D6" s="47" t="s">
        <v>1468</v>
      </c>
      <c r="E6" s="158" t="str">
        <f>E3</f>
        <v>http://hl7.eu/fhir/ig/idea4rc/StructureDefinition/Stage</v>
      </c>
      <c r="F6" s="159"/>
      <c r="G6" s="159"/>
    </row>
    <row r="7" spans="1:19" x14ac:dyDescent="0.75">
      <c r="B7" s="47" t="s">
        <v>15</v>
      </c>
      <c r="C7" s="72"/>
      <c r="D7" s="47" t="s">
        <v>1469</v>
      </c>
      <c r="E7" s="158" t="s">
        <v>1608</v>
      </c>
      <c r="F7" s="159"/>
      <c r="G7" s="159"/>
    </row>
    <row r="8" spans="1:19" ht="44.25" x14ac:dyDescent="0.75">
      <c r="B8" s="47" t="s">
        <v>1470</v>
      </c>
      <c r="C8" s="73" t="s">
        <v>2263</v>
      </c>
      <c r="D8" s="47"/>
      <c r="E8" s="7"/>
      <c r="I8" s="12" t="s">
        <v>1285</v>
      </c>
      <c r="J8" s="12" t="s">
        <v>1286</v>
      </c>
      <c r="K8" s="12" t="s">
        <v>1287</v>
      </c>
      <c r="L8" s="12" t="s">
        <v>1288</v>
      </c>
      <c r="M8" s="11" t="s">
        <v>1289</v>
      </c>
      <c r="P8" s="34" t="s">
        <v>1324</v>
      </c>
      <c r="Q8" s="34">
        <v>6</v>
      </c>
    </row>
    <row r="9" spans="1:19" x14ac:dyDescent="0.75">
      <c r="B9" s="47" t="s">
        <v>1471</v>
      </c>
      <c r="C9" s="12" t="s">
        <v>2264</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'Stage (2)'!B5</f>
        <v>Stage</v>
      </c>
      <c r="C14" s="11"/>
      <c r="D14" s="4" t="s">
        <v>1524</v>
      </c>
      <c r="E14" s="6"/>
      <c r="F14" s="49"/>
      <c r="G14" s="49"/>
      <c r="I14" s="12"/>
      <c r="J14" s="11"/>
      <c r="K14" s="11"/>
      <c r="L14" s="11"/>
      <c r="M14" s="48"/>
      <c r="N14" s="51"/>
    </row>
    <row r="15" spans="1:19" ht="73.75" customHeight="1" x14ac:dyDescent="0.75">
      <c r="A15" s="44"/>
      <c r="B15" s="11" t="str">
        <f>'Stage (2)'!B8</f>
        <v>episodeEvent</v>
      </c>
      <c r="C15" s="11" t="str">
        <f>'Stage (2)'!C8</f>
        <v>Episode Event Reference</v>
      </c>
      <c r="D15" s="12" t="s">
        <v>2254</v>
      </c>
      <c r="E15" s="12"/>
      <c r="F15" s="49" t="s">
        <v>1290</v>
      </c>
      <c r="G15" s="77"/>
      <c r="I15" s="12" t="str">
        <f>"* group[=].element[+].code = #"&amp;$B$14&amp;"."&amp;B15</f>
        <v>* group[=].element[+].code = #Stage.episodeEvent</v>
      </c>
      <c r="J15" s="12" t="str">
        <f t="shared" ref="J15:J22" si="0">"* group[=].element[=].display = ##34#"&amp;C15&amp;"##34#"</f>
        <v>* group[=].element[=].display = ##34#Episode Event Reference##34#</v>
      </c>
      <c r="K15" s="12" t="str">
        <f t="shared" ref="K15:K22" si="1">IF(F15="unmatched","//-- unmatched","* group[=].element[=].target.code = #"&amp;$D$14&amp;"."&amp;D15)</f>
        <v>* group[=].element[=].target.code = #Observation.focus</v>
      </c>
      <c r="L15" s="12" t="str">
        <f t="shared" ref="L15:L22" si="2">IF(F15="unmatched","//-- unmatched","* group[=].element[=].target.display = ##34#"&amp;E15&amp;"##34#")</f>
        <v>* group[=].element[=].target.display = ##34###34#</v>
      </c>
      <c r="M15" s="12" t="str">
        <f t="shared" ref="M15:M22" si="3">"* group[=].element[=].target.equivalence = #"&amp;F15</f>
        <v>* group[=].element[=].target.equivalence = #relatedto</v>
      </c>
      <c r="N15" s="12" t="str">
        <f t="shared" ref="N15:N22" si="4">IF(G15&lt;&gt;"",CONCATENATE("* group[=].element[=].target.comment = ","##34#",G15,"##34#"),"")</f>
        <v/>
      </c>
      <c r="P15" s="11">
        <v>1</v>
      </c>
      <c r="Q15" s="11">
        <f t="shared" ref="Q15:Q78" si="5">IF(MOD(P15,$Q$8)=0,P15/$Q$8-1,INT(P15/$Q$8))</f>
        <v>0</v>
      </c>
      <c r="R15" s="11">
        <f t="shared" ref="R15:R78" si="6">IF(MOD(P15,$Q$8)=0,$Q$8,MOD(P15,$Q$8))</f>
        <v>1</v>
      </c>
      <c r="S15" s="12" t="str" cm="1">
        <f t="array" ref="S15">INDEX('Stage-ConceptMap-1 (2)'!$I$15:$N$109,Q15+1,R15)</f>
        <v>* group[=].element[+].code = #Stage.episodeEvent</v>
      </c>
    </row>
    <row r="16" spans="1:19" ht="73.75" customHeight="1" x14ac:dyDescent="0.75">
      <c r="A16" s="44"/>
      <c r="B16" s="11" t="str">
        <f>'Stage (2)'!B9</f>
        <v>type</v>
      </c>
      <c r="C16" s="11" t="str">
        <f>'Stage (2)'!C9</f>
        <v>Type of stage</v>
      </c>
      <c r="D16" s="2" t="s">
        <v>1325</v>
      </c>
      <c r="E16" s="12"/>
      <c r="F16" s="49" t="s">
        <v>1312</v>
      </c>
      <c r="G16" s="77"/>
      <c r="I16" s="12" t="str">
        <f t="shared" ref="I16:I22" si="7">"* group[=].element[+].code = #"&amp;$B$14&amp;"."&amp;B16</f>
        <v>* group[=].element[+].code = #Stage.type</v>
      </c>
      <c r="J16" s="12" t="str">
        <f t="shared" si="0"/>
        <v>* group[=].element[=].display = ##34#Type of stage##34#</v>
      </c>
      <c r="K16" s="12" t="str">
        <f t="shared" si="1"/>
        <v>* group[=].element[=].target.code = #Observation.code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INDEX('Stage-ConceptMap-1 (2)'!$I$15:$N$109,Q16+1,R16)</f>
        <v>* group[=].element[=].display = ##34#Episode Event Reference##34#</v>
      </c>
    </row>
    <row r="17" spans="1:20" ht="88.5" x14ac:dyDescent="0.75">
      <c r="A17" s="44"/>
      <c r="B17" s="11" t="str">
        <f>'Stage (2)'!B10</f>
        <v>t</v>
      </c>
      <c r="C17" s="11" t="str">
        <f>'Stage (2)'!C10</f>
        <v>T</v>
      </c>
      <c r="D17" s="12" t="s">
        <v>2251</v>
      </c>
      <c r="E17" s="12"/>
      <c r="F17" s="49" t="s">
        <v>1312</v>
      </c>
      <c r="G17" s="77"/>
      <c r="H17" s="43"/>
      <c r="I17" s="12" t="str">
        <f t="shared" si="7"/>
        <v>* group[=].element[+].code = #Stage.t</v>
      </c>
      <c r="J17" s="12" t="str">
        <f t="shared" si="0"/>
        <v>* group[=].element[=].display = ##34#T##34#</v>
      </c>
      <c r="K17" s="12" t="str">
        <f t="shared" si="1"/>
        <v>* group[=].element[=].target.code = #Observation.hasMember:tnmPrimaryTumorCategory.valueCodeableConcept</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INDEX('Stage-ConceptMap-1 (2)'!$I$15:$N$109,Q17+1,R17)</f>
        <v>* group[=].element[=].target.code = #Observation.focus</v>
      </c>
    </row>
    <row r="18" spans="1:20" ht="88.5" x14ac:dyDescent="0.75">
      <c r="A18" s="44"/>
      <c r="B18" s="11" t="str">
        <f>'Stage (2)'!B11</f>
        <v>n</v>
      </c>
      <c r="C18" s="11" t="str">
        <f>'Stage (2)'!C11</f>
        <v>N</v>
      </c>
      <c r="D18" s="12" t="s">
        <v>2252</v>
      </c>
      <c r="E18" s="12"/>
      <c r="F18" s="49" t="s">
        <v>1312</v>
      </c>
      <c r="G18" s="77"/>
      <c r="H18" s="43"/>
      <c r="I18" s="12" t="str">
        <f t="shared" si="7"/>
        <v>* group[=].element[+].code = #Stage.n</v>
      </c>
      <c r="J18" s="12" t="str">
        <f t="shared" si="0"/>
        <v>* group[=].element[=].display = ##34#N##34#</v>
      </c>
      <c r="K18" s="12" t="str">
        <f t="shared" si="1"/>
        <v>* group[=].element[=].target.code = #Observation.hasMember:tnmRegionalNodesCategory.valueCodeableConcept</v>
      </c>
      <c r="L18" s="12" t="str">
        <f t="shared" si="2"/>
        <v>* group[=].element[=].target.display = ##34###34#</v>
      </c>
      <c r="M18" s="12" t="str">
        <f t="shared" si="3"/>
        <v>* group[=].element[=].target.equivalence = #equivalent</v>
      </c>
      <c r="N18" s="12" t="str">
        <f t="shared" si="4"/>
        <v/>
      </c>
      <c r="P18" s="11">
        <v>4</v>
      </c>
      <c r="Q18" s="11">
        <f t="shared" si="5"/>
        <v>0</v>
      </c>
      <c r="R18" s="11">
        <f t="shared" si="6"/>
        <v>4</v>
      </c>
      <c r="S18" s="12" t="str" cm="1">
        <f t="array" ref="S18">INDEX('Stage-ConceptMap-1 (2)'!$I$15:$N$109,Q18+1,R18)</f>
        <v>* group[=].element[=].target.display = ##34###34#</v>
      </c>
    </row>
    <row r="19" spans="1:20" ht="88.5" x14ac:dyDescent="0.75">
      <c r="A19" s="44"/>
      <c r="B19" s="11" t="str">
        <f>'Stage (2)'!B12</f>
        <v>m</v>
      </c>
      <c r="C19" s="11" t="str">
        <f>'Stage (2)'!C12</f>
        <v>M</v>
      </c>
      <c r="D19" s="12" t="s">
        <v>2253</v>
      </c>
      <c r="E19" s="12"/>
      <c r="F19" s="49" t="s">
        <v>1312</v>
      </c>
      <c r="G19" s="77"/>
      <c r="H19" s="43"/>
      <c r="I19" s="12" t="str">
        <f t="shared" si="7"/>
        <v>* group[=].element[+].code = #Stage.m</v>
      </c>
      <c r="J19" s="12" t="str">
        <f t="shared" si="0"/>
        <v>* group[=].element[=].display = ##34#M##34#</v>
      </c>
      <c r="K19" s="12" t="str">
        <f t="shared" si="1"/>
        <v>* group[=].element[=].target.code = #Observation.hasMember:tnmDistantMetastasesCategory.valueCodeableConcept</v>
      </c>
      <c r="L19" s="12" t="str">
        <f t="shared" si="2"/>
        <v>* group[=].element[=].target.display = ##34###34#</v>
      </c>
      <c r="M19" s="12" t="str">
        <f t="shared" si="3"/>
        <v>* group[=].element[=].target.equivalence = #equivalent</v>
      </c>
      <c r="N19" s="12" t="str">
        <f t="shared" si="4"/>
        <v/>
      </c>
      <c r="P19" s="11">
        <v>5</v>
      </c>
      <c r="Q19" s="11">
        <f t="shared" si="5"/>
        <v>0</v>
      </c>
      <c r="R19" s="11">
        <f t="shared" si="6"/>
        <v>5</v>
      </c>
      <c r="S19" s="12" t="str" cm="1">
        <f t="array" ref="S19">INDEX('Stage-ConceptMap-1 (2)'!$I$15:$N$109,Q19+1,R19)</f>
        <v>* group[=].element[=].target.equivalence = #relatedto</v>
      </c>
    </row>
    <row r="20" spans="1:20" ht="88.5" x14ac:dyDescent="0.75">
      <c r="B20" s="11" t="str">
        <f>'Stage (2)'!B13</f>
        <v>rENE</v>
      </c>
      <c r="C20" s="11" t="str">
        <f>'Stage (2)'!C13</f>
        <v>Radiological Extra-nodal extension (rENE)</v>
      </c>
      <c r="D20" s="12" t="s">
        <v>2373</v>
      </c>
      <c r="E20" s="12"/>
      <c r="F20" s="49" t="s">
        <v>1290</v>
      </c>
      <c r="G20" s="76" t="s">
        <v>2374</v>
      </c>
      <c r="H20" s="43"/>
      <c r="I20" s="12" t="str">
        <f t="shared" si="7"/>
        <v>* group[=].element[+].code = #Stage.rENE</v>
      </c>
      <c r="J20" s="12" t="str">
        <f t="shared" si="0"/>
        <v>* group[=].element[=].display = ##34#Radiological Extra-nodal extension (rENE)##34#</v>
      </c>
      <c r="K20" s="12" t="str">
        <f t="shared" si="1"/>
        <v>* group[=].element[=].target.code = #Observation.hasMember:extraNodalExtension.valueCodeableConcept</v>
      </c>
      <c r="L20" s="12" t="str">
        <f t="shared" si="2"/>
        <v>* group[=].element[=].target.display = ##34###34#</v>
      </c>
      <c r="M20" s="12" t="str">
        <f t="shared" si="3"/>
        <v>* group[=].element[=].target.equivalence = #relatedto</v>
      </c>
      <c r="N20" s="12" t="str">
        <f t="shared" si="4"/>
        <v>* group[=].element[=].target.comment = ##34#check the used 2960001000004100  Status of extranodal extension of nodal tumour code##34#</v>
      </c>
      <c r="P20" s="11">
        <v>6</v>
      </c>
      <c r="Q20" s="11">
        <f t="shared" si="5"/>
        <v>0</v>
      </c>
      <c r="R20" s="11">
        <f t="shared" si="6"/>
        <v>6</v>
      </c>
      <c r="S20" s="12" t="str" cm="1">
        <f t="array" ref="S20">INDEX('Stage-ConceptMap-1 (2)'!$I$15:$N$109,Q20+1,R20)</f>
        <v/>
      </c>
    </row>
    <row r="21" spans="1:20" ht="29.5" customHeight="1" x14ac:dyDescent="0.75">
      <c r="A21" s="44"/>
      <c r="B21" s="11" t="str">
        <f>'Stage (2)'!B17</f>
        <v>ajccEdition</v>
      </c>
      <c r="C21" s="11" t="str">
        <f>'Stage (2)'!C17</f>
        <v>Ajcc edition</v>
      </c>
      <c r="D21" s="12" t="s">
        <v>1614</v>
      </c>
      <c r="E21" s="11"/>
      <c r="F21" s="49" t="s">
        <v>1290</v>
      </c>
      <c r="G21" s="76" t="s">
        <v>2259</v>
      </c>
      <c r="H21" s="43"/>
      <c r="I21" s="12" t="str">
        <f t="shared" si="7"/>
        <v>* group[=].element[+].code = #Stage.ajccEdition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##34#if the ajcc system is used for the classification (to be checked)##34#</v>
      </c>
      <c r="P21" s="11">
        <v>7</v>
      </c>
      <c r="Q21" s="11">
        <f t="shared" si="5"/>
        <v>1</v>
      </c>
      <c r="R21" s="11">
        <f t="shared" si="6"/>
        <v>1</v>
      </c>
      <c r="S21" s="12" t="str" cm="1">
        <f t="array" ref="S21">INDEX('Stage-ConceptMap-1 (2)'!$I$15:$N$109,Q21+1,R21)</f>
        <v>* group[=].element[+].code = #Stage.type</v>
      </c>
    </row>
    <row r="22" spans="1:20" ht="73.75" x14ac:dyDescent="0.75">
      <c r="B22" s="11" t="str">
        <f>'Stage (2)'!B30</f>
        <v>stagingClassification</v>
      </c>
      <c r="C22" s="11" t="str">
        <f>'Stage (2)'!C30</f>
        <v>Staging classification</v>
      </c>
      <c r="D22" s="12" t="s">
        <v>1613</v>
      </c>
      <c r="E22" s="12"/>
      <c r="F22" s="49" t="s">
        <v>1312</v>
      </c>
      <c r="G22" s="77"/>
      <c r="H22" s="43"/>
      <c r="I22" s="12" t="str">
        <f t="shared" si="7"/>
        <v>* group[=].element[+].code = #Stage.stagingClassification</v>
      </c>
      <c r="J22" s="12" t="str">
        <f t="shared" si="0"/>
        <v>* group[=].element[=].display = ##34#Staging classification##34#</v>
      </c>
      <c r="K22" s="12" t="str">
        <f t="shared" si="1"/>
        <v>* group[=].element[=].target.code = #Observation.valueCodeableConcept</v>
      </c>
      <c r="L22" s="12" t="str">
        <f t="shared" si="2"/>
        <v>* group[=].element[=].target.display = ##34###34#</v>
      </c>
      <c r="M22" s="12" t="str">
        <f t="shared" si="3"/>
        <v>* group[=].element[=].target.equivalence = #equivalent</v>
      </c>
      <c r="N22" s="12" t="str">
        <f t="shared" si="4"/>
        <v/>
      </c>
      <c r="P22" s="11">
        <v>8</v>
      </c>
      <c r="Q22" s="11">
        <f t="shared" si="5"/>
        <v>1</v>
      </c>
      <c r="R22" s="11">
        <f t="shared" si="6"/>
        <v>2</v>
      </c>
      <c r="S22" s="12" t="str" cm="1">
        <f t="array" ref="S22">INDEX('Stage-ConceptMap-1 (2)'!$I$15:$N$109,Q22+1,R22)</f>
        <v>* group[=].element[=].display = ##34#Type of stage##34#</v>
      </c>
    </row>
    <row r="23" spans="1:20" x14ac:dyDescent="0.75">
      <c r="B23" s="11"/>
      <c r="C23" s="11"/>
      <c r="D23" s="12"/>
      <c r="E23" s="12"/>
      <c r="F23" s="49"/>
      <c r="G23" s="77"/>
      <c r="H23" s="43"/>
      <c r="I23" s="12"/>
      <c r="J23" s="12"/>
      <c r="K23" s="12"/>
      <c r="L23" s="12"/>
      <c r="M23" s="12"/>
      <c r="N23" s="12"/>
      <c r="P23" s="11">
        <v>9</v>
      </c>
      <c r="Q23" s="11">
        <f t="shared" si="5"/>
        <v>1</v>
      </c>
      <c r="R23" s="11">
        <f t="shared" si="6"/>
        <v>3</v>
      </c>
      <c r="S23" s="12" t="str" cm="1">
        <f t="array" ref="S23">INDEX('Stage-ConceptMap-1 (2)'!$I$15:$N$109,Q23+1,R23)</f>
        <v>* group[=].element[=].target.code = #Observation.code</v>
      </c>
    </row>
    <row r="24" spans="1:20" x14ac:dyDescent="0.75">
      <c r="B24" s="11"/>
      <c r="C24" s="11"/>
      <c r="D24" s="12"/>
      <c r="E24" s="12"/>
      <c r="F24" s="49"/>
      <c r="G24" s="77"/>
      <c r="H24" s="43"/>
      <c r="K24" s="43"/>
      <c r="L24" s="43"/>
      <c r="M24" s="51"/>
      <c r="N24" s="51"/>
      <c r="P24" s="11">
        <v>10</v>
      </c>
      <c r="Q24" s="11">
        <f t="shared" si="5"/>
        <v>1</v>
      </c>
      <c r="R24" s="11">
        <f t="shared" si="6"/>
        <v>4</v>
      </c>
      <c r="S24" s="12" t="str" cm="1">
        <f t="array" ref="S24">INDEX('Stage-ConceptMap-1 (2)'!$I$15:$N$109,Q24+1,R24)</f>
        <v>* group[=].element[=].target.display = ##34###34#</v>
      </c>
    </row>
    <row r="25" spans="1:20" s="2" customFormat="1" x14ac:dyDescent="0.75">
      <c r="A25"/>
      <c r="B25" s="11"/>
      <c r="C25" s="11"/>
      <c r="D25" s="12"/>
      <c r="E25" s="12"/>
      <c r="F25" s="49"/>
      <c r="G25" s="77"/>
      <c r="H25" s="43"/>
      <c r="J25"/>
      <c r="K25" s="43"/>
      <c r="L25" s="43"/>
      <c r="M25" s="51"/>
      <c r="N25" s="51"/>
      <c r="P25" s="11">
        <v>11</v>
      </c>
      <c r="Q25" s="11">
        <f t="shared" si="5"/>
        <v>1</v>
      </c>
      <c r="R25" s="11">
        <f t="shared" si="6"/>
        <v>5</v>
      </c>
      <c r="S25" s="12" t="str" cm="1">
        <f t="array" ref="S25">INDEX('Stage-ConceptMap-1 (2)'!$I$15:$N$109,Q25+1,R25)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5"/>
        <v>1</v>
      </c>
      <c r="R26" s="11">
        <f t="shared" si="6"/>
        <v>6</v>
      </c>
      <c r="S26" s="12" t="str" cm="1">
        <f t="array" ref="S26">INDEX('Stage-ConceptMap-1 (2)'!$I$15:$N$109,Q26+1,R26)</f>
        <v/>
      </c>
      <c r="T26"/>
    </row>
    <row r="27" spans="1:20" s="2" customFormat="1" x14ac:dyDescent="0.75">
      <c r="A27"/>
      <c r="B27" s="11"/>
      <c r="C27" s="11"/>
      <c r="D27" s="12"/>
      <c r="F27" s="43"/>
      <c r="G27" s="77"/>
      <c r="H27" s="43"/>
      <c r="J27"/>
      <c r="K27" s="43"/>
      <c r="L27" s="43"/>
      <c r="M27" s="51"/>
      <c r="N27" s="51"/>
      <c r="P27" s="11">
        <v>13</v>
      </c>
      <c r="Q27" s="11">
        <f t="shared" si="5"/>
        <v>2</v>
      </c>
      <c r="R27" s="11">
        <f t="shared" si="6"/>
        <v>1</v>
      </c>
      <c r="S27" s="12" t="str" cm="1">
        <f t="array" ref="S27">INDEX('Stage-ConceptMap-1 (2)'!$I$15:$N$109,Q27+1,R27)</f>
        <v>* group[=].element[+].code = #Stage.t</v>
      </c>
      <c r="T27"/>
    </row>
    <row r="28" spans="1:20" s="2" customFormat="1" x14ac:dyDescent="0.75">
      <c r="A28"/>
      <c r="B28" s="11"/>
      <c r="C28" s="11"/>
      <c r="D28" s="12"/>
      <c r="F28" s="43"/>
      <c r="G28" s="77"/>
      <c r="H28" s="43"/>
      <c r="J28" s="43"/>
      <c r="K28" s="43"/>
      <c r="L28" s="43"/>
      <c r="M28" s="51"/>
      <c r="N28" s="51"/>
      <c r="P28" s="11">
        <v>14</v>
      </c>
      <c r="Q28" s="11">
        <f t="shared" si="5"/>
        <v>2</v>
      </c>
      <c r="R28" s="11">
        <f t="shared" si="6"/>
        <v>2</v>
      </c>
      <c r="S28" s="12" t="str" cm="1">
        <f t="array" ref="S28">INDEX('Stage-ConceptMap-1 (2)'!$I$15:$N$109,Q28+1,R28)</f>
        <v>* group[=].element[=].display = ##34#T##34#</v>
      </c>
      <c r="T28"/>
    </row>
    <row r="29" spans="1:20" s="2" customFormat="1" ht="29.5" x14ac:dyDescent="0.75">
      <c r="A29"/>
      <c r="B29" s="11"/>
      <c r="C29" s="11"/>
      <c r="F29" s="43"/>
      <c r="G29" s="77"/>
      <c r="H29" s="43"/>
      <c r="J29" s="43"/>
      <c r="K29" s="43"/>
      <c r="L29" s="43"/>
      <c r="M29" s="51"/>
      <c r="N29" s="51"/>
      <c r="P29" s="11">
        <v>15</v>
      </c>
      <c r="Q29" s="11">
        <f t="shared" si="5"/>
        <v>2</v>
      </c>
      <c r="R29" s="11">
        <f t="shared" si="6"/>
        <v>3</v>
      </c>
      <c r="S29" s="12" t="str" cm="1">
        <f t="array" ref="S29">INDEX('Stage-ConceptMap-1 (2)'!$I$15:$N$109,Q29+1,R29)</f>
        <v>* group[=].element[=].target.code = #Observation.hasMember:tnmPrimaryTumorCategory.valueCodeableConcept</v>
      </c>
      <c r="T29"/>
    </row>
    <row r="30" spans="1:20" x14ac:dyDescent="0.75">
      <c r="B30" s="11"/>
      <c r="C30" s="11"/>
      <c r="G30" s="77"/>
      <c r="P30" s="11">
        <v>16</v>
      </c>
      <c r="Q30" s="11">
        <f t="shared" si="5"/>
        <v>2</v>
      </c>
      <c r="R30" s="11">
        <f t="shared" si="6"/>
        <v>4</v>
      </c>
      <c r="S30" s="12" t="str" cm="1">
        <f t="array" ref="S30">INDEX('Stage-ConceptMap-1 (2)'!$I$15:$N$109,Q30+1,R30)</f>
        <v>* group[=].element[=].target.display = ##34###34#</v>
      </c>
    </row>
    <row r="31" spans="1:20" x14ac:dyDescent="0.75">
      <c r="B31" s="11"/>
      <c r="C31" s="11"/>
      <c r="G31" s="77"/>
      <c r="P31" s="11">
        <v>17</v>
      </c>
      <c r="Q31" s="11">
        <f t="shared" si="5"/>
        <v>2</v>
      </c>
      <c r="R31" s="11">
        <f t="shared" si="6"/>
        <v>5</v>
      </c>
      <c r="S31" s="12" t="str" cm="1">
        <f t="array" ref="S31">INDEX('Stage-ConceptMap-1 (2)'!$I$15:$N$109,Q31+1,R31)</f>
        <v>* group[=].element[=].target.equivalence = #equivalent</v>
      </c>
    </row>
    <row r="32" spans="1:20" x14ac:dyDescent="0.75">
      <c r="G32" s="77"/>
      <c r="P32" s="11">
        <v>18</v>
      </c>
      <c r="Q32" s="11">
        <f t="shared" si="5"/>
        <v>2</v>
      </c>
      <c r="R32" s="11">
        <f t="shared" si="6"/>
        <v>6</v>
      </c>
      <c r="S32" s="12" t="str" cm="1">
        <f t="array" ref="S32">INDEX('Stage-ConceptMap-1 (2)'!$I$15:$N$109,Q32+1,R32)</f>
        <v/>
      </c>
    </row>
    <row r="33" spans="7:19" x14ac:dyDescent="0.75">
      <c r="G33" s="77"/>
      <c r="P33" s="11">
        <v>19</v>
      </c>
      <c r="Q33" s="11">
        <f t="shared" si="5"/>
        <v>3</v>
      </c>
      <c r="R33" s="11">
        <f t="shared" si="6"/>
        <v>1</v>
      </c>
      <c r="S33" s="12" t="str" cm="1">
        <f t="array" ref="S33">INDEX('Stage-ConceptMap-1 (2)'!$I$15:$N$109,Q33+1,R33)</f>
        <v>* group[=].element[+].code = #Stage.n</v>
      </c>
    </row>
    <row r="34" spans="7:19" x14ac:dyDescent="0.75">
      <c r="G34" s="77"/>
      <c r="P34" s="11">
        <v>20</v>
      </c>
      <c r="Q34" s="11">
        <f t="shared" si="5"/>
        <v>3</v>
      </c>
      <c r="R34" s="11">
        <f t="shared" si="6"/>
        <v>2</v>
      </c>
      <c r="S34" s="12" t="str" cm="1">
        <f t="array" ref="S34">INDEX('Stage-ConceptMap-1 (2)'!$I$15:$N$109,Q34+1,R34)</f>
        <v>* group[=].element[=].display = ##34#N##34#</v>
      </c>
    </row>
    <row r="35" spans="7:19" ht="29.5" x14ac:dyDescent="0.75">
      <c r="G35" s="77"/>
      <c r="P35" s="11">
        <v>21</v>
      </c>
      <c r="Q35" s="11">
        <f t="shared" si="5"/>
        <v>3</v>
      </c>
      <c r="R35" s="11">
        <f t="shared" si="6"/>
        <v>3</v>
      </c>
      <c r="S35" s="12" t="str" cm="1">
        <f t="array" ref="S35">INDEX('Stage-ConceptMap-1 (2)'!$I$15:$N$109,Q35+1,R35)</f>
        <v>* group[=].element[=].target.code = #Observation.hasMember:tnmRegionalNodesCategory.valueCodeableConcept</v>
      </c>
    </row>
    <row r="36" spans="7:19" x14ac:dyDescent="0.75">
      <c r="G36" s="77"/>
      <c r="P36" s="11">
        <v>22</v>
      </c>
      <c r="Q36" s="11">
        <f t="shared" si="5"/>
        <v>3</v>
      </c>
      <c r="R36" s="11">
        <f t="shared" si="6"/>
        <v>4</v>
      </c>
      <c r="S36" s="12" t="str" cm="1">
        <f t="array" ref="S36">INDEX('Stage-ConceptMap-1 (2)'!$I$15:$N$109,Q36+1,R36)</f>
        <v>* group[=].element[=].target.display = ##34###34#</v>
      </c>
    </row>
    <row r="37" spans="7:19" x14ac:dyDescent="0.75">
      <c r="G37" s="77"/>
      <c r="P37" s="11">
        <v>23</v>
      </c>
      <c r="Q37" s="11">
        <f t="shared" si="5"/>
        <v>3</v>
      </c>
      <c r="R37" s="11">
        <f t="shared" si="6"/>
        <v>5</v>
      </c>
      <c r="S37" s="12" t="str" cm="1">
        <f t="array" ref="S37">INDEX('Stage-ConceptMap-1 (2)'!$I$15:$N$109,Q37+1,R37)</f>
        <v>* group[=].element[=].target.equivalence = #equivalent</v>
      </c>
    </row>
    <row r="38" spans="7:19" x14ac:dyDescent="0.75">
      <c r="G38" s="77"/>
      <c r="P38" s="11">
        <v>24</v>
      </c>
      <c r="Q38" s="11">
        <f t="shared" si="5"/>
        <v>3</v>
      </c>
      <c r="R38" s="11">
        <f t="shared" si="6"/>
        <v>6</v>
      </c>
      <c r="S38" s="12" t="str" cm="1">
        <f t="array" ref="S38">INDEX('Stage-ConceptMap-1 (2)'!$I$15:$N$109,Q38+1,R38)</f>
        <v/>
      </c>
    </row>
    <row r="39" spans="7:19" x14ac:dyDescent="0.75">
      <c r="G39" s="77"/>
      <c r="P39" s="11">
        <v>25</v>
      </c>
      <c r="Q39" s="11">
        <f t="shared" si="5"/>
        <v>4</v>
      </c>
      <c r="R39" s="11">
        <f t="shared" si="6"/>
        <v>1</v>
      </c>
      <c r="S39" s="12" t="str" cm="1">
        <f t="array" ref="S39">INDEX('Stage-ConceptMap-1 (2)'!$I$15:$N$109,Q39+1,R39)</f>
        <v>* group[=].element[+].code = #Stage.m</v>
      </c>
    </row>
    <row r="40" spans="7:19" x14ac:dyDescent="0.75">
      <c r="G40" s="77"/>
      <c r="P40" s="11">
        <v>26</v>
      </c>
      <c r="Q40" s="11">
        <f t="shared" si="5"/>
        <v>4</v>
      </c>
      <c r="R40" s="11">
        <f t="shared" si="6"/>
        <v>2</v>
      </c>
      <c r="S40" s="12" t="str" cm="1">
        <f t="array" ref="S40">INDEX('Stage-ConceptMap-1 (2)'!$I$15:$N$109,Q40+1,R40)</f>
        <v>* group[=].element[=].display = ##34#M##34#</v>
      </c>
    </row>
    <row r="41" spans="7:19" ht="29.5" x14ac:dyDescent="0.75">
      <c r="G41" s="77"/>
      <c r="P41" s="11">
        <v>27</v>
      </c>
      <c r="Q41" s="11">
        <f t="shared" si="5"/>
        <v>4</v>
      </c>
      <c r="R41" s="11">
        <f t="shared" si="6"/>
        <v>3</v>
      </c>
      <c r="S41" s="12" t="str" cm="1">
        <f t="array" ref="S41">INDEX('Stage-ConceptMap-1 (2)'!$I$15:$N$109,Q41+1,R41)</f>
        <v>* group[=].element[=].target.code = #Observation.hasMember:tnmDistantMetastasesCategory.valueCodeableConcept</v>
      </c>
    </row>
    <row r="42" spans="7:19" x14ac:dyDescent="0.75">
      <c r="G42" s="77"/>
      <c r="P42" s="11">
        <v>28</v>
      </c>
      <c r="Q42" s="11">
        <f t="shared" si="5"/>
        <v>4</v>
      </c>
      <c r="R42" s="11">
        <f t="shared" si="6"/>
        <v>4</v>
      </c>
      <c r="S42" s="12" t="str" cm="1">
        <f t="array" ref="S42">INDEX('Stage-ConceptMap-1 (2)'!$I$15:$N$109,Q42+1,R42)</f>
        <v>* group[=].element[=].target.display = ##34###34#</v>
      </c>
    </row>
    <row r="43" spans="7:19" x14ac:dyDescent="0.75">
      <c r="G43" s="77"/>
      <c r="P43" s="11">
        <v>29</v>
      </c>
      <c r="Q43" s="11">
        <f t="shared" si="5"/>
        <v>4</v>
      </c>
      <c r="R43" s="11">
        <f t="shared" si="6"/>
        <v>5</v>
      </c>
      <c r="S43" s="12" t="str" cm="1">
        <f t="array" ref="S43">INDEX('Stage-ConceptMap-1 (2)'!$I$15:$N$109,Q43+1,R43)</f>
        <v>* group[=].element[=].target.equivalence = #equivalent</v>
      </c>
    </row>
    <row r="44" spans="7:19" x14ac:dyDescent="0.75">
      <c r="G44" s="77"/>
      <c r="P44" s="11">
        <v>30</v>
      </c>
      <c r="Q44" s="11">
        <f t="shared" si="5"/>
        <v>4</v>
      </c>
      <c r="R44" s="11">
        <f t="shared" si="6"/>
        <v>6</v>
      </c>
      <c r="S44" s="12" t="str" cm="1">
        <f t="array" ref="S44">INDEX('Stage-ConceptMap-1 (2)'!$I$15:$N$109,Q44+1,R44)</f>
        <v/>
      </c>
    </row>
    <row r="45" spans="7:19" x14ac:dyDescent="0.75">
      <c r="G45" s="77"/>
      <c r="P45" s="11">
        <v>31</v>
      </c>
      <c r="Q45" s="11">
        <f t="shared" si="5"/>
        <v>5</v>
      </c>
      <c r="R45" s="11">
        <f t="shared" si="6"/>
        <v>1</v>
      </c>
      <c r="S45" s="12" t="str" cm="1">
        <f t="array" ref="S45">INDEX('Stage-ConceptMap-1 (2)'!$I$15:$N$109,Q45+1,R45)</f>
        <v>* group[=].element[+].code = #Stage.rENE</v>
      </c>
    </row>
    <row r="46" spans="7:19" x14ac:dyDescent="0.75">
      <c r="G46" s="77"/>
      <c r="P46" s="11">
        <v>32</v>
      </c>
      <c r="Q46" s="11">
        <f t="shared" si="5"/>
        <v>5</v>
      </c>
      <c r="R46" s="11">
        <f t="shared" si="6"/>
        <v>2</v>
      </c>
      <c r="S46" s="12" t="str" cm="1">
        <f t="array" ref="S46">INDEX('Stage-ConceptMap-1 (2)'!$I$15:$N$109,Q46+1,R46)</f>
        <v>* group[=].element[=].display = ##34#Radiological Extra-nodal extension (rENE)##34#</v>
      </c>
    </row>
    <row r="47" spans="7:19" ht="29.5" x14ac:dyDescent="0.75">
      <c r="G47" s="77"/>
      <c r="P47" s="11">
        <v>33</v>
      </c>
      <c r="Q47" s="11">
        <f t="shared" si="5"/>
        <v>5</v>
      </c>
      <c r="R47" s="11">
        <f t="shared" si="6"/>
        <v>3</v>
      </c>
      <c r="S47" s="12" t="str" cm="1">
        <f t="array" ref="S47">INDEX('Stage-ConceptMap-1 (2)'!$I$15:$N$109,Q47+1,R47)</f>
        <v>* group[=].element[=].target.code = #Observation.hasMember:extraNodalExtension.valueCodeableConcept</v>
      </c>
    </row>
    <row r="48" spans="7:19" x14ac:dyDescent="0.75">
      <c r="G48" s="77"/>
      <c r="P48" s="11">
        <v>34</v>
      </c>
      <c r="Q48" s="11">
        <f t="shared" si="5"/>
        <v>5</v>
      </c>
      <c r="R48" s="11">
        <f t="shared" si="6"/>
        <v>4</v>
      </c>
      <c r="S48" s="12" t="str" cm="1">
        <f t="array" ref="S48">INDEX('Stage-ConceptMap-1 (2)'!$I$15:$N$109,Q48+1,R48)</f>
        <v>* group[=].element[=].target.display = ##34###34#</v>
      </c>
    </row>
    <row r="49" spans="7:19" x14ac:dyDescent="0.75">
      <c r="G49" s="77"/>
      <c r="P49" s="11">
        <v>35</v>
      </c>
      <c r="Q49" s="11">
        <f t="shared" si="5"/>
        <v>5</v>
      </c>
      <c r="R49" s="11">
        <f t="shared" si="6"/>
        <v>5</v>
      </c>
      <c r="S49" s="12" t="str" cm="1">
        <f t="array" ref="S49">INDEX('Stage-ConceptMap-1 (2)'!$I$15:$N$109,Q49+1,R49)</f>
        <v>* group[=].element[=].target.equivalence = #relatedto</v>
      </c>
    </row>
    <row r="50" spans="7:19" ht="29.5" x14ac:dyDescent="0.75">
      <c r="G50" s="77"/>
      <c r="P50" s="11">
        <v>36</v>
      </c>
      <c r="Q50" s="11">
        <f t="shared" si="5"/>
        <v>5</v>
      </c>
      <c r="R50" s="11">
        <f t="shared" si="6"/>
        <v>6</v>
      </c>
      <c r="S50" s="12" t="str" cm="1">
        <f t="array" ref="S50">INDEX('Stage-ConceptMap-1 (2)'!$I$15:$N$109,Q50+1,R50)</f>
        <v>* group[=].element[=].target.comment = ##34#check the used 2960001000004100  Status of extranodal extension of nodal tumour code##34#</v>
      </c>
    </row>
    <row r="51" spans="7:19" x14ac:dyDescent="0.75">
      <c r="G51" s="77"/>
      <c r="P51" s="11">
        <v>37</v>
      </c>
      <c r="Q51" s="11">
        <f t="shared" si="5"/>
        <v>6</v>
      </c>
      <c r="R51" s="11">
        <f t="shared" si="6"/>
        <v>1</v>
      </c>
      <c r="S51" s="12" t="str" cm="1">
        <f t="array" ref="S51">INDEX('Stage-ConceptMap-1 (2)'!$I$15:$N$109,Q51+1,R51)</f>
        <v>* group[=].element[+].code = #Stage.ajccEdition</v>
      </c>
    </row>
    <row r="52" spans="7:19" x14ac:dyDescent="0.75">
      <c r="G52" s="77"/>
      <c r="P52" s="11">
        <v>38</v>
      </c>
      <c r="Q52" s="11">
        <f t="shared" si="5"/>
        <v>6</v>
      </c>
      <c r="R52" s="11">
        <f t="shared" si="6"/>
        <v>2</v>
      </c>
      <c r="S52" s="12" t="str" cm="1">
        <f t="array" ref="S52">INDEX('Stage-ConceptMap-1 (2)'!$I$15:$N$109,Q52+1,R52)</f>
        <v>* group[=].element[=].display = ##34#Ajcc edition##34#</v>
      </c>
    </row>
    <row r="53" spans="7:19" ht="29.5" x14ac:dyDescent="0.75">
      <c r="G53" s="77"/>
      <c r="P53" s="11">
        <v>39</v>
      </c>
      <c r="Q53" s="11">
        <f t="shared" si="5"/>
        <v>6</v>
      </c>
      <c r="R53" s="11">
        <f t="shared" si="6"/>
        <v>3</v>
      </c>
      <c r="S53" s="12" t="str" cm="1">
        <f t="array" ref="S53">INDEX('Stage-ConceptMap-1 (2)'!$I$15:$N$109,Q53+1,R53)</f>
        <v>* group[=].element[=].target.code = #Observation.valueCodeableConcept.coding.system</v>
      </c>
    </row>
    <row r="54" spans="7:19" x14ac:dyDescent="0.75">
      <c r="G54" s="77"/>
      <c r="P54" s="11">
        <v>40</v>
      </c>
      <c r="Q54" s="11">
        <f t="shared" si="5"/>
        <v>6</v>
      </c>
      <c r="R54" s="11">
        <f t="shared" si="6"/>
        <v>4</v>
      </c>
      <c r="S54" s="12" t="str" cm="1">
        <f t="array" ref="S54">INDEX('Stage-ConceptMap-1 (2)'!$I$15:$N$109,Q54+1,R54)</f>
        <v>* group[=].element[=].target.display = ##34###34#</v>
      </c>
    </row>
    <row r="55" spans="7:19" x14ac:dyDescent="0.75">
      <c r="G55" s="77"/>
      <c r="P55" s="11">
        <v>41</v>
      </c>
      <c r="Q55" s="11">
        <f t="shared" si="5"/>
        <v>6</v>
      </c>
      <c r="R55" s="11">
        <f t="shared" si="6"/>
        <v>5</v>
      </c>
      <c r="S55" s="12" t="str" cm="1">
        <f t="array" ref="S55">INDEX('Stage-ConceptMap-1 (2)'!$I$15:$N$109,Q55+1,R55)</f>
        <v>* group[=].element[=].target.equivalence = #relatedto</v>
      </c>
    </row>
    <row r="56" spans="7:19" ht="29.5" x14ac:dyDescent="0.75">
      <c r="G56" s="77"/>
      <c r="P56" s="11">
        <v>42</v>
      </c>
      <c r="Q56" s="11">
        <f t="shared" si="5"/>
        <v>6</v>
      </c>
      <c r="R56" s="11">
        <f t="shared" si="6"/>
        <v>6</v>
      </c>
      <c r="S56" s="12" t="str" cm="1">
        <f t="array" ref="S56">INDEX('Stage-ConceptMap-1 (2)'!$I$15:$N$109,Q56+1,R56)</f>
        <v>* group[=].element[=].target.comment = ##34#if the ajcc system is used for the classification (to be checked)##34#</v>
      </c>
    </row>
    <row r="57" spans="7:19" x14ac:dyDescent="0.75">
      <c r="G57" s="77"/>
      <c r="P57" s="11">
        <v>43</v>
      </c>
      <c r="Q57" s="11">
        <f t="shared" si="5"/>
        <v>7</v>
      </c>
      <c r="R57" s="11">
        <f t="shared" si="6"/>
        <v>1</v>
      </c>
      <c r="S57" s="12" t="str" cm="1">
        <f t="array" ref="S57">INDEX('Stage-ConceptMap-1 (2)'!$I$15:$N$109,Q57+1,R57)</f>
        <v>* group[=].element[+].code = #Stage.stagingClassification</v>
      </c>
    </row>
    <row r="58" spans="7:19" x14ac:dyDescent="0.75">
      <c r="G58" s="77"/>
      <c r="P58" s="11">
        <v>44</v>
      </c>
      <c r="Q58" s="11">
        <f t="shared" si="5"/>
        <v>7</v>
      </c>
      <c r="R58" s="11">
        <f t="shared" si="6"/>
        <v>2</v>
      </c>
      <c r="S58" s="12" t="str" cm="1">
        <f t="array" ref="S58">INDEX('Stage-ConceptMap-1 (2)'!$I$15:$N$109,Q58+1,R58)</f>
        <v>* group[=].element[=].display = ##34#Staging classification##34#</v>
      </c>
    </row>
    <row r="59" spans="7:19" x14ac:dyDescent="0.75">
      <c r="G59" s="77"/>
      <c r="P59" s="11">
        <v>45</v>
      </c>
      <c r="Q59" s="11">
        <f t="shared" si="5"/>
        <v>7</v>
      </c>
      <c r="R59" s="11">
        <f t="shared" si="6"/>
        <v>3</v>
      </c>
      <c r="S59" s="12" t="str" cm="1">
        <f t="array" ref="S59">INDEX('Stage-ConceptMap-1 (2)'!$I$15:$N$109,Q59+1,R59)</f>
        <v>* group[=].element[=].target.code = #Observation.valueCodeableConcept</v>
      </c>
    </row>
    <row r="60" spans="7:19" x14ac:dyDescent="0.75">
      <c r="G60" s="77"/>
      <c r="P60" s="11">
        <v>46</v>
      </c>
      <c r="Q60" s="11">
        <f t="shared" si="5"/>
        <v>7</v>
      </c>
      <c r="R60" s="11">
        <f t="shared" si="6"/>
        <v>4</v>
      </c>
      <c r="S60" s="12" t="str" cm="1">
        <f t="array" ref="S60">INDEX('Stage-ConceptMap-1 (2)'!$I$15:$N$109,Q60+1,R60)</f>
        <v>* group[=].element[=].target.display = ##34###34#</v>
      </c>
    </row>
    <row r="61" spans="7:19" x14ac:dyDescent="0.75">
      <c r="G61" s="77"/>
      <c r="P61" s="11">
        <v>47</v>
      </c>
      <c r="Q61" s="11">
        <f t="shared" si="5"/>
        <v>7</v>
      </c>
      <c r="R61" s="11">
        <f t="shared" si="6"/>
        <v>5</v>
      </c>
      <c r="S61" s="12" t="str" cm="1">
        <f t="array" ref="S61">INDEX('Stage-ConceptMap-1 (2)'!$I$15:$N$109,Q61+1,R61)</f>
        <v>* group[=].element[=].target.equivalence = #equivalent</v>
      </c>
    </row>
    <row r="62" spans="7:19" x14ac:dyDescent="0.75">
      <c r="G62" s="77"/>
      <c r="P62" s="11">
        <v>48</v>
      </c>
      <c r="Q62" s="11">
        <f t="shared" si="5"/>
        <v>7</v>
      </c>
      <c r="R62" s="11">
        <f t="shared" si="6"/>
        <v>6</v>
      </c>
      <c r="S62" s="12" t="str" cm="1">
        <f t="array" ref="S62">INDEX('Stage-ConceptMap-1 (2)'!$I$15:$N$109,Q62+1,R62)</f>
        <v/>
      </c>
    </row>
    <row r="63" spans="7:19" x14ac:dyDescent="0.75">
      <c r="G63" s="77"/>
      <c r="P63" s="11">
        <v>49</v>
      </c>
      <c r="Q63" s="11">
        <f t="shared" si="5"/>
        <v>8</v>
      </c>
      <c r="R63" s="11">
        <f t="shared" si="6"/>
        <v>1</v>
      </c>
      <c r="S63" s="12" cm="1">
        <f t="array" ref="S63">INDEX('Stage-ConceptMap-1 (2)'!$I$15:$N$109,Q63+1,R63)</f>
        <v>0</v>
      </c>
    </row>
    <row r="64" spans="7:19" x14ac:dyDescent="0.75">
      <c r="G64" s="77"/>
      <c r="P64" s="11">
        <v>50</v>
      </c>
      <c r="Q64" s="11">
        <f t="shared" si="5"/>
        <v>8</v>
      </c>
      <c r="R64" s="11">
        <f t="shared" si="6"/>
        <v>2</v>
      </c>
      <c r="S64" s="12" cm="1">
        <f t="array" ref="S64">INDEX('Stage-ConceptMap-1 (2)'!$I$15:$N$109,Q64+1,R64)</f>
        <v>0</v>
      </c>
    </row>
    <row r="65" spans="7:19" x14ac:dyDescent="0.75">
      <c r="G65" s="77"/>
      <c r="P65" s="11">
        <v>51</v>
      </c>
      <c r="Q65" s="11">
        <f t="shared" si="5"/>
        <v>8</v>
      </c>
      <c r="R65" s="11">
        <f t="shared" si="6"/>
        <v>3</v>
      </c>
      <c r="S65" s="12" cm="1">
        <f t="array" ref="S65">INDEX('Stage-ConceptMap-1 (2)'!$I$15:$N$109,Q65+1,R65)</f>
        <v>0</v>
      </c>
    </row>
    <row r="66" spans="7:19" x14ac:dyDescent="0.75">
      <c r="G66" s="77"/>
      <c r="P66" s="11">
        <v>52</v>
      </c>
      <c r="Q66" s="11">
        <f t="shared" si="5"/>
        <v>8</v>
      </c>
      <c r="R66" s="11">
        <f t="shared" si="6"/>
        <v>4</v>
      </c>
      <c r="S66" s="12" cm="1">
        <f t="array" ref="S66">INDEX('Stage-ConceptMap-1 (2)'!$I$15:$N$109,Q66+1,R66)</f>
        <v>0</v>
      </c>
    </row>
    <row r="67" spans="7:19" x14ac:dyDescent="0.75">
      <c r="G67" s="77"/>
      <c r="P67" s="11">
        <v>53</v>
      </c>
      <c r="Q67" s="11">
        <f t="shared" si="5"/>
        <v>8</v>
      </c>
      <c r="R67" s="11">
        <f t="shared" si="6"/>
        <v>5</v>
      </c>
      <c r="S67" s="12" cm="1">
        <f t="array" ref="S67">INDEX('Stage-ConceptMap-1 (2)'!$I$15:$N$109,Q67+1,R67)</f>
        <v>0</v>
      </c>
    </row>
    <row r="68" spans="7:19" x14ac:dyDescent="0.75">
      <c r="G68" s="77"/>
      <c r="P68" s="11">
        <v>54</v>
      </c>
      <c r="Q68" s="11">
        <f t="shared" si="5"/>
        <v>8</v>
      </c>
      <c r="R68" s="11">
        <f t="shared" si="6"/>
        <v>6</v>
      </c>
      <c r="S68" s="12" cm="1">
        <f t="array" ref="S68">INDEX('Stage-ConceptMap-1 (2)'!$I$15:$N$109,Q68+1,R68)</f>
        <v>0</v>
      </c>
    </row>
    <row r="69" spans="7:19" x14ac:dyDescent="0.75">
      <c r="G69" s="77"/>
      <c r="P69" s="11">
        <v>55</v>
      </c>
      <c r="Q69" s="11">
        <f t="shared" si="5"/>
        <v>9</v>
      </c>
      <c r="R69" s="11">
        <f t="shared" si="6"/>
        <v>1</v>
      </c>
      <c r="S69" s="12" cm="1">
        <f t="array" ref="S69">INDEX('Stage-ConceptMap-1 (2)'!$I$15:$N$109,Q69+1,R69)</f>
        <v>0</v>
      </c>
    </row>
    <row r="70" spans="7:19" x14ac:dyDescent="0.75">
      <c r="G70" s="77"/>
      <c r="P70" s="11">
        <v>56</v>
      </c>
      <c r="Q70" s="11">
        <f t="shared" si="5"/>
        <v>9</v>
      </c>
      <c r="R70" s="11">
        <f t="shared" si="6"/>
        <v>2</v>
      </c>
      <c r="S70" s="12" cm="1">
        <f t="array" ref="S70">INDEX('Stage-ConceptMap-1 (2)'!$I$15:$N$109,Q70+1,R70)</f>
        <v>0</v>
      </c>
    </row>
    <row r="71" spans="7:19" x14ac:dyDescent="0.75">
      <c r="G71" s="77"/>
      <c r="P71" s="11">
        <v>57</v>
      </c>
      <c r="Q71" s="11">
        <f t="shared" si="5"/>
        <v>9</v>
      </c>
      <c r="R71" s="11">
        <f t="shared" si="6"/>
        <v>3</v>
      </c>
      <c r="S71" s="12" cm="1">
        <f t="array" ref="S71">INDEX('Stage-ConceptMap-1 (2)'!$I$15:$N$109,Q71+1,R71)</f>
        <v>0</v>
      </c>
    </row>
    <row r="72" spans="7:19" x14ac:dyDescent="0.75">
      <c r="G72" s="77"/>
      <c r="P72" s="11">
        <v>58</v>
      </c>
      <c r="Q72" s="11">
        <f t="shared" si="5"/>
        <v>9</v>
      </c>
      <c r="R72" s="11">
        <f t="shared" si="6"/>
        <v>4</v>
      </c>
      <c r="S72" s="12" cm="1">
        <f t="array" ref="S72">INDEX('Stage-ConceptMap-1 (2)'!$I$15:$N$109,Q72+1,R72)</f>
        <v>0</v>
      </c>
    </row>
    <row r="73" spans="7:19" x14ac:dyDescent="0.75">
      <c r="G73" s="77"/>
      <c r="P73" s="11">
        <v>59</v>
      </c>
      <c r="Q73" s="11">
        <f t="shared" si="5"/>
        <v>9</v>
      </c>
      <c r="R73" s="11">
        <f t="shared" si="6"/>
        <v>5</v>
      </c>
      <c r="S73" s="12" cm="1">
        <f t="array" ref="S73">INDEX('Stage-ConceptMap-1 (2)'!$I$15:$N$109,Q73+1,R73)</f>
        <v>0</v>
      </c>
    </row>
    <row r="74" spans="7:19" x14ac:dyDescent="0.75">
      <c r="G74" s="77"/>
      <c r="P74" s="11">
        <v>60</v>
      </c>
      <c r="Q74" s="11">
        <f t="shared" si="5"/>
        <v>9</v>
      </c>
      <c r="R74" s="11">
        <f t="shared" si="6"/>
        <v>6</v>
      </c>
      <c r="S74" s="12" cm="1">
        <f t="array" ref="S74">INDEX('Stage-ConceptMap-1 (2)'!$I$15:$N$109,Q74+1,R74)</f>
        <v>0</v>
      </c>
    </row>
    <row r="75" spans="7:19" x14ac:dyDescent="0.75">
      <c r="G75" s="77"/>
      <c r="P75" s="11">
        <v>61</v>
      </c>
      <c r="Q75" s="11">
        <f t="shared" si="5"/>
        <v>10</v>
      </c>
      <c r="R75" s="11">
        <f t="shared" si="6"/>
        <v>1</v>
      </c>
      <c r="S75" s="12" cm="1">
        <f t="array" ref="S75">INDEX('Stage-ConceptMap-1 (2)'!$I$15:$N$109,Q75+1,R75)</f>
        <v>0</v>
      </c>
    </row>
    <row r="76" spans="7:19" x14ac:dyDescent="0.75">
      <c r="G76" s="77"/>
      <c r="P76" s="11">
        <v>62</v>
      </c>
      <c r="Q76" s="11">
        <f t="shared" si="5"/>
        <v>10</v>
      </c>
      <c r="R76" s="11">
        <f t="shared" si="6"/>
        <v>2</v>
      </c>
      <c r="S76" s="12" cm="1">
        <f t="array" ref="S76">INDEX('Stage-ConceptMap-1 (2)'!$I$15:$N$109,Q76+1,R76)</f>
        <v>0</v>
      </c>
    </row>
    <row r="77" spans="7:19" x14ac:dyDescent="0.75">
      <c r="G77" s="77"/>
      <c r="P77" s="11">
        <v>63</v>
      </c>
      <c r="Q77" s="11">
        <f t="shared" si="5"/>
        <v>10</v>
      </c>
      <c r="R77" s="11">
        <f t="shared" si="6"/>
        <v>3</v>
      </c>
      <c r="S77" s="12" cm="1">
        <f t="array" ref="S77">INDEX('Stage-ConceptMap-1 (2)'!$I$15:$N$109,Q77+1,R77)</f>
        <v>0</v>
      </c>
    </row>
    <row r="78" spans="7:19" x14ac:dyDescent="0.75">
      <c r="G78" s="77"/>
      <c r="P78" s="11">
        <v>64</v>
      </c>
      <c r="Q78" s="11">
        <f t="shared" si="5"/>
        <v>10</v>
      </c>
      <c r="R78" s="11">
        <f t="shared" si="6"/>
        <v>4</v>
      </c>
      <c r="S78" s="12" cm="1">
        <f t="array" ref="S78">INDEX('Stage-ConceptMap-1 (2)'!$I$15:$N$109,Q78+1,R78)</f>
        <v>0</v>
      </c>
    </row>
    <row r="79" spans="7:19" x14ac:dyDescent="0.75">
      <c r="G79" s="77"/>
      <c r="P79" s="11">
        <v>65</v>
      </c>
      <c r="Q79" s="11">
        <f t="shared" ref="Q79:Q142" si="8">IF(MOD(P79,$Q$8)=0,P79/$Q$8-1,INT(P79/$Q$8))</f>
        <v>10</v>
      </c>
      <c r="R79" s="11">
        <f t="shared" ref="R79:R142" si="9">IF(MOD(P79,$Q$8)=0,$Q$8,MOD(P79,$Q$8))</f>
        <v>5</v>
      </c>
      <c r="S79" s="12" cm="1">
        <f t="array" ref="S79">INDEX('Stage-ConceptMap-1 (2)'!$I$15:$N$109,Q79+1,R79)</f>
        <v>0</v>
      </c>
    </row>
    <row r="80" spans="7:19" x14ac:dyDescent="0.75">
      <c r="G80" s="77"/>
      <c r="P80" s="11">
        <v>66</v>
      </c>
      <c r="Q80" s="11">
        <f t="shared" si="8"/>
        <v>10</v>
      </c>
      <c r="R80" s="11">
        <f t="shared" si="9"/>
        <v>6</v>
      </c>
      <c r="S80" s="12" cm="1">
        <f t="array" ref="S80">INDEX('Stage-ConceptMap-1 (2)'!$I$15:$N$109,Q80+1,R80)</f>
        <v>0</v>
      </c>
    </row>
    <row r="81" spans="7:19" x14ac:dyDescent="0.75">
      <c r="G81" s="77"/>
      <c r="P81" s="11">
        <v>67</v>
      </c>
      <c r="Q81" s="11">
        <f t="shared" si="8"/>
        <v>11</v>
      </c>
      <c r="R81" s="11">
        <f t="shared" si="9"/>
        <v>1</v>
      </c>
      <c r="S81" s="12" cm="1">
        <f t="array" ref="S81">INDEX('Stage-ConceptMap-1 (2)'!$I$15:$N$109,Q81+1,R81)</f>
        <v>0</v>
      </c>
    </row>
    <row r="82" spans="7:19" x14ac:dyDescent="0.75">
      <c r="G82" s="77"/>
      <c r="P82" s="11">
        <v>68</v>
      </c>
      <c r="Q82" s="11">
        <f t="shared" si="8"/>
        <v>11</v>
      </c>
      <c r="R82" s="11">
        <f t="shared" si="9"/>
        <v>2</v>
      </c>
      <c r="S82" s="12" cm="1">
        <f t="array" ref="S82">INDEX('Stage-ConceptMap-1 (2)'!$I$15:$N$109,Q82+1,R82)</f>
        <v>0</v>
      </c>
    </row>
    <row r="83" spans="7:19" x14ac:dyDescent="0.75">
      <c r="G83" s="77"/>
      <c r="P83" s="11">
        <v>69</v>
      </c>
      <c r="Q83" s="11">
        <f t="shared" si="8"/>
        <v>11</v>
      </c>
      <c r="R83" s="11">
        <f t="shared" si="9"/>
        <v>3</v>
      </c>
      <c r="S83" s="12" cm="1">
        <f t="array" ref="S83">INDEX('Stage-ConceptMap-1 (2)'!$I$15:$N$109,Q83+1,R83)</f>
        <v>0</v>
      </c>
    </row>
    <row r="84" spans="7:19" x14ac:dyDescent="0.75">
      <c r="G84" s="77"/>
      <c r="P84" s="11">
        <v>70</v>
      </c>
      <c r="Q84" s="11">
        <f t="shared" si="8"/>
        <v>11</v>
      </c>
      <c r="R84" s="11">
        <f t="shared" si="9"/>
        <v>4</v>
      </c>
      <c r="S84" s="12" cm="1">
        <f t="array" ref="S84">INDEX('Stage-ConceptMap-1 (2)'!$I$15:$N$109,Q84+1,R84)</f>
        <v>0</v>
      </c>
    </row>
    <row r="85" spans="7:19" x14ac:dyDescent="0.75">
      <c r="G85" s="77"/>
      <c r="P85" s="11">
        <v>71</v>
      </c>
      <c r="Q85" s="11">
        <f t="shared" si="8"/>
        <v>11</v>
      </c>
      <c r="R85" s="11">
        <f t="shared" si="9"/>
        <v>5</v>
      </c>
      <c r="S85" s="12" cm="1">
        <f t="array" ref="S85">INDEX('Stage-ConceptMap-1 (2)'!$I$15:$N$109,Q85+1,R85)</f>
        <v>0</v>
      </c>
    </row>
    <row r="86" spans="7:19" x14ac:dyDescent="0.75">
      <c r="G86" s="77"/>
      <c r="P86" s="11">
        <v>72</v>
      </c>
      <c r="Q86" s="11">
        <f t="shared" si="8"/>
        <v>11</v>
      </c>
      <c r="R86" s="11">
        <f t="shared" si="9"/>
        <v>6</v>
      </c>
      <c r="S86" s="12" cm="1">
        <f t="array" ref="S86">INDEX('Stage-ConceptMap-1 (2)'!$I$15:$N$109,Q86+1,R86)</f>
        <v>0</v>
      </c>
    </row>
    <row r="87" spans="7:19" x14ac:dyDescent="0.75">
      <c r="G87" s="77"/>
      <c r="P87" s="11">
        <v>73</v>
      </c>
      <c r="Q87" s="11">
        <f t="shared" si="8"/>
        <v>12</v>
      </c>
      <c r="R87" s="11">
        <f t="shared" si="9"/>
        <v>1</v>
      </c>
      <c r="S87" s="12" cm="1">
        <f t="array" ref="S87">INDEX('Stage-ConceptMap-1 (2)'!$I$15:$N$109,Q87+1,R87)</f>
        <v>0</v>
      </c>
    </row>
    <row r="88" spans="7:19" x14ac:dyDescent="0.75">
      <c r="G88" s="77"/>
      <c r="P88" s="11">
        <v>74</v>
      </c>
      <c r="Q88" s="11">
        <f t="shared" si="8"/>
        <v>12</v>
      </c>
      <c r="R88" s="11">
        <f t="shared" si="9"/>
        <v>2</v>
      </c>
      <c r="S88" s="12" cm="1">
        <f t="array" ref="S88">INDEX('Stage-ConceptMap-1 (2)'!$I$15:$N$109,Q88+1,R88)</f>
        <v>0</v>
      </c>
    </row>
    <row r="89" spans="7:19" x14ac:dyDescent="0.75">
      <c r="G89" s="77"/>
      <c r="P89" s="11">
        <v>75</v>
      </c>
      <c r="Q89" s="11">
        <f t="shared" si="8"/>
        <v>12</v>
      </c>
      <c r="R89" s="11">
        <f t="shared" si="9"/>
        <v>3</v>
      </c>
      <c r="S89" s="12" cm="1">
        <f t="array" ref="S89">INDEX('Stage-ConceptMap-1 (2)'!$I$15:$N$109,Q89+1,R89)</f>
        <v>0</v>
      </c>
    </row>
    <row r="90" spans="7:19" x14ac:dyDescent="0.75">
      <c r="G90" s="77"/>
      <c r="P90" s="11">
        <v>76</v>
      </c>
      <c r="Q90" s="11">
        <f t="shared" si="8"/>
        <v>12</v>
      </c>
      <c r="R90" s="11">
        <f t="shared" si="9"/>
        <v>4</v>
      </c>
      <c r="S90" s="12" cm="1">
        <f t="array" ref="S90">INDEX('Stage-ConceptMap-1 (2)'!$I$15:$N$109,Q90+1,R90)</f>
        <v>0</v>
      </c>
    </row>
    <row r="91" spans="7:19" x14ac:dyDescent="0.75">
      <c r="G91" s="77"/>
      <c r="P91" s="11">
        <v>77</v>
      </c>
      <c r="Q91" s="11">
        <f t="shared" si="8"/>
        <v>12</v>
      </c>
      <c r="R91" s="11">
        <f t="shared" si="9"/>
        <v>5</v>
      </c>
      <c r="S91" s="12" cm="1">
        <f t="array" ref="S91">INDEX('Stage-ConceptMap-1 (2)'!$I$15:$N$109,Q91+1,R91)</f>
        <v>0</v>
      </c>
    </row>
    <row r="92" spans="7:19" x14ac:dyDescent="0.75">
      <c r="G92" s="77"/>
      <c r="P92" s="11">
        <v>78</v>
      </c>
      <c r="Q92" s="11">
        <f t="shared" si="8"/>
        <v>12</v>
      </c>
      <c r="R92" s="11">
        <f t="shared" si="9"/>
        <v>6</v>
      </c>
      <c r="S92" s="12" cm="1">
        <f t="array" ref="S92">INDEX('Stage-ConceptMap-1 (2)'!$I$15:$N$109,Q92+1,R92)</f>
        <v>0</v>
      </c>
    </row>
    <row r="93" spans="7:19" x14ac:dyDescent="0.75">
      <c r="G93" s="77"/>
      <c r="P93" s="11">
        <v>79</v>
      </c>
      <c r="Q93" s="11">
        <f t="shared" si="8"/>
        <v>13</v>
      </c>
      <c r="R93" s="11">
        <f t="shared" si="9"/>
        <v>1</v>
      </c>
      <c r="S93" s="12" cm="1">
        <f t="array" ref="S93">INDEX('Stage-ConceptMap-1 (2)'!$I$15:$N$109,Q93+1,R93)</f>
        <v>0</v>
      </c>
    </row>
    <row r="94" spans="7:19" x14ac:dyDescent="0.75">
      <c r="G94" s="77"/>
      <c r="P94" s="11">
        <v>80</v>
      </c>
      <c r="Q94" s="11">
        <f t="shared" si="8"/>
        <v>13</v>
      </c>
      <c r="R94" s="11">
        <f t="shared" si="9"/>
        <v>2</v>
      </c>
      <c r="S94" s="12" cm="1">
        <f t="array" ref="S94">INDEX('Stage-ConceptMap-1 (2)'!$I$15:$N$109,Q94+1,R94)</f>
        <v>0</v>
      </c>
    </row>
    <row r="95" spans="7:19" x14ac:dyDescent="0.75">
      <c r="G95" s="77"/>
      <c r="P95" s="11">
        <v>81</v>
      </c>
      <c r="Q95" s="11">
        <f t="shared" si="8"/>
        <v>13</v>
      </c>
      <c r="R95" s="11">
        <f t="shared" si="9"/>
        <v>3</v>
      </c>
      <c r="S95" s="12" cm="1">
        <f t="array" ref="S95">INDEX('Stage-ConceptMap-1 (2)'!$I$15:$N$109,Q95+1,R95)</f>
        <v>0</v>
      </c>
    </row>
    <row r="96" spans="7:19" x14ac:dyDescent="0.75">
      <c r="G96" s="77"/>
      <c r="P96" s="11">
        <v>82</v>
      </c>
      <c r="Q96" s="11">
        <f t="shared" si="8"/>
        <v>13</v>
      </c>
      <c r="R96" s="11">
        <f t="shared" si="9"/>
        <v>4</v>
      </c>
      <c r="S96" s="12" cm="1">
        <f t="array" ref="S96">INDEX('Stage-ConceptMap-1 (2)'!$I$15:$N$109,Q96+1,R96)</f>
        <v>0</v>
      </c>
    </row>
    <row r="97" spans="7:19" x14ac:dyDescent="0.75">
      <c r="G97" s="77"/>
      <c r="P97" s="11">
        <v>83</v>
      </c>
      <c r="Q97" s="11">
        <f t="shared" si="8"/>
        <v>13</v>
      </c>
      <c r="R97" s="11">
        <f t="shared" si="9"/>
        <v>5</v>
      </c>
      <c r="S97" s="12" cm="1">
        <f t="array" ref="S97">INDEX('Stage-ConceptMap-1 (2)'!$I$15:$N$109,Q97+1,R97)</f>
        <v>0</v>
      </c>
    </row>
    <row r="98" spans="7:19" x14ac:dyDescent="0.75">
      <c r="G98" s="77"/>
      <c r="P98" s="11">
        <v>84</v>
      </c>
      <c r="Q98" s="11">
        <f t="shared" si="8"/>
        <v>13</v>
      </c>
      <c r="R98" s="11">
        <f t="shared" si="9"/>
        <v>6</v>
      </c>
      <c r="S98" s="12" cm="1">
        <f t="array" ref="S98">INDEX('Stage-ConceptMap-1 (2)'!$I$15:$N$109,Q98+1,R98)</f>
        <v>0</v>
      </c>
    </row>
    <row r="99" spans="7:19" x14ac:dyDescent="0.75">
      <c r="G99" s="77"/>
      <c r="P99" s="11">
        <v>85</v>
      </c>
      <c r="Q99" s="11">
        <f t="shared" si="8"/>
        <v>14</v>
      </c>
      <c r="R99" s="11">
        <f t="shared" si="9"/>
        <v>1</v>
      </c>
      <c r="S99" s="12" cm="1">
        <f t="array" ref="S99">INDEX('Stage-ConceptMap-1 (2)'!$I$15:$N$109,Q99+1,R99)</f>
        <v>0</v>
      </c>
    </row>
    <row r="100" spans="7:19" x14ac:dyDescent="0.75">
      <c r="G100" s="77"/>
      <c r="P100" s="11">
        <v>86</v>
      </c>
      <c r="Q100" s="11">
        <f t="shared" si="8"/>
        <v>14</v>
      </c>
      <c r="R100" s="11">
        <f t="shared" si="9"/>
        <v>2</v>
      </c>
      <c r="S100" s="12" cm="1">
        <f t="array" ref="S100">INDEX('Stage-ConceptMap-1 (2)'!$I$15:$N$109,Q100+1,R100)</f>
        <v>0</v>
      </c>
    </row>
    <row r="101" spans="7:19" x14ac:dyDescent="0.75">
      <c r="G101" s="77"/>
      <c r="P101" s="11">
        <v>87</v>
      </c>
      <c r="Q101" s="11">
        <f t="shared" si="8"/>
        <v>14</v>
      </c>
      <c r="R101" s="11">
        <f t="shared" si="9"/>
        <v>3</v>
      </c>
      <c r="S101" s="12" cm="1">
        <f t="array" ref="S101">INDEX('Stage-ConceptMap-1 (2)'!$I$15:$N$109,Q101+1,R101)</f>
        <v>0</v>
      </c>
    </row>
    <row r="102" spans="7:19" x14ac:dyDescent="0.75">
      <c r="G102" s="77"/>
      <c r="P102" s="11">
        <v>88</v>
      </c>
      <c r="Q102" s="11">
        <f t="shared" si="8"/>
        <v>14</v>
      </c>
      <c r="R102" s="11">
        <f t="shared" si="9"/>
        <v>4</v>
      </c>
      <c r="S102" s="12" cm="1">
        <f t="array" ref="S102">INDEX('Stage-ConceptMap-1 (2)'!$I$15:$N$109,Q102+1,R102)</f>
        <v>0</v>
      </c>
    </row>
    <row r="103" spans="7:19" x14ac:dyDescent="0.75">
      <c r="P103" s="11">
        <v>89</v>
      </c>
      <c r="Q103" s="11">
        <f t="shared" si="8"/>
        <v>14</v>
      </c>
      <c r="R103" s="11">
        <f t="shared" si="9"/>
        <v>5</v>
      </c>
      <c r="S103" s="12" cm="1">
        <f t="array" ref="S103">INDEX('Stage-ConceptMap-1 (2)'!$I$15:$N$109,Q103+1,R103)</f>
        <v>0</v>
      </c>
    </row>
    <row r="104" spans="7:19" x14ac:dyDescent="0.75">
      <c r="P104" s="11">
        <v>90</v>
      </c>
      <c r="Q104" s="11">
        <f t="shared" si="8"/>
        <v>14</v>
      </c>
      <c r="R104" s="11">
        <f t="shared" si="9"/>
        <v>6</v>
      </c>
      <c r="S104" s="12" cm="1">
        <f t="array" ref="S104">INDEX('Stage-ConceptMap-1 (2)'!$I$15:$N$109,Q104+1,R104)</f>
        <v>0</v>
      </c>
    </row>
    <row r="105" spans="7:19" x14ac:dyDescent="0.75">
      <c r="P105" s="11">
        <v>91</v>
      </c>
      <c r="Q105" s="11">
        <f t="shared" si="8"/>
        <v>15</v>
      </c>
      <c r="R105" s="11">
        <f t="shared" si="9"/>
        <v>1</v>
      </c>
      <c r="S105" s="12" cm="1">
        <f t="array" ref="S105">INDEX('Stage-ConceptMap-1 (2)'!$I$15:$N$109,Q105+1,R105)</f>
        <v>0</v>
      </c>
    </row>
    <row r="106" spans="7:19" x14ac:dyDescent="0.75">
      <c r="P106" s="11">
        <v>92</v>
      </c>
      <c r="Q106" s="11">
        <f t="shared" si="8"/>
        <v>15</v>
      </c>
      <c r="R106" s="11">
        <f t="shared" si="9"/>
        <v>2</v>
      </c>
      <c r="S106" s="12" cm="1">
        <f t="array" ref="S106">INDEX('Stage-ConceptMap-1 (2)'!$I$15:$N$109,Q106+1,R106)</f>
        <v>0</v>
      </c>
    </row>
    <row r="107" spans="7:19" x14ac:dyDescent="0.75">
      <c r="P107" s="11">
        <v>93</v>
      </c>
      <c r="Q107" s="11">
        <f t="shared" si="8"/>
        <v>15</v>
      </c>
      <c r="R107" s="11">
        <f t="shared" si="9"/>
        <v>3</v>
      </c>
      <c r="S107" s="12" cm="1">
        <f t="array" ref="S107">INDEX('Stage-ConceptMap-1 (2)'!$I$15:$N$109,Q107+1,R107)</f>
        <v>0</v>
      </c>
    </row>
    <row r="108" spans="7:19" x14ac:dyDescent="0.75">
      <c r="P108" s="11">
        <v>94</v>
      </c>
      <c r="Q108" s="11">
        <f t="shared" si="8"/>
        <v>15</v>
      </c>
      <c r="R108" s="11">
        <f t="shared" si="9"/>
        <v>4</v>
      </c>
      <c r="S108" s="12" cm="1">
        <f t="array" ref="S108">INDEX('Stage-ConceptMap-1 (2)'!$I$15:$N$109,Q108+1,R108)</f>
        <v>0</v>
      </c>
    </row>
    <row r="109" spans="7:19" x14ac:dyDescent="0.75">
      <c r="P109" s="11">
        <v>95</v>
      </c>
      <c r="Q109" s="11">
        <f t="shared" si="8"/>
        <v>15</v>
      </c>
      <c r="R109" s="11">
        <f t="shared" si="9"/>
        <v>5</v>
      </c>
      <c r="S109" s="12" cm="1">
        <f t="array" ref="S109">INDEX('Stage-ConceptMap-1 (2)'!$I$15:$N$109,Q109+1,R109)</f>
        <v>0</v>
      </c>
    </row>
    <row r="110" spans="7:19" x14ac:dyDescent="0.75">
      <c r="P110" s="11">
        <v>96</v>
      </c>
      <c r="Q110" s="11">
        <f t="shared" si="8"/>
        <v>15</v>
      </c>
      <c r="R110" s="11">
        <f t="shared" si="9"/>
        <v>6</v>
      </c>
      <c r="S110" s="12" cm="1">
        <f t="array" ref="S110">INDEX('Stage-ConceptMap-1 (2)'!$I$15:$N$109,Q110+1,R110)</f>
        <v>0</v>
      </c>
    </row>
    <row r="111" spans="7:19" x14ac:dyDescent="0.75">
      <c r="P111" s="11">
        <v>97</v>
      </c>
      <c r="Q111" s="11">
        <f t="shared" si="8"/>
        <v>16</v>
      </c>
      <c r="R111" s="11">
        <f t="shared" si="9"/>
        <v>1</v>
      </c>
      <c r="S111" s="12" cm="1">
        <f t="array" ref="S111">INDEX('Stage-ConceptMap-1 (2)'!$I$15:$N$109,Q111+1,R111)</f>
        <v>0</v>
      </c>
    </row>
    <row r="112" spans="7:19" x14ac:dyDescent="0.75">
      <c r="P112" s="11">
        <v>98</v>
      </c>
      <c r="Q112" s="11">
        <f t="shared" si="8"/>
        <v>16</v>
      </c>
      <c r="R112" s="11">
        <f t="shared" si="9"/>
        <v>2</v>
      </c>
      <c r="S112" s="12" cm="1">
        <f t="array" ref="S112">INDEX('Stage-ConceptMap-1 (2)'!$I$15:$N$109,Q112+1,R112)</f>
        <v>0</v>
      </c>
    </row>
    <row r="113" spans="16:19" x14ac:dyDescent="0.75">
      <c r="P113" s="11">
        <v>99</v>
      </c>
      <c r="Q113" s="11">
        <f t="shared" si="8"/>
        <v>16</v>
      </c>
      <c r="R113" s="11">
        <f t="shared" si="9"/>
        <v>3</v>
      </c>
      <c r="S113" s="12" cm="1">
        <f t="array" ref="S113">INDEX('Stage-ConceptMap-1 (2)'!$I$15:$N$109,Q113+1,R113)</f>
        <v>0</v>
      </c>
    </row>
    <row r="114" spans="16:19" x14ac:dyDescent="0.75">
      <c r="P114" s="11">
        <v>100</v>
      </c>
      <c r="Q114" s="11">
        <f t="shared" si="8"/>
        <v>16</v>
      </c>
      <c r="R114" s="11">
        <f t="shared" si="9"/>
        <v>4</v>
      </c>
      <c r="S114" s="12" cm="1">
        <f t="array" ref="S114">INDEX('Stage-ConceptMap-1 (2)'!$I$15:$N$109,Q114+1,R114)</f>
        <v>0</v>
      </c>
    </row>
    <row r="115" spans="16:19" x14ac:dyDescent="0.75">
      <c r="P115" s="11">
        <v>101</v>
      </c>
      <c r="Q115" s="11">
        <f t="shared" si="8"/>
        <v>16</v>
      </c>
      <c r="R115" s="11">
        <f t="shared" si="9"/>
        <v>5</v>
      </c>
      <c r="S115" s="12" cm="1">
        <f t="array" ref="S115">INDEX('Stage-ConceptMap-1 (2)'!$I$15:$N$109,Q115+1,R115)</f>
        <v>0</v>
      </c>
    </row>
    <row r="116" spans="16:19" x14ac:dyDescent="0.75">
      <c r="P116" s="11">
        <v>102</v>
      </c>
      <c r="Q116" s="11">
        <f t="shared" si="8"/>
        <v>16</v>
      </c>
      <c r="R116" s="11">
        <f t="shared" si="9"/>
        <v>6</v>
      </c>
      <c r="S116" s="12" cm="1">
        <f t="array" ref="S116">INDEX('Stage-ConceptMap-1 (2)'!$I$15:$N$109,Q116+1,R116)</f>
        <v>0</v>
      </c>
    </row>
    <row r="117" spans="16:19" x14ac:dyDescent="0.75">
      <c r="P117" s="11">
        <v>103</v>
      </c>
      <c r="Q117" s="11">
        <f t="shared" si="8"/>
        <v>17</v>
      </c>
      <c r="R117" s="11">
        <f t="shared" si="9"/>
        <v>1</v>
      </c>
      <c r="S117" s="12" cm="1">
        <f t="array" ref="S117">INDEX('Stage-ConceptMap-1 (2)'!$I$15:$N$109,Q117+1,R117)</f>
        <v>0</v>
      </c>
    </row>
    <row r="118" spans="16:19" x14ac:dyDescent="0.75">
      <c r="P118" s="11">
        <v>104</v>
      </c>
      <c r="Q118" s="11">
        <f t="shared" si="8"/>
        <v>17</v>
      </c>
      <c r="R118" s="11">
        <f t="shared" si="9"/>
        <v>2</v>
      </c>
      <c r="S118" s="12" cm="1">
        <f t="array" ref="S118">INDEX('Stage-ConceptMap-1 (2)'!$I$15:$N$109,Q118+1,R118)</f>
        <v>0</v>
      </c>
    </row>
    <row r="119" spans="16:19" x14ac:dyDescent="0.75">
      <c r="P119" s="11">
        <v>105</v>
      </c>
      <c r="Q119" s="11">
        <f t="shared" si="8"/>
        <v>17</v>
      </c>
      <c r="R119" s="11">
        <f t="shared" si="9"/>
        <v>3</v>
      </c>
      <c r="S119" s="12" cm="1">
        <f t="array" ref="S119">INDEX('Stage-ConceptMap-1 (2)'!$I$15:$N$109,Q119+1,R119)</f>
        <v>0</v>
      </c>
    </row>
    <row r="120" spans="16:19" x14ac:dyDescent="0.75">
      <c r="P120" s="11">
        <v>106</v>
      </c>
      <c r="Q120" s="11">
        <f t="shared" si="8"/>
        <v>17</v>
      </c>
      <c r="R120" s="11">
        <f t="shared" si="9"/>
        <v>4</v>
      </c>
      <c r="S120" s="12" cm="1">
        <f t="array" ref="S120">INDEX('Stage-ConceptMap-1 (2)'!$I$15:$N$109,Q120+1,R120)</f>
        <v>0</v>
      </c>
    </row>
    <row r="121" spans="16:19" x14ac:dyDescent="0.75">
      <c r="P121" s="11">
        <v>107</v>
      </c>
      <c r="Q121" s="11">
        <f t="shared" si="8"/>
        <v>17</v>
      </c>
      <c r="R121" s="11">
        <f t="shared" si="9"/>
        <v>5</v>
      </c>
      <c r="S121" s="12" cm="1">
        <f t="array" ref="S121">INDEX('Stage-ConceptMap-1 (2)'!$I$15:$N$109,Q121+1,R121)</f>
        <v>0</v>
      </c>
    </row>
    <row r="122" spans="16:19" x14ac:dyDescent="0.75">
      <c r="P122" s="11">
        <v>108</v>
      </c>
      <c r="Q122" s="11">
        <f t="shared" si="8"/>
        <v>17</v>
      </c>
      <c r="R122" s="11">
        <f t="shared" si="9"/>
        <v>6</v>
      </c>
      <c r="S122" s="12" cm="1">
        <f t="array" ref="S122">INDEX('Stage-ConceptMap-1 (2)'!$I$15:$N$109,Q122+1,R122)</f>
        <v>0</v>
      </c>
    </row>
    <row r="123" spans="16:19" x14ac:dyDescent="0.75">
      <c r="P123" s="11">
        <v>109</v>
      </c>
      <c r="Q123" s="11">
        <f t="shared" si="8"/>
        <v>18</v>
      </c>
      <c r="R123" s="11">
        <f t="shared" si="9"/>
        <v>1</v>
      </c>
      <c r="S123" s="12" cm="1">
        <f t="array" ref="S123">INDEX('Stage-ConceptMap-1 (2)'!$I$15:$N$109,Q123+1,R123)</f>
        <v>0</v>
      </c>
    </row>
    <row r="124" spans="16:19" x14ac:dyDescent="0.75">
      <c r="P124" s="11">
        <v>110</v>
      </c>
      <c r="Q124" s="11">
        <f t="shared" si="8"/>
        <v>18</v>
      </c>
      <c r="R124" s="11">
        <f t="shared" si="9"/>
        <v>2</v>
      </c>
      <c r="S124" s="12" cm="1">
        <f t="array" ref="S124">INDEX('Stage-ConceptMap-1 (2)'!$I$15:$N$109,Q124+1,R124)</f>
        <v>0</v>
      </c>
    </row>
    <row r="125" spans="16:19" x14ac:dyDescent="0.75">
      <c r="P125" s="11">
        <v>111</v>
      </c>
      <c r="Q125" s="11">
        <f t="shared" si="8"/>
        <v>18</v>
      </c>
      <c r="R125" s="11">
        <f t="shared" si="9"/>
        <v>3</v>
      </c>
      <c r="S125" s="12" cm="1">
        <f t="array" ref="S125">INDEX('Stage-ConceptMap-1 (2)'!$I$15:$N$109,Q125+1,R125)</f>
        <v>0</v>
      </c>
    </row>
    <row r="126" spans="16:19" x14ac:dyDescent="0.75">
      <c r="P126" s="11">
        <v>112</v>
      </c>
      <c r="Q126" s="11">
        <f t="shared" si="8"/>
        <v>18</v>
      </c>
      <c r="R126" s="11">
        <f t="shared" si="9"/>
        <v>4</v>
      </c>
      <c r="S126" s="12" cm="1">
        <f t="array" ref="S126">INDEX('Stage-ConceptMap-1 (2)'!$I$15:$N$109,Q126+1,R126)</f>
        <v>0</v>
      </c>
    </row>
    <row r="127" spans="16:19" x14ac:dyDescent="0.75">
      <c r="P127" s="11">
        <v>113</v>
      </c>
      <c r="Q127" s="11">
        <f t="shared" si="8"/>
        <v>18</v>
      </c>
      <c r="R127" s="11">
        <f t="shared" si="9"/>
        <v>5</v>
      </c>
      <c r="S127" s="12" cm="1">
        <f t="array" ref="S127">INDEX('Stage-ConceptMap-1 (2)'!$I$15:$N$109,Q127+1,R127)</f>
        <v>0</v>
      </c>
    </row>
    <row r="128" spans="16:19" x14ac:dyDescent="0.75">
      <c r="P128" s="11">
        <v>114</v>
      </c>
      <c r="Q128" s="11">
        <f t="shared" si="8"/>
        <v>18</v>
      </c>
      <c r="R128" s="11">
        <f t="shared" si="9"/>
        <v>6</v>
      </c>
      <c r="S128" s="12" cm="1">
        <f t="array" ref="S128">INDEX('Stage-ConceptMap-1 (2)'!$I$15:$N$109,Q128+1,R128)</f>
        <v>0</v>
      </c>
    </row>
    <row r="129" spans="16:19" x14ac:dyDescent="0.75">
      <c r="P129" s="11">
        <v>115</v>
      </c>
      <c r="Q129" s="11">
        <f t="shared" si="8"/>
        <v>19</v>
      </c>
      <c r="R129" s="11">
        <f t="shared" si="9"/>
        <v>1</v>
      </c>
      <c r="S129" s="12" cm="1">
        <f t="array" ref="S129">INDEX('Stage-ConceptMap-1 (2)'!$I$15:$N$109,Q129+1,R129)</f>
        <v>0</v>
      </c>
    </row>
    <row r="130" spans="16:19" x14ac:dyDescent="0.75">
      <c r="P130" s="11">
        <v>116</v>
      </c>
      <c r="Q130" s="11">
        <f t="shared" si="8"/>
        <v>19</v>
      </c>
      <c r="R130" s="11">
        <f t="shared" si="9"/>
        <v>2</v>
      </c>
      <c r="S130" s="12" cm="1">
        <f t="array" ref="S130">INDEX('Stage-ConceptMap-1 (2)'!$I$15:$N$109,Q130+1,R130)</f>
        <v>0</v>
      </c>
    </row>
    <row r="131" spans="16:19" x14ac:dyDescent="0.75">
      <c r="P131" s="11">
        <v>117</v>
      </c>
      <c r="Q131" s="11">
        <f t="shared" si="8"/>
        <v>19</v>
      </c>
      <c r="R131" s="11">
        <f t="shared" si="9"/>
        <v>3</v>
      </c>
      <c r="S131" s="12" cm="1">
        <f t="array" ref="S131">INDEX('Stage-ConceptMap-1 (2)'!$I$15:$N$109,Q131+1,R131)</f>
        <v>0</v>
      </c>
    </row>
    <row r="132" spans="16:19" x14ac:dyDescent="0.75">
      <c r="P132" s="11">
        <v>118</v>
      </c>
      <c r="Q132" s="11">
        <f t="shared" si="8"/>
        <v>19</v>
      </c>
      <c r="R132" s="11">
        <f t="shared" si="9"/>
        <v>4</v>
      </c>
      <c r="S132" s="12" cm="1">
        <f t="array" ref="S132">INDEX('Stage-ConceptMap-1 (2)'!$I$15:$N$109,Q132+1,R132)</f>
        <v>0</v>
      </c>
    </row>
    <row r="133" spans="16:19" x14ac:dyDescent="0.75">
      <c r="P133" s="11">
        <v>119</v>
      </c>
      <c r="Q133" s="11">
        <f t="shared" si="8"/>
        <v>19</v>
      </c>
      <c r="R133" s="11">
        <f t="shared" si="9"/>
        <v>5</v>
      </c>
      <c r="S133" s="12" cm="1">
        <f t="array" ref="S133">INDEX('Stage-ConceptMap-1 (2)'!$I$15:$N$109,Q133+1,R133)</f>
        <v>0</v>
      </c>
    </row>
    <row r="134" spans="16:19" x14ac:dyDescent="0.75">
      <c r="P134" s="11">
        <v>120</v>
      </c>
      <c r="Q134" s="11">
        <f t="shared" si="8"/>
        <v>19</v>
      </c>
      <c r="R134" s="11">
        <f t="shared" si="9"/>
        <v>6</v>
      </c>
      <c r="S134" s="12" cm="1">
        <f t="array" ref="S134">INDEX('Stage-ConceptMap-1 (2)'!$I$15:$N$109,Q134+1,R134)</f>
        <v>0</v>
      </c>
    </row>
    <row r="135" spans="16:19" x14ac:dyDescent="0.75">
      <c r="P135" s="11">
        <v>121</v>
      </c>
      <c r="Q135" s="11">
        <f t="shared" si="8"/>
        <v>20</v>
      </c>
      <c r="R135" s="11">
        <f t="shared" si="9"/>
        <v>1</v>
      </c>
      <c r="S135" s="12" cm="1">
        <f t="array" ref="S135">INDEX('Stage-ConceptMap-1 (2)'!$I$15:$N$109,Q135+1,R135)</f>
        <v>0</v>
      </c>
    </row>
    <row r="136" spans="16:19" x14ac:dyDescent="0.75">
      <c r="P136" s="11">
        <v>122</v>
      </c>
      <c r="Q136" s="11">
        <f t="shared" si="8"/>
        <v>20</v>
      </c>
      <c r="R136" s="11">
        <f t="shared" si="9"/>
        <v>2</v>
      </c>
      <c r="S136" s="12" cm="1">
        <f t="array" ref="S136">INDEX('Stage-ConceptMap-1 (2)'!$I$15:$N$109,Q136+1,R136)</f>
        <v>0</v>
      </c>
    </row>
    <row r="137" spans="16:19" x14ac:dyDescent="0.75">
      <c r="P137" s="11">
        <v>123</v>
      </c>
      <c r="Q137" s="11">
        <f t="shared" si="8"/>
        <v>20</v>
      </c>
      <c r="R137" s="11">
        <f t="shared" si="9"/>
        <v>3</v>
      </c>
      <c r="S137" s="12" cm="1">
        <f t="array" ref="S137">INDEX('Stage-ConceptMap-1 (2)'!$I$15:$N$109,Q137+1,R137)</f>
        <v>0</v>
      </c>
    </row>
    <row r="138" spans="16:19" x14ac:dyDescent="0.75">
      <c r="P138" s="11">
        <v>124</v>
      </c>
      <c r="Q138" s="11">
        <f t="shared" si="8"/>
        <v>20</v>
      </c>
      <c r="R138" s="11">
        <f t="shared" si="9"/>
        <v>4</v>
      </c>
      <c r="S138" s="12" cm="1">
        <f t="array" ref="S138">INDEX('Stage-ConceptMap-1 (2)'!$I$15:$N$109,Q138+1,R138)</f>
        <v>0</v>
      </c>
    </row>
    <row r="139" spans="16:19" x14ac:dyDescent="0.75">
      <c r="P139" s="11">
        <v>125</v>
      </c>
      <c r="Q139" s="11">
        <f t="shared" si="8"/>
        <v>20</v>
      </c>
      <c r="R139" s="11">
        <f t="shared" si="9"/>
        <v>5</v>
      </c>
      <c r="S139" s="12" cm="1">
        <f t="array" ref="S139">INDEX('Stage-ConceptMap-1 (2)'!$I$15:$N$109,Q139+1,R139)</f>
        <v>0</v>
      </c>
    </row>
    <row r="140" spans="16:19" x14ac:dyDescent="0.75">
      <c r="P140" s="11">
        <v>126</v>
      </c>
      <c r="Q140" s="11">
        <f t="shared" si="8"/>
        <v>20</v>
      </c>
      <c r="R140" s="11">
        <f t="shared" si="9"/>
        <v>6</v>
      </c>
      <c r="S140" s="12" cm="1">
        <f t="array" ref="S140">INDEX('Stage-ConceptMap-1 (2)'!$I$15:$N$109,Q140+1,R140)</f>
        <v>0</v>
      </c>
    </row>
    <row r="141" spans="16:19" x14ac:dyDescent="0.75">
      <c r="P141" s="11">
        <v>127</v>
      </c>
      <c r="Q141" s="11">
        <f t="shared" si="8"/>
        <v>21</v>
      </c>
      <c r="R141" s="11">
        <f t="shared" si="9"/>
        <v>1</v>
      </c>
      <c r="S141" s="12" cm="1">
        <f t="array" ref="S141">INDEX('Stage-ConceptMap-1 (2)'!$I$15:$N$109,Q141+1,R141)</f>
        <v>0</v>
      </c>
    </row>
    <row r="142" spans="16:19" x14ac:dyDescent="0.75">
      <c r="P142" s="11">
        <v>128</v>
      </c>
      <c r="Q142" s="11">
        <f t="shared" si="8"/>
        <v>21</v>
      </c>
      <c r="R142" s="11">
        <f t="shared" si="9"/>
        <v>2</v>
      </c>
      <c r="S142" s="12" cm="1">
        <f t="array" ref="S142">INDEX('Stage-ConceptMap-1 (2)'!$I$15:$N$109,Q142+1,R142)</f>
        <v>0</v>
      </c>
    </row>
    <row r="143" spans="16:19" x14ac:dyDescent="0.75">
      <c r="P143" s="11">
        <v>129</v>
      </c>
      <c r="Q143" s="11">
        <f t="shared" ref="Q143:Q148" si="10">IF(MOD(P143,$Q$8)=0,P143/$Q$8-1,INT(P143/$Q$8))</f>
        <v>21</v>
      </c>
      <c r="R143" s="11">
        <f t="shared" ref="R143:R148" si="11">IF(MOD(P143,$Q$8)=0,$Q$8,MOD(P143,$Q$8))</f>
        <v>3</v>
      </c>
      <c r="S143" s="12" cm="1">
        <f t="array" ref="S143">INDEX('Stage-ConceptMap-1 (2)'!$I$15:$N$109,Q143+1,R143)</f>
        <v>0</v>
      </c>
    </row>
    <row r="144" spans="16:19" x14ac:dyDescent="0.75">
      <c r="P144" s="11">
        <v>130</v>
      </c>
      <c r="Q144" s="11">
        <f t="shared" si="10"/>
        <v>21</v>
      </c>
      <c r="R144" s="11">
        <f t="shared" si="11"/>
        <v>4</v>
      </c>
      <c r="S144" s="12" cm="1">
        <f t="array" ref="S144">INDEX('Stage-ConceptMap-1 (2)'!$I$15:$N$109,Q144+1,R144)</f>
        <v>0</v>
      </c>
    </row>
    <row r="145" spans="16:19" x14ac:dyDescent="0.75">
      <c r="P145" s="11">
        <v>131</v>
      </c>
      <c r="Q145" s="11">
        <f t="shared" si="10"/>
        <v>21</v>
      </c>
      <c r="R145" s="11">
        <f t="shared" si="11"/>
        <v>5</v>
      </c>
      <c r="S145" s="12" cm="1">
        <f t="array" ref="S145">INDEX('Stage-ConceptMap-1 (2)'!$I$15:$N$109,Q145+1,R145)</f>
        <v>0</v>
      </c>
    </row>
    <row r="146" spans="16:19" x14ac:dyDescent="0.75">
      <c r="P146" s="11">
        <v>132</v>
      </c>
      <c r="Q146" s="11">
        <f t="shared" si="10"/>
        <v>21</v>
      </c>
      <c r="R146" s="11">
        <f t="shared" si="11"/>
        <v>6</v>
      </c>
      <c r="S146" s="12" cm="1">
        <f t="array" ref="S146">INDEX('Stage-ConceptMap-1 (2)'!$I$15:$N$109,Q146+1,R146)</f>
        <v>0</v>
      </c>
    </row>
    <row r="147" spans="16:19" x14ac:dyDescent="0.75">
      <c r="P147" s="11">
        <v>133</v>
      </c>
      <c r="Q147" s="11">
        <f t="shared" si="10"/>
        <v>22</v>
      </c>
      <c r="R147" s="11">
        <f t="shared" si="11"/>
        <v>1</v>
      </c>
      <c r="S147" s="12" cm="1">
        <f t="array" ref="S147">INDEX('Stage-ConceptMap-1 (2)'!$I$15:$N$109,Q147+1,R147)</f>
        <v>0</v>
      </c>
    </row>
    <row r="148" spans="16:19" x14ac:dyDescent="0.75">
      <c r="P148" s="11">
        <v>134</v>
      </c>
      <c r="Q148" s="11">
        <f t="shared" si="10"/>
        <v>22</v>
      </c>
      <c r="R148" s="11">
        <f t="shared" si="11"/>
        <v>2</v>
      </c>
      <c r="S148" s="12" cm="1">
        <f t="array" ref="S148">INDEX('Stage-ConceptMap-1 (2)'!$I$15:$N$109,Q148+1,R148)</f>
        <v>0</v>
      </c>
    </row>
  </sheetData>
  <mergeCells count="2">
    <mergeCell ref="E6:G6"/>
    <mergeCell ref="E7:G7"/>
  </mergeCells>
  <hyperlinks>
    <hyperlink ref="E3" r:id="rId1" display="http://hl7.eu/fhir/laboratory/StructureDefinition/Author" xr:uid="{230A3CB9-59FD-4B97-B920-0E58263DDB25}"/>
    <hyperlink ref="E6" r:id="rId2" display="http://hl7.eu/fhir/laboratory/StructureDefinition/Author" xr:uid="{C5929F18-522F-477A-9405-05DC22823281}"/>
    <hyperlink ref="E7" r:id="rId3" xr:uid="{02FA0656-F6D1-49D6-84E9-CAF587188B17}"/>
    <hyperlink ref="C1" r:id="rId4" xr:uid="{B23945F1-82C0-4C92-AB58-D18F04F4B2BA}"/>
    <hyperlink ref="E4" r:id="rId5" display="http://hl7.eu/fhir/ig/idea4rc/StructureDefinition/mcode-cancer-stage-group" xr:uid="{0033B886-20C6-4C4F-87CF-2F8A97F48380}"/>
  </hyperlink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89A47-A355-4234-905F-8913352A073C}">
  <sheetPr codeName="Foglio102">
    <tabColor theme="0" tint="-0.499984740745262"/>
  </sheetPr>
  <dimension ref="A1:S42"/>
  <sheetViews>
    <sheetView zoomScale="85" zoomScaleNormal="85"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tr">
        <f>'Stage-ConceptMap-1 (2)'!C3</f>
        <v>Stage2FHIR</v>
      </c>
      <c r="D3" s="47" t="s">
        <v>1466</v>
      </c>
      <c r="E3" s="158" t="str">
        <f>'Stage-ConceptMap-1 (2)'!E3</f>
        <v>http://hl7.eu/fhir/ig/idea4rc/StructureDefinition/Stage</v>
      </c>
      <c r="F3" s="159"/>
      <c r="G3" s="159"/>
    </row>
    <row r="4" spans="1:19" ht="15.5" thickBot="1" x14ac:dyDescent="0.9">
      <c r="B4" s="47" t="s">
        <v>16</v>
      </c>
      <c r="C4" s="28" t="str">
        <f>'Stage-ConceptMap-1 (2)'!C4</f>
        <v>stage2FHIR</v>
      </c>
      <c r="D4" s="47" t="s">
        <v>1467</v>
      </c>
      <c r="E4" s="158" t="str">
        <f>'Stage-ConceptMap-1 (2)'!E4</f>
        <v>http://hl7.eu/fhir/ig/idea4rc/StructureDefinition/Bundle-eu-i4rc</v>
      </c>
      <c r="F4" s="159"/>
      <c r="G4" s="159"/>
    </row>
    <row r="5" spans="1:19" ht="15.5" thickBot="1" x14ac:dyDescent="0.9">
      <c r="B5" s="47" t="s">
        <v>10</v>
      </c>
      <c r="C5" s="28" t="str">
        <f>'Stage-ConceptMap-1 (2)'!C5</f>
        <v>Stage Model to this guide Map</v>
      </c>
      <c r="D5" s="47"/>
      <c r="E5" s="7"/>
    </row>
    <row r="6" spans="1:19" ht="15.5" thickBot="1" x14ac:dyDescent="0.9">
      <c r="B6" s="47" t="s">
        <v>18</v>
      </c>
      <c r="C6" s="28">
        <f>'Stage-ConceptMap-1 (2)'!C6</f>
        <v>0</v>
      </c>
      <c r="D6" s="47" t="s">
        <v>1468</v>
      </c>
      <c r="E6" s="158" t="str">
        <f>E3</f>
        <v>http://hl7.eu/fhir/ig/idea4rc/StructureDefinition/Stage</v>
      </c>
      <c r="F6" s="159"/>
      <c r="G6" s="159"/>
    </row>
    <row r="7" spans="1:19" ht="15.5" thickBot="1" x14ac:dyDescent="0.9">
      <c r="B7" s="47" t="s">
        <v>15</v>
      </c>
      <c r="C7" s="28">
        <f>'Stage-ConceptMap-1 (2)'!C7</f>
        <v>0</v>
      </c>
      <c r="D7" s="47" t="s">
        <v>1469</v>
      </c>
      <c r="E7" s="158" t="s">
        <v>1619</v>
      </c>
      <c r="F7" s="159"/>
      <c r="G7" s="159"/>
    </row>
    <row r="8" spans="1:19" ht="45" thickBot="1" x14ac:dyDescent="0.9">
      <c r="B8" s="47" t="s">
        <v>1470</v>
      </c>
      <c r="C8" s="28" t="str">
        <f>'Stage-ConceptMap-1 (2)'!C8</f>
        <v>Stage Model to this guide Map</v>
      </c>
      <c r="D8" s="47"/>
      <c r="E8" s="7"/>
      <c r="I8" s="12" t="s">
        <v>1285</v>
      </c>
      <c r="J8" s="12" t="s">
        <v>1286</v>
      </c>
      <c r="K8" s="12" t="s">
        <v>1287</v>
      </c>
      <c r="L8" s="12" t="s">
        <v>1288</v>
      </c>
      <c r="M8" s="11" t="s">
        <v>1289</v>
      </c>
      <c r="P8" s="34" t="s">
        <v>1324</v>
      </c>
      <c r="Q8" s="34">
        <v>6</v>
      </c>
    </row>
    <row r="9" spans="1:19" x14ac:dyDescent="0.75">
      <c r="B9" s="47" t="s">
        <v>1471</v>
      </c>
      <c r="C9" s="28"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'Stage (2)'!B5</f>
        <v>Stage</v>
      </c>
      <c r="C14" s="11"/>
      <c r="D14" s="4" t="s">
        <v>1524</v>
      </c>
      <c r="E14" s="6"/>
      <c r="F14" s="49"/>
      <c r="G14" s="49"/>
      <c r="I14" s="12"/>
      <c r="J14" s="11"/>
      <c r="K14" s="11"/>
      <c r="L14" s="11"/>
      <c r="M14" s="48"/>
      <c r="N14" s="51"/>
    </row>
    <row r="15" spans="1:19" ht="73.75" customHeight="1" x14ac:dyDescent="0.75">
      <c r="A15" s="44"/>
      <c r="B15" s="11" t="str">
        <f>'Stage (2)'!B9</f>
        <v>type</v>
      </c>
      <c r="C15" s="11" t="str">
        <f>'Stage (2)'!C9</f>
        <v>Type of stage</v>
      </c>
      <c r="D15" s="62" t="s">
        <v>1325</v>
      </c>
      <c r="E15" s="62"/>
      <c r="F15" s="94" t="s">
        <v>1312</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42" si="6">IF(MOD(P15,$Q$8)=0,P15/$Q$8-1,INT(P15/$Q$8))</f>
        <v>0</v>
      </c>
      <c r="R15" s="11">
        <f t="shared" ref="R15:R42" si="7">IF(MOD(P15,$Q$8)=0,$Q$8,MOD(P15,$Q$8))</f>
        <v>1</v>
      </c>
      <c r="S15" s="12" t="str" cm="1">
        <f t="array" ref="S15">INDEX('Stage-ConceptMap-2 (2)'!$I$15:$N$39,Q15+1,R15)</f>
        <v>* group[=].element[+].code = #Stage.type</v>
      </c>
    </row>
    <row r="16" spans="1:19" ht="73.75" x14ac:dyDescent="0.75">
      <c r="A16" s="44"/>
      <c r="B16" s="11" t="str">
        <f>'Stage (2)'!B10</f>
        <v>t</v>
      </c>
      <c r="C16" s="11" t="str">
        <f>'Stage (2)'!C10</f>
        <v>T</v>
      </c>
      <c r="D16" s="62" t="s">
        <v>1613</v>
      </c>
      <c r="E16" s="62"/>
      <c r="F16" s="94" t="s">
        <v>1312</v>
      </c>
      <c r="G16" s="137"/>
      <c r="H16" s="43"/>
      <c r="I16" s="12" t="str">
        <f t="shared" si="0"/>
        <v>* group[=].element[+].code = #Stage.t</v>
      </c>
      <c r="J16" s="12" t="str">
        <f t="shared" si="1"/>
        <v>* group[=].element[=].display = ##34#T##34#</v>
      </c>
      <c r="K16" s="12" t="str">
        <f t="shared" si="2"/>
        <v>* group[=].element[=].target.code = #Observation.valueCodeableConcept</v>
      </c>
      <c r="L16" s="12" t="str">
        <f t="shared" si="3"/>
        <v>* group[=].element[=].target.display = ##34###34#</v>
      </c>
      <c r="M16" s="12" t="str">
        <f t="shared" si="4"/>
        <v>* group[=].element[=].target.equivalence = #equivalent</v>
      </c>
      <c r="N16" s="12" t="str">
        <f t="shared" si="5"/>
        <v/>
      </c>
      <c r="P16" s="11">
        <v>2</v>
      </c>
      <c r="Q16" s="11">
        <f t="shared" si="6"/>
        <v>0</v>
      </c>
      <c r="R16" s="11">
        <f t="shared" si="7"/>
        <v>2</v>
      </c>
      <c r="S16" s="12" t="str" cm="1">
        <f t="array" ref="S16">INDEX('Stage-ConceptMap-2 (2)'!$I$15:$N$39,Q16+1,R16)</f>
        <v>* group[=].element[=].display = ##34#Type of stage##34#</v>
      </c>
    </row>
    <row r="17" spans="1:19" ht="44.25" x14ac:dyDescent="0.75">
      <c r="A17" s="44"/>
      <c r="B17" s="11" t="str">
        <f>'Stage (2)'!B11</f>
        <v>n</v>
      </c>
      <c r="C17" s="11" t="str">
        <f>'Stage (2)'!C11</f>
        <v>N</v>
      </c>
      <c r="D17" s="12"/>
      <c r="E17" s="12"/>
      <c r="F17" s="94" t="s">
        <v>1307</v>
      </c>
      <c r="G17" s="77"/>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INDEX('Stage-ConceptMap-2 (2)'!$I$15:$N$39,Q17+1,R17)</f>
        <v>* group[=].element[=].target.code = #Observation.code</v>
      </c>
    </row>
    <row r="18" spans="1:19" ht="44.25" x14ac:dyDescent="0.75">
      <c r="A18" s="44"/>
      <c r="B18" s="11" t="str">
        <f>'Stage (2)'!B12</f>
        <v>m</v>
      </c>
      <c r="C18" s="11" t="str">
        <f>'Stage (2)'!C12</f>
        <v>M</v>
      </c>
      <c r="D18" s="12"/>
      <c r="E18" s="12"/>
      <c r="F18" s="94" t="s">
        <v>1307</v>
      </c>
      <c r="G18" s="77"/>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INDEX('Stage-ConceptMap-2 (2)'!$I$15:$N$39,Q18+1,R18)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INDEX('Stage-ConceptMap-2 (2)'!$I$15:$N$39,Q19+1,R19)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INDEX('Stage-ConceptMap-2 (2)'!$I$15:$N$39,Q20+1,R20)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INDEX('Stage-ConceptMap-2 (2)'!$I$15:$N$39,Q21+1,R21)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INDEX('Stage-ConceptMap-2 (2)'!$I$15:$N$39,Q22+1,R22)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INDEX('Stage-ConceptMap-2 (2)'!$I$15:$N$39,Q23+1,R23)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INDEX('Stage-ConceptMap-2 (2)'!$I$15:$N$39,Q24+1,R24)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INDEX('Stage-ConceptMap-2 (2)'!$I$15:$N$39,Q25+1,R25)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INDEX('Stage-ConceptMap-2 (2)'!$I$15:$N$39,Q26+1,R26)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INDEX('Stage-ConceptMap-2 (2)'!$I$15:$N$39,Q27+1,R27)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INDEX('Stage-ConceptMap-2 (2)'!$I$15:$N$39,Q28+1,R28)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INDEX('Stage-ConceptMap-2 (2)'!$I$15:$N$39,Q29+1,R29)</f>
        <v>//-- unmatched</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INDEX('Stage-ConceptMap-2 (2)'!$I$15:$N$39,Q30+1,R30)</f>
        <v>//-- unmatched</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INDEX('Stage-ConceptMap-2 (2)'!$I$15:$N$39,Q31+1,R31)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INDEX('Stage-ConceptMap-2 (2)'!$I$15:$N$39,Q32+1,R32)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INDEX('Stage-ConceptMap-2 (2)'!$I$15:$N$39,Q33+1,R33)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INDEX('Stage-ConceptMap-2 (2)'!$I$15:$N$39,Q34+1,R34)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INDEX('Stage-ConceptMap-2 (2)'!$I$15:$N$39,Q35+1,R35)</f>
        <v>//-- unmatched</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INDEX('Stage-ConceptMap-2 (2)'!$I$15:$N$39,Q36+1,R36)</f>
        <v>//-- unmatched</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INDEX('Stage-ConceptMap-2 (2)'!$I$15:$N$39,Q37+1,R37)</f>
        <v>* group[=].element[=].target.equivalence = #unmatched</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INDEX('Stage-ConceptMap-2 (2)'!$I$15:$N$39,Q38+1,R38)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INDEX('Stage-ConceptMap-2 (2)'!$I$15:$N$39,Q39+1,R39)</f>
        <v>0</v>
      </c>
    </row>
    <row r="40" spans="1:19" x14ac:dyDescent="0.75">
      <c r="P40" s="11">
        <v>26</v>
      </c>
      <c r="Q40" s="11">
        <f t="shared" si="6"/>
        <v>4</v>
      </c>
      <c r="R40" s="11">
        <f t="shared" si="7"/>
        <v>2</v>
      </c>
      <c r="S40" s="12" cm="1">
        <f t="array" ref="S40">INDEX('Stage-ConceptMap-2 (2)'!$I$15:$N$39,Q40+1,R40)</f>
        <v>0</v>
      </c>
    </row>
    <row r="41" spans="1:19" x14ac:dyDescent="0.75">
      <c r="P41" s="11">
        <v>27</v>
      </c>
      <c r="Q41" s="11">
        <f t="shared" si="6"/>
        <v>4</v>
      </c>
      <c r="R41" s="11">
        <f t="shared" si="7"/>
        <v>3</v>
      </c>
      <c r="S41" s="12" cm="1">
        <f t="array" ref="S41">INDEX('Stage-ConceptMap-2 (2)'!$I$15:$N$39,Q41+1,R41)</f>
        <v>0</v>
      </c>
    </row>
    <row r="42" spans="1:19" x14ac:dyDescent="0.75">
      <c r="P42" s="11">
        <v>28</v>
      </c>
      <c r="Q42" s="11">
        <f t="shared" si="6"/>
        <v>4</v>
      </c>
      <c r="R42" s="11">
        <f t="shared" si="7"/>
        <v>4</v>
      </c>
      <c r="S42" s="12" cm="1">
        <f t="array" ref="S42">INDEX('Stage-ConceptMap-2 (2)'!$I$15:$N$39,Q42+1,R42)</f>
        <v>0</v>
      </c>
    </row>
  </sheetData>
  <mergeCells count="4">
    <mergeCell ref="E3:G3"/>
    <mergeCell ref="E4:G4"/>
    <mergeCell ref="E6:G6"/>
    <mergeCell ref="E7:G7"/>
  </mergeCells>
  <hyperlinks>
    <hyperlink ref="E6" r:id="rId1" display="http://hl7.eu/fhir/laboratory/StructureDefinition/Author" xr:uid="{94EACEE2-C408-49F5-A307-FFCF535A4AFB}"/>
    <hyperlink ref="C1" r:id="rId2" xr:uid="{0BD415B1-A693-4B0C-9BE6-FEB1306A40C2}"/>
    <hyperlink ref="E4" r:id="rId3" display="http://hl7.eu/fhir/ig/idea4rc/StructureDefinition/mcode-tnm-primary-tumor-category" xr:uid="{83F53A8E-CAB6-41B0-B567-5D4CA273A160}"/>
    <hyperlink ref="E7" r:id="rId4" xr:uid="{65D202B1-5393-4AE5-A154-E70A57170C80}"/>
    <hyperlink ref="E3" r:id="rId5" display="http://hl7.eu/fhir/ig/idea4rc/StructureDefinition/mcode-tnm-primary-tumor-category" xr:uid="{CDFA33B2-5A2D-434C-B89A-452C15B3F918}"/>
  </hyperlink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BB974-615E-4814-B0C3-ACCCF674E692}">
  <sheetPr codeName="Foglio103">
    <tabColor theme="0" tint="-0.499984740745262"/>
  </sheetPr>
  <dimension ref="A1:S162"/>
  <sheetViews>
    <sheetView zoomScale="130" zoomScaleNormal="130"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tr">
        <f>'Stage-ConceptMap-1 (2)'!C3</f>
        <v>Stage2FHIR</v>
      </c>
      <c r="D3" s="47" t="s">
        <v>1466</v>
      </c>
      <c r="E3" s="158" t="str">
        <f>'Stage-ConceptMap-1 (2)'!E3</f>
        <v>http://hl7.eu/fhir/ig/idea4rc/StructureDefinition/Stage</v>
      </c>
      <c r="F3" s="159"/>
      <c r="G3" s="159"/>
    </row>
    <row r="4" spans="1:19" ht="15.5" thickBot="1" x14ac:dyDescent="0.9">
      <c r="B4" s="47" t="s">
        <v>16</v>
      </c>
      <c r="C4" s="28" t="str">
        <f>'Stage-ConceptMap-1 (2)'!C4</f>
        <v>stage2FHIR</v>
      </c>
      <c r="D4" s="47" t="s">
        <v>1467</v>
      </c>
      <c r="E4" s="158" t="str">
        <f>'Stage-ConceptMap-1 (2)'!E4</f>
        <v>http://hl7.eu/fhir/ig/idea4rc/StructureDefinition/Bundle-eu-i4rc</v>
      </c>
      <c r="F4" s="159"/>
      <c r="G4" s="159"/>
    </row>
    <row r="5" spans="1:19" ht="15.5" thickBot="1" x14ac:dyDescent="0.9">
      <c r="B5" s="47" t="s">
        <v>10</v>
      </c>
      <c r="C5" s="28" t="str">
        <f>'Stage-ConceptMap-1 (2)'!C5</f>
        <v>Stage Model to this guide Map</v>
      </c>
      <c r="D5" s="47"/>
      <c r="E5" s="7"/>
    </row>
    <row r="6" spans="1:19" ht="15.5" thickBot="1" x14ac:dyDescent="0.9">
      <c r="B6" s="47" t="s">
        <v>18</v>
      </c>
      <c r="C6" s="28">
        <f>'Stage-ConceptMap-1 (2)'!C6</f>
        <v>0</v>
      </c>
      <c r="D6" s="47" t="s">
        <v>1468</v>
      </c>
      <c r="E6" s="158" t="str">
        <f>E3</f>
        <v>http://hl7.eu/fhir/ig/idea4rc/StructureDefinition/Stage</v>
      </c>
      <c r="F6" s="159"/>
      <c r="G6" s="159"/>
    </row>
    <row r="7" spans="1:19" ht="15.5" thickBot="1" x14ac:dyDescent="0.9">
      <c r="B7" s="47" t="s">
        <v>15</v>
      </c>
      <c r="C7" s="28">
        <f>'Stage-ConceptMap-1 (2)'!C7</f>
        <v>0</v>
      </c>
      <c r="D7" s="47" t="s">
        <v>1469</v>
      </c>
      <c r="E7" s="158" t="s">
        <v>1620</v>
      </c>
      <c r="F7" s="159"/>
      <c r="G7" s="159"/>
    </row>
    <row r="8" spans="1:19" ht="45" thickBot="1" x14ac:dyDescent="0.9">
      <c r="B8" s="47" t="s">
        <v>1470</v>
      </c>
      <c r="C8" s="28" t="str">
        <f>'Stage-ConceptMap-1 (2)'!C8</f>
        <v>Stage Model to this guide Map</v>
      </c>
      <c r="D8" s="47"/>
      <c r="E8" s="7"/>
      <c r="I8" s="12" t="s">
        <v>1285</v>
      </c>
      <c r="J8" s="12" t="s">
        <v>1286</v>
      </c>
      <c r="K8" s="12" t="s">
        <v>1287</v>
      </c>
      <c r="L8" s="12" t="s">
        <v>1288</v>
      </c>
      <c r="M8" s="11" t="s">
        <v>1289</v>
      </c>
      <c r="P8" s="34" t="s">
        <v>1324</v>
      </c>
      <c r="Q8" s="34">
        <v>6</v>
      </c>
    </row>
    <row r="9" spans="1:19" x14ac:dyDescent="0.75">
      <c r="B9" s="47" t="s">
        <v>1471</v>
      </c>
      <c r="C9" s="28"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'Stage (2)'!B5</f>
        <v>Stage</v>
      </c>
      <c r="C14" s="11"/>
      <c r="D14" s="4" t="s">
        <v>1524</v>
      </c>
      <c r="E14" s="6"/>
      <c r="F14" s="49"/>
      <c r="G14" s="49"/>
      <c r="I14" s="12"/>
      <c r="J14" s="11"/>
      <c r="K14" s="11"/>
      <c r="L14" s="11"/>
      <c r="M14" s="48"/>
      <c r="N14" s="51"/>
    </row>
    <row r="15" spans="1:19" ht="73.75" customHeight="1" x14ac:dyDescent="0.75">
      <c r="A15" s="44"/>
      <c r="B15" s="11" t="str">
        <f>'Stage (2)'!B9</f>
        <v>type</v>
      </c>
      <c r="C15" s="11" t="str">
        <f>'Stage (2)'!C9</f>
        <v>Type of stage</v>
      </c>
      <c r="D15" s="62" t="s">
        <v>1325</v>
      </c>
      <c r="E15" s="62"/>
      <c r="F15" s="94" t="s">
        <v>1312</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INDEX('Stage-ConceptMap-3 (2)'!$I$15:$N$123,Q15+1,R15)</f>
        <v>* group[=].element[+].code = #Stage.type</v>
      </c>
    </row>
    <row r="16" spans="1:19" ht="44.25" x14ac:dyDescent="0.75">
      <c r="A16" s="44"/>
      <c r="B16" s="11" t="str">
        <f>'Stage (2)'!B10</f>
        <v>t</v>
      </c>
      <c r="C16" s="11" t="str">
        <f>'Stage (2)'!C10</f>
        <v>T</v>
      </c>
      <c r="D16" s="12"/>
      <c r="E16" s="12"/>
      <c r="F16" s="94" t="s">
        <v>1307</v>
      </c>
      <c r="G16" s="77"/>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INDEX('Stage-ConceptMap-3 (2)'!$I$15:$N$123,Q16+1,R16)</f>
        <v>* group[=].element[=].display = ##34#Type of stage##34#</v>
      </c>
    </row>
    <row r="17" spans="1:19" ht="73.75" x14ac:dyDescent="0.75">
      <c r="A17" s="44"/>
      <c r="B17" s="11" t="str">
        <f>'Stage (2)'!B11</f>
        <v>n</v>
      </c>
      <c r="C17" s="11" t="str">
        <f>'Stage (2)'!C11</f>
        <v>N</v>
      </c>
      <c r="D17" s="62" t="s">
        <v>1613</v>
      </c>
      <c r="E17" s="62"/>
      <c r="F17" s="94" t="s">
        <v>1312</v>
      </c>
      <c r="G17" s="77"/>
      <c r="H17" s="43"/>
      <c r="I17" s="12" t="str">
        <f t="shared" si="0"/>
        <v>* group[=].element[+].code = #Stage.n</v>
      </c>
      <c r="J17" s="12" t="str">
        <f t="shared" si="1"/>
        <v>* group[=].element[=].display = ##34#N##34#</v>
      </c>
      <c r="K17" s="12" t="str">
        <f t="shared" si="2"/>
        <v>* group[=].element[=].target.code = #Observation.valueCodeableConcept</v>
      </c>
      <c r="L17" s="12" t="str">
        <f t="shared" si="3"/>
        <v>* group[=].element[=].target.display = ##34###34#</v>
      </c>
      <c r="M17" s="12" t="str">
        <f t="shared" si="4"/>
        <v>* group[=].element[=].target.equivalence = #equivalent</v>
      </c>
      <c r="N17" s="12" t="str">
        <f t="shared" si="5"/>
        <v/>
      </c>
      <c r="P17" s="11">
        <v>3</v>
      </c>
      <c r="Q17" s="11">
        <f t="shared" si="6"/>
        <v>0</v>
      </c>
      <c r="R17" s="11">
        <f t="shared" si="7"/>
        <v>3</v>
      </c>
      <c r="S17" s="12" t="str" cm="1">
        <f t="array" ref="S17">INDEX('Stage-ConceptMap-3 (2)'!$I$15:$N$123,Q17+1,R17)</f>
        <v>* group[=].element[=].target.code = #Observation.code</v>
      </c>
    </row>
    <row r="18" spans="1:19" ht="44.25" x14ac:dyDescent="0.75">
      <c r="A18" s="44"/>
      <c r="B18" s="11" t="str">
        <f>'Stage (2)'!B12</f>
        <v>m</v>
      </c>
      <c r="C18" s="11" t="str">
        <f>'Stage (2)'!C12</f>
        <v>M</v>
      </c>
      <c r="D18" s="12"/>
      <c r="E18" s="12"/>
      <c r="F18" s="94" t="s">
        <v>1307</v>
      </c>
      <c r="G18" s="77"/>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INDEX('Stage-ConceptMap-3 (2)'!$I$15:$N$123,Q18+1,R18)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INDEX('Stage-ConceptMap-3 (2)'!$I$15:$N$123,Q19+1,R19)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INDEX('Stage-ConceptMap-3 (2)'!$I$15:$N$123,Q20+1,R20)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INDEX('Stage-ConceptMap-3 (2)'!$I$15:$N$123,Q21+1,R21)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INDEX('Stage-ConceptMap-3 (2)'!$I$15:$N$123,Q22+1,R22)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INDEX('Stage-ConceptMap-3 (2)'!$I$15:$N$123,Q23+1,R23)</f>
        <v>//-- unmatched</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INDEX('Stage-ConceptMap-3 (2)'!$I$15:$N$123,Q24+1,R24)</f>
        <v>//-- unmatched</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INDEX('Stage-ConceptMap-3 (2)'!$I$15:$N$123,Q25+1,R25)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INDEX('Stage-ConceptMap-3 (2)'!$I$15:$N$123,Q26+1,R26)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INDEX('Stage-ConceptMap-3 (2)'!$I$15:$N$123,Q27+1,R27)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INDEX('Stage-ConceptMap-3 (2)'!$I$15:$N$123,Q28+1,R28)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INDEX('Stage-ConceptMap-3 (2)'!$I$15:$N$123,Q29+1,R29)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INDEX('Stage-ConceptMap-3 (2)'!$I$15:$N$123,Q30+1,R30)</f>
        <v>* group[=].element[=].target.display = ##34###34#</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INDEX('Stage-ConceptMap-3 (2)'!$I$15:$N$123,Q31+1,R31)</f>
        <v>* group[=].element[=].target.equivalence = #equivalent</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INDEX('Stage-ConceptMap-3 (2)'!$I$15:$N$123,Q32+1,R32)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INDEX('Stage-ConceptMap-3 (2)'!$I$15:$N$123,Q33+1,R33)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INDEX('Stage-ConceptMap-3 (2)'!$I$15:$N$123,Q34+1,R34)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INDEX('Stage-ConceptMap-3 (2)'!$I$15:$N$123,Q35+1,R35)</f>
        <v>//-- unmatched</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INDEX('Stage-ConceptMap-3 (2)'!$I$15:$N$123,Q36+1,R36)</f>
        <v>//-- unmatched</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INDEX('Stage-ConceptMap-3 (2)'!$I$15:$N$123,Q37+1,R37)</f>
        <v>* group[=].element[=].target.equivalence = #unmatched</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INDEX('Stage-ConceptMap-3 (2)'!$I$15:$N$123,Q38+1,R38)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INDEX('Stage-ConceptMap-3 (2)'!$I$15:$N$123,Q39+1,R39)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INDEX('Stage-ConceptMap-3 (2)'!$I$15:$N$123,Q40+1,R40)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INDEX('Stage-ConceptMap-3 (2)'!$I$15:$N$123,Q41+1,R41)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INDEX('Stage-ConceptMap-3 (2)'!$I$15:$N$123,Q42+1,R42)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INDEX('Stage-ConceptMap-3 (2)'!$I$15:$N$123,Q43+1,R43)</f>
        <v>0</v>
      </c>
    </row>
    <row r="44" spans="1:19" x14ac:dyDescent="0.75">
      <c r="B44" s="11"/>
      <c r="C44" s="11"/>
      <c r="G44" s="77"/>
      <c r="P44" s="11">
        <v>30</v>
      </c>
      <c r="Q44" s="11">
        <f t="shared" si="6"/>
        <v>4</v>
      </c>
      <c r="R44" s="11">
        <f t="shared" si="7"/>
        <v>6</v>
      </c>
      <c r="S44" s="12" cm="1">
        <f t="array" ref="S44">INDEX('Stage-ConceptMap-3 (2)'!$I$15:$N$123,Q44+1,R44)</f>
        <v>0</v>
      </c>
    </row>
    <row r="45" spans="1:19" x14ac:dyDescent="0.75">
      <c r="B45" s="11"/>
      <c r="C45" s="11"/>
      <c r="G45" s="77"/>
      <c r="P45" s="11">
        <v>31</v>
      </c>
      <c r="Q45" s="11">
        <f t="shared" si="6"/>
        <v>5</v>
      </c>
      <c r="R45" s="11">
        <f t="shared" si="7"/>
        <v>1</v>
      </c>
      <c r="S45" s="12" cm="1">
        <f t="array" ref="S45">INDEX('Stage-ConceptMap-3 (2)'!$I$15:$N$123,Q45+1,R45)</f>
        <v>0</v>
      </c>
    </row>
    <row r="46" spans="1:19" x14ac:dyDescent="0.75">
      <c r="G46" s="77"/>
      <c r="P46" s="11">
        <v>32</v>
      </c>
      <c r="Q46" s="11">
        <f t="shared" si="6"/>
        <v>5</v>
      </c>
      <c r="R46" s="11">
        <f t="shared" si="7"/>
        <v>2</v>
      </c>
      <c r="S46" s="12" cm="1">
        <f t="array" ref="S46">INDEX('Stage-ConceptMap-3 (2)'!$I$15:$N$123,Q46+1,R46)</f>
        <v>0</v>
      </c>
    </row>
    <row r="47" spans="1:19" x14ac:dyDescent="0.75">
      <c r="G47" s="77"/>
      <c r="P47" s="11">
        <v>33</v>
      </c>
      <c r="Q47" s="11">
        <f t="shared" si="6"/>
        <v>5</v>
      </c>
      <c r="R47" s="11">
        <f t="shared" si="7"/>
        <v>3</v>
      </c>
      <c r="S47" s="12" cm="1">
        <f t="array" ref="S47">INDEX('Stage-ConceptMap-3 (2)'!$I$15:$N$123,Q47+1,R47)</f>
        <v>0</v>
      </c>
    </row>
    <row r="48" spans="1:19" x14ac:dyDescent="0.75">
      <c r="G48" s="77"/>
      <c r="P48" s="11">
        <v>34</v>
      </c>
      <c r="Q48" s="11">
        <f t="shared" si="6"/>
        <v>5</v>
      </c>
      <c r="R48" s="11">
        <f t="shared" si="7"/>
        <v>4</v>
      </c>
      <c r="S48" s="12" cm="1">
        <f t="array" ref="S48">INDEX('Stage-ConceptMap-3 (2)'!$I$15:$N$123,Q48+1,R48)</f>
        <v>0</v>
      </c>
    </row>
    <row r="49" spans="7:19" x14ac:dyDescent="0.75">
      <c r="G49" s="77"/>
      <c r="P49" s="11">
        <v>35</v>
      </c>
      <c r="Q49" s="11">
        <f t="shared" si="6"/>
        <v>5</v>
      </c>
      <c r="R49" s="11">
        <f t="shared" si="7"/>
        <v>5</v>
      </c>
      <c r="S49" s="12" cm="1">
        <f t="array" ref="S49">INDEX('Stage-ConceptMap-3 (2)'!$I$15:$N$123,Q49+1,R49)</f>
        <v>0</v>
      </c>
    </row>
    <row r="50" spans="7:19" x14ac:dyDescent="0.75">
      <c r="G50" s="77"/>
      <c r="P50" s="11">
        <v>36</v>
      </c>
      <c r="Q50" s="11">
        <f t="shared" si="6"/>
        <v>5</v>
      </c>
      <c r="R50" s="11">
        <f t="shared" si="7"/>
        <v>6</v>
      </c>
      <c r="S50" s="12" cm="1">
        <f t="array" ref="S50">INDEX('Stage-ConceptMap-3 (2)'!$I$15:$N$123,Q50+1,R50)</f>
        <v>0</v>
      </c>
    </row>
    <row r="51" spans="7:19" x14ac:dyDescent="0.75">
      <c r="G51" s="77"/>
      <c r="P51" s="11">
        <v>37</v>
      </c>
      <c r="Q51" s="11">
        <f t="shared" si="6"/>
        <v>6</v>
      </c>
      <c r="R51" s="11">
        <f t="shared" si="7"/>
        <v>1</v>
      </c>
      <c r="S51" s="12" cm="1">
        <f t="array" ref="S51">INDEX('Stage-ConceptMap-3 (2)'!$I$15:$N$123,Q51+1,R51)</f>
        <v>0</v>
      </c>
    </row>
    <row r="52" spans="7:19" x14ac:dyDescent="0.75">
      <c r="G52" s="77"/>
      <c r="P52" s="11">
        <v>38</v>
      </c>
      <c r="Q52" s="11">
        <f t="shared" si="6"/>
        <v>6</v>
      </c>
      <c r="R52" s="11">
        <f t="shared" si="7"/>
        <v>2</v>
      </c>
      <c r="S52" s="12" cm="1">
        <f t="array" ref="S52">INDEX('Stage-ConceptMap-3 (2)'!$I$15:$N$123,Q52+1,R52)</f>
        <v>0</v>
      </c>
    </row>
    <row r="53" spans="7:19" x14ac:dyDescent="0.75">
      <c r="G53" s="77"/>
      <c r="P53" s="11">
        <v>39</v>
      </c>
      <c r="Q53" s="11">
        <f t="shared" si="6"/>
        <v>6</v>
      </c>
      <c r="R53" s="11">
        <f t="shared" si="7"/>
        <v>3</v>
      </c>
      <c r="S53" s="12" cm="1">
        <f t="array" ref="S53">INDEX('Stage-ConceptMap-3 (2)'!$I$15:$N$123,Q53+1,R53)</f>
        <v>0</v>
      </c>
    </row>
    <row r="54" spans="7:19" x14ac:dyDescent="0.75">
      <c r="G54" s="77"/>
      <c r="P54" s="11">
        <v>40</v>
      </c>
      <c r="Q54" s="11">
        <f t="shared" si="6"/>
        <v>6</v>
      </c>
      <c r="R54" s="11">
        <f t="shared" si="7"/>
        <v>4</v>
      </c>
      <c r="S54" s="12" cm="1">
        <f t="array" ref="S54">INDEX('Stage-ConceptMap-3 (2)'!$I$15:$N$123,Q54+1,R54)</f>
        <v>0</v>
      </c>
    </row>
    <row r="55" spans="7:19" x14ac:dyDescent="0.75">
      <c r="G55" s="77"/>
      <c r="P55" s="11">
        <v>41</v>
      </c>
      <c r="Q55" s="11">
        <f t="shared" si="6"/>
        <v>6</v>
      </c>
      <c r="R55" s="11">
        <f t="shared" si="7"/>
        <v>5</v>
      </c>
      <c r="S55" s="12" cm="1">
        <f t="array" ref="S55">INDEX('Stage-ConceptMap-3 (2)'!$I$15:$N$123,Q55+1,R55)</f>
        <v>0</v>
      </c>
    </row>
    <row r="56" spans="7:19" x14ac:dyDescent="0.75">
      <c r="G56" s="77"/>
      <c r="P56" s="11">
        <v>42</v>
      </c>
      <c r="Q56" s="11">
        <f t="shared" si="6"/>
        <v>6</v>
      </c>
      <c r="R56" s="11">
        <f t="shared" si="7"/>
        <v>6</v>
      </c>
      <c r="S56" s="12" cm="1">
        <f t="array" ref="S56">INDEX('Stage-ConceptMap-3 (2)'!$I$15:$N$123,Q56+1,R56)</f>
        <v>0</v>
      </c>
    </row>
    <row r="57" spans="7:19" x14ac:dyDescent="0.75">
      <c r="G57" s="77"/>
      <c r="P57" s="11">
        <v>43</v>
      </c>
      <c r="Q57" s="11">
        <f t="shared" si="6"/>
        <v>7</v>
      </c>
      <c r="R57" s="11">
        <f t="shared" si="7"/>
        <v>1</v>
      </c>
      <c r="S57" s="12" cm="1">
        <f t="array" ref="S57">INDEX('Stage-ConceptMap-3 (2)'!$I$15:$N$123,Q57+1,R57)</f>
        <v>0</v>
      </c>
    </row>
    <row r="58" spans="7:19" x14ac:dyDescent="0.75">
      <c r="G58" s="77"/>
      <c r="P58" s="11">
        <v>44</v>
      </c>
      <c r="Q58" s="11">
        <f t="shared" si="6"/>
        <v>7</v>
      </c>
      <c r="R58" s="11">
        <f t="shared" si="7"/>
        <v>2</v>
      </c>
      <c r="S58" s="12" cm="1">
        <f t="array" ref="S58">INDEX('Stage-ConceptMap-3 (2)'!$I$15:$N$123,Q58+1,R58)</f>
        <v>0</v>
      </c>
    </row>
    <row r="59" spans="7:19" x14ac:dyDescent="0.75">
      <c r="G59" s="77"/>
      <c r="P59" s="11">
        <v>45</v>
      </c>
      <c r="Q59" s="11">
        <f t="shared" si="6"/>
        <v>7</v>
      </c>
      <c r="R59" s="11">
        <f t="shared" si="7"/>
        <v>3</v>
      </c>
      <c r="S59" s="12" cm="1">
        <f t="array" ref="S59">INDEX('Stage-ConceptMap-3 (2)'!$I$15:$N$123,Q59+1,R59)</f>
        <v>0</v>
      </c>
    </row>
    <row r="60" spans="7:19" x14ac:dyDescent="0.75">
      <c r="G60" s="77"/>
      <c r="P60" s="11">
        <v>46</v>
      </c>
      <c r="Q60" s="11">
        <f t="shared" si="6"/>
        <v>7</v>
      </c>
      <c r="R60" s="11">
        <f t="shared" si="7"/>
        <v>4</v>
      </c>
      <c r="S60" s="12" cm="1">
        <f t="array" ref="S60">INDEX('Stage-ConceptMap-3 (2)'!$I$15:$N$123,Q60+1,R60)</f>
        <v>0</v>
      </c>
    </row>
    <row r="61" spans="7:19" x14ac:dyDescent="0.75">
      <c r="G61" s="77"/>
      <c r="P61" s="11">
        <v>47</v>
      </c>
      <c r="Q61" s="11">
        <f t="shared" si="6"/>
        <v>7</v>
      </c>
      <c r="R61" s="11">
        <f t="shared" si="7"/>
        <v>5</v>
      </c>
      <c r="S61" s="12" cm="1">
        <f t="array" ref="S61">INDEX('Stage-ConceptMap-3 (2)'!$I$15:$N$123,Q61+1,R61)</f>
        <v>0</v>
      </c>
    </row>
    <row r="62" spans="7:19" x14ac:dyDescent="0.75">
      <c r="G62" s="77"/>
      <c r="P62" s="11">
        <v>48</v>
      </c>
      <c r="Q62" s="11">
        <f t="shared" si="6"/>
        <v>7</v>
      </c>
      <c r="R62" s="11">
        <f t="shared" si="7"/>
        <v>6</v>
      </c>
      <c r="S62" s="12" cm="1">
        <f t="array" ref="S62">INDEX('Stage-ConceptMap-3 (2)'!$I$15:$N$123,Q62+1,R62)</f>
        <v>0</v>
      </c>
    </row>
    <row r="63" spans="7:19" x14ac:dyDescent="0.75">
      <c r="G63" s="77"/>
      <c r="P63" s="11">
        <v>49</v>
      </c>
      <c r="Q63" s="11">
        <f t="shared" si="6"/>
        <v>8</v>
      </c>
      <c r="R63" s="11">
        <f t="shared" si="7"/>
        <v>1</v>
      </c>
      <c r="S63" s="12" cm="1">
        <f t="array" ref="S63">INDEX('Stage-ConceptMap-3 (2)'!$I$15:$N$123,Q63+1,R63)</f>
        <v>0</v>
      </c>
    </row>
    <row r="64" spans="7:19" x14ac:dyDescent="0.75">
      <c r="G64" s="77"/>
      <c r="P64" s="11">
        <v>50</v>
      </c>
      <c r="Q64" s="11">
        <f t="shared" si="6"/>
        <v>8</v>
      </c>
      <c r="R64" s="11">
        <f t="shared" si="7"/>
        <v>2</v>
      </c>
      <c r="S64" s="12" cm="1">
        <f t="array" ref="S64">INDEX('Stage-ConceptMap-3 (2)'!$I$15:$N$123,Q64+1,R64)</f>
        <v>0</v>
      </c>
    </row>
    <row r="65" spans="7:19" x14ac:dyDescent="0.75">
      <c r="G65" s="77"/>
      <c r="P65" s="11">
        <v>51</v>
      </c>
      <c r="Q65" s="11">
        <f t="shared" si="6"/>
        <v>8</v>
      </c>
      <c r="R65" s="11">
        <f t="shared" si="7"/>
        <v>3</v>
      </c>
      <c r="S65" s="12" cm="1">
        <f t="array" ref="S65">INDEX('Stage-ConceptMap-3 (2)'!$I$15:$N$123,Q65+1,R65)</f>
        <v>0</v>
      </c>
    </row>
    <row r="66" spans="7:19" x14ac:dyDescent="0.75">
      <c r="G66" s="77"/>
      <c r="P66" s="11">
        <v>52</v>
      </c>
      <c r="Q66" s="11">
        <f t="shared" si="6"/>
        <v>8</v>
      </c>
      <c r="R66" s="11">
        <f t="shared" si="7"/>
        <v>4</v>
      </c>
      <c r="S66" s="12" cm="1">
        <f t="array" ref="S66">INDEX('Stage-ConceptMap-3 (2)'!$I$15:$N$123,Q66+1,R66)</f>
        <v>0</v>
      </c>
    </row>
    <row r="67" spans="7:19" x14ac:dyDescent="0.75">
      <c r="G67" s="77"/>
      <c r="P67" s="11">
        <v>53</v>
      </c>
      <c r="Q67" s="11">
        <f t="shared" si="6"/>
        <v>8</v>
      </c>
      <c r="R67" s="11">
        <f t="shared" si="7"/>
        <v>5</v>
      </c>
      <c r="S67" s="12" cm="1">
        <f t="array" ref="S67">INDEX('Stage-ConceptMap-3 (2)'!$I$15:$N$123,Q67+1,R67)</f>
        <v>0</v>
      </c>
    </row>
    <row r="68" spans="7:19" x14ac:dyDescent="0.75">
      <c r="G68" s="77"/>
      <c r="P68" s="11">
        <v>54</v>
      </c>
      <c r="Q68" s="11">
        <f t="shared" si="6"/>
        <v>8</v>
      </c>
      <c r="R68" s="11">
        <f t="shared" si="7"/>
        <v>6</v>
      </c>
      <c r="S68" s="12" cm="1">
        <f t="array" ref="S68">INDEX('Stage-ConceptMap-3 (2)'!$I$15:$N$123,Q68+1,R68)</f>
        <v>0</v>
      </c>
    </row>
    <row r="69" spans="7:19" x14ac:dyDescent="0.75">
      <c r="G69" s="77"/>
      <c r="P69" s="11">
        <v>55</v>
      </c>
      <c r="Q69" s="11">
        <f t="shared" si="6"/>
        <v>9</v>
      </c>
      <c r="R69" s="11">
        <f t="shared" si="7"/>
        <v>1</v>
      </c>
      <c r="S69" s="12" cm="1">
        <f t="array" ref="S69">INDEX('Stage-ConceptMap-3 (2)'!$I$15:$N$123,Q69+1,R69)</f>
        <v>0</v>
      </c>
    </row>
    <row r="70" spans="7:19" x14ac:dyDescent="0.75">
      <c r="G70" s="77"/>
      <c r="P70" s="11">
        <v>56</v>
      </c>
      <c r="Q70" s="11">
        <f t="shared" si="6"/>
        <v>9</v>
      </c>
      <c r="R70" s="11">
        <f t="shared" si="7"/>
        <v>2</v>
      </c>
      <c r="S70" s="12" cm="1">
        <f t="array" ref="S70">INDEX('Stage-ConceptMap-3 (2)'!$I$15:$N$123,Q70+1,R70)</f>
        <v>0</v>
      </c>
    </row>
    <row r="71" spans="7:19" x14ac:dyDescent="0.75">
      <c r="G71" s="77"/>
      <c r="P71" s="11">
        <v>57</v>
      </c>
      <c r="Q71" s="11">
        <f t="shared" si="6"/>
        <v>9</v>
      </c>
      <c r="R71" s="11">
        <f t="shared" si="7"/>
        <v>3</v>
      </c>
      <c r="S71" s="12" cm="1">
        <f t="array" ref="S71">INDEX('Stage-ConceptMap-3 (2)'!$I$15:$N$123,Q71+1,R71)</f>
        <v>0</v>
      </c>
    </row>
    <row r="72" spans="7:19" x14ac:dyDescent="0.75">
      <c r="G72" s="77"/>
      <c r="P72" s="11">
        <v>58</v>
      </c>
      <c r="Q72" s="11">
        <f t="shared" si="6"/>
        <v>9</v>
      </c>
      <c r="R72" s="11">
        <f t="shared" si="7"/>
        <v>4</v>
      </c>
      <c r="S72" s="12" cm="1">
        <f t="array" ref="S72">INDEX('Stage-ConceptMap-3 (2)'!$I$15:$N$123,Q72+1,R72)</f>
        <v>0</v>
      </c>
    </row>
    <row r="73" spans="7:19" x14ac:dyDescent="0.75">
      <c r="G73" s="77"/>
      <c r="P73" s="11">
        <v>59</v>
      </c>
      <c r="Q73" s="11">
        <f t="shared" si="6"/>
        <v>9</v>
      </c>
      <c r="R73" s="11">
        <f t="shared" si="7"/>
        <v>5</v>
      </c>
      <c r="S73" s="12" cm="1">
        <f t="array" ref="S73">INDEX('Stage-ConceptMap-3 (2)'!$I$15:$N$123,Q73+1,R73)</f>
        <v>0</v>
      </c>
    </row>
    <row r="74" spans="7:19" x14ac:dyDescent="0.75">
      <c r="G74" s="77"/>
      <c r="P74" s="11">
        <v>60</v>
      </c>
      <c r="Q74" s="11">
        <f t="shared" si="6"/>
        <v>9</v>
      </c>
      <c r="R74" s="11">
        <f t="shared" si="7"/>
        <v>6</v>
      </c>
      <c r="S74" s="12" cm="1">
        <f t="array" ref="S74">INDEX('Stage-ConceptMap-3 (2)'!$I$15:$N$123,Q74+1,R74)</f>
        <v>0</v>
      </c>
    </row>
    <row r="75" spans="7:19" x14ac:dyDescent="0.75">
      <c r="G75" s="77"/>
      <c r="P75" s="11">
        <v>61</v>
      </c>
      <c r="Q75" s="11">
        <f t="shared" si="6"/>
        <v>10</v>
      </c>
      <c r="R75" s="11">
        <f t="shared" si="7"/>
        <v>1</v>
      </c>
      <c r="S75" s="12" cm="1">
        <f t="array" ref="S75">INDEX('Stage-ConceptMap-3 (2)'!$I$15:$N$123,Q75+1,R75)</f>
        <v>0</v>
      </c>
    </row>
    <row r="76" spans="7:19" x14ac:dyDescent="0.75">
      <c r="G76" s="77"/>
      <c r="P76" s="11">
        <v>62</v>
      </c>
      <c r="Q76" s="11">
        <f t="shared" si="6"/>
        <v>10</v>
      </c>
      <c r="R76" s="11">
        <f t="shared" si="7"/>
        <v>2</v>
      </c>
      <c r="S76" s="12" cm="1">
        <f t="array" ref="S76">INDEX('Stage-ConceptMap-3 (2)'!$I$15:$N$123,Q76+1,R76)</f>
        <v>0</v>
      </c>
    </row>
    <row r="77" spans="7:19" x14ac:dyDescent="0.75">
      <c r="G77" s="77"/>
      <c r="P77" s="11">
        <v>63</v>
      </c>
      <c r="Q77" s="11">
        <f t="shared" si="6"/>
        <v>10</v>
      </c>
      <c r="R77" s="11">
        <f t="shared" si="7"/>
        <v>3</v>
      </c>
      <c r="S77" s="12" cm="1">
        <f t="array" ref="S77">INDEX('Stage-ConceptMap-3 (2)'!$I$15:$N$123,Q77+1,R77)</f>
        <v>0</v>
      </c>
    </row>
    <row r="78" spans="7:19" x14ac:dyDescent="0.75">
      <c r="G78" s="77"/>
      <c r="P78" s="11">
        <v>64</v>
      </c>
      <c r="Q78" s="11">
        <f t="shared" si="6"/>
        <v>10</v>
      </c>
      <c r="R78" s="11">
        <f t="shared" si="7"/>
        <v>4</v>
      </c>
      <c r="S78" s="12" cm="1">
        <f t="array" ref="S78">INDEX('Stage-ConceptMap-3 (2)'!$I$15:$N$123,Q78+1,R78)</f>
        <v>0</v>
      </c>
    </row>
    <row r="79" spans="7:19" x14ac:dyDescent="0.75">
      <c r="G79" s="77"/>
      <c r="P79" s="11">
        <v>65</v>
      </c>
      <c r="Q79" s="11">
        <f t="shared" ref="Q79:Q142" si="8">IF(MOD(P79,$Q$8)=0,P79/$Q$8-1,INT(P79/$Q$8))</f>
        <v>10</v>
      </c>
      <c r="R79" s="11">
        <f t="shared" ref="R79:R142" si="9">IF(MOD(P79,$Q$8)=0,$Q$8,MOD(P79,$Q$8))</f>
        <v>5</v>
      </c>
      <c r="S79" s="12" cm="1">
        <f t="array" ref="S79">INDEX('Stage-ConceptMap-3 (2)'!$I$15:$N$123,Q79+1,R79)</f>
        <v>0</v>
      </c>
    </row>
    <row r="80" spans="7:19" x14ac:dyDescent="0.75">
      <c r="G80" s="77"/>
      <c r="P80" s="11">
        <v>66</v>
      </c>
      <c r="Q80" s="11">
        <f t="shared" si="8"/>
        <v>10</v>
      </c>
      <c r="R80" s="11">
        <f t="shared" si="9"/>
        <v>6</v>
      </c>
      <c r="S80" s="12" cm="1">
        <f t="array" ref="S80">INDEX('Stage-ConceptMap-3 (2)'!$I$15:$N$123,Q80+1,R80)</f>
        <v>0</v>
      </c>
    </row>
    <row r="81" spans="7:19" x14ac:dyDescent="0.75">
      <c r="G81" s="77"/>
      <c r="P81" s="11">
        <v>67</v>
      </c>
      <c r="Q81" s="11">
        <f t="shared" si="8"/>
        <v>11</v>
      </c>
      <c r="R81" s="11">
        <f t="shared" si="9"/>
        <v>1</v>
      </c>
      <c r="S81" s="12" cm="1">
        <f t="array" ref="S81">INDEX('Stage-ConceptMap-3 (2)'!$I$15:$N$123,Q81+1,R81)</f>
        <v>0</v>
      </c>
    </row>
    <row r="82" spans="7:19" x14ac:dyDescent="0.75">
      <c r="G82" s="77"/>
      <c r="P82" s="11">
        <v>68</v>
      </c>
      <c r="Q82" s="11">
        <f t="shared" si="8"/>
        <v>11</v>
      </c>
      <c r="R82" s="11">
        <f t="shared" si="9"/>
        <v>2</v>
      </c>
      <c r="S82" s="12" cm="1">
        <f t="array" ref="S82">INDEX('Stage-ConceptMap-3 (2)'!$I$15:$N$123,Q82+1,R82)</f>
        <v>0</v>
      </c>
    </row>
    <row r="83" spans="7:19" x14ac:dyDescent="0.75">
      <c r="G83" s="77"/>
      <c r="P83" s="11">
        <v>69</v>
      </c>
      <c r="Q83" s="11">
        <f t="shared" si="8"/>
        <v>11</v>
      </c>
      <c r="R83" s="11">
        <f t="shared" si="9"/>
        <v>3</v>
      </c>
      <c r="S83" s="12" cm="1">
        <f t="array" ref="S83">INDEX('Stage-ConceptMap-3 (2)'!$I$15:$N$123,Q83+1,R83)</f>
        <v>0</v>
      </c>
    </row>
    <row r="84" spans="7:19" x14ac:dyDescent="0.75">
      <c r="G84" s="77"/>
      <c r="P84" s="11">
        <v>70</v>
      </c>
      <c r="Q84" s="11">
        <f t="shared" si="8"/>
        <v>11</v>
      </c>
      <c r="R84" s="11">
        <f t="shared" si="9"/>
        <v>4</v>
      </c>
      <c r="S84" s="12" cm="1">
        <f t="array" ref="S84">INDEX('Stage-ConceptMap-3 (2)'!$I$15:$N$123,Q84+1,R84)</f>
        <v>0</v>
      </c>
    </row>
    <row r="85" spans="7:19" x14ac:dyDescent="0.75">
      <c r="G85" s="77"/>
      <c r="P85" s="11">
        <v>71</v>
      </c>
      <c r="Q85" s="11">
        <f t="shared" si="8"/>
        <v>11</v>
      </c>
      <c r="R85" s="11">
        <f t="shared" si="9"/>
        <v>5</v>
      </c>
      <c r="S85" s="12" cm="1">
        <f t="array" ref="S85">INDEX('Stage-ConceptMap-3 (2)'!$I$15:$N$123,Q85+1,R85)</f>
        <v>0</v>
      </c>
    </row>
    <row r="86" spans="7:19" x14ac:dyDescent="0.75">
      <c r="G86" s="77"/>
      <c r="P86" s="11">
        <v>72</v>
      </c>
      <c r="Q86" s="11">
        <f t="shared" si="8"/>
        <v>11</v>
      </c>
      <c r="R86" s="11">
        <f t="shared" si="9"/>
        <v>6</v>
      </c>
      <c r="S86" s="12" cm="1">
        <f t="array" ref="S86">INDEX('Stage-ConceptMap-3 (2)'!$I$15:$N$123,Q86+1,R86)</f>
        <v>0</v>
      </c>
    </row>
    <row r="87" spans="7:19" x14ac:dyDescent="0.75">
      <c r="G87" s="77"/>
      <c r="P87" s="11">
        <v>73</v>
      </c>
      <c r="Q87" s="11">
        <f t="shared" si="8"/>
        <v>12</v>
      </c>
      <c r="R87" s="11">
        <f t="shared" si="9"/>
        <v>1</v>
      </c>
      <c r="S87" s="12" cm="1">
        <f t="array" ref="S87">INDEX('Stage-ConceptMap-3 (2)'!$I$15:$N$123,Q87+1,R87)</f>
        <v>0</v>
      </c>
    </row>
    <row r="88" spans="7:19" x14ac:dyDescent="0.75">
      <c r="G88" s="77"/>
      <c r="P88" s="11">
        <v>74</v>
      </c>
      <c r="Q88" s="11">
        <f t="shared" si="8"/>
        <v>12</v>
      </c>
      <c r="R88" s="11">
        <f t="shared" si="9"/>
        <v>2</v>
      </c>
      <c r="S88" s="12" cm="1">
        <f t="array" ref="S88">INDEX('Stage-ConceptMap-3 (2)'!$I$15:$N$123,Q88+1,R88)</f>
        <v>0</v>
      </c>
    </row>
    <row r="89" spans="7:19" x14ac:dyDescent="0.75">
      <c r="G89" s="77"/>
      <c r="P89" s="11">
        <v>75</v>
      </c>
      <c r="Q89" s="11">
        <f t="shared" si="8"/>
        <v>12</v>
      </c>
      <c r="R89" s="11">
        <f t="shared" si="9"/>
        <v>3</v>
      </c>
      <c r="S89" s="12" cm="1">
        <f t="array" ref="S89">INDEX('Stage-ConceptMap-3 (2)'!$I$15:$N$123,Q89+1,R89)</f>
        <v>0</v>
      </c>
    </row>
    <row r="90" spans="7:19" x14ac:dyDescent="0.75">
      <c r="G90" s="77"/>
      <c r="P90" s="11">
        <v>76</v>
      </c>
      <c r="Q90" s="11">
        <f t="shared" si="8"/>
        <v>12</v>
      </c>
      <c r="R90" s="11">
        <f t="shared" si="9"/>
        <v>4</v>
      </c>
      <c r="S90" s="12" cm="1">
        <f t="array" ref="S90">INDEX('Stage-ConceptMap-3 (2)'!$I$15:$N$123,Q90+1,R90)</f>
        <v>0</v>
      </c>
    </row>
    <row r="91" spans="7:19" x14ac:dyDescent="0.75">
      <c r="G91" s="77"/>
      <c r="P91" s="11">
        <v>77</v>
      </c>
      <c r="Q91" s="11">
        <f t="shared" si="8"/>
        <v>12</v>
      </c>
      <c r="R91" s="11">
        <f t="shared" si="9"/>
        <v>5</v>
      </c>
      <c r="S91" s="12" cm="1">
        <f t="array" ref="S91">INDEX('Stage-ConceptMap-3 (2)'!$I$15:$N$123,Q91+1,R91)</f>
        <v>0</v>
      </c>
    </row>
    <row r="92" spans="7:19" x14ac:dyDescent="0.75">
      <c r="G92" s="77"/>
      <c r="P92" s="11">
        <v>78</v>
      </c>
      <c r="Q92" s="11">
        <f t="shared" si="8"/>
        <v>12</v>
      </c>
      <c r="R92" s="11">
        <f t="shared" si="9"/>
        <v>6</v>
      </c>
      <c r="S92" s="12" cm="1">
        <f t="array" ref="S92">INDEX('Stage-ConceptMap-3 (2)'!$I$15:$N$123,Q92+1,R92)</f>
        <v>0</v>
      </c>
    </row>
    <row r="93" spans="7:19" x14ac:dyDescent="0.75">
      <c r="G93" s="77"/>
      <c r="P93" s="11">
        <v>79</v>
      </c>
      <c r="Q93" s="11">
        <f t="shared" si="8"/>
        <v>13</v>
      </c>
      <c r="R93" s="11">
        <f t="shared" si="9"/>
        <v>1</v>
      </c>
      <c r="S93" s="12" cm="1">
        <f t="array" ref="S93">INDEX('Stage-ConceptMap-3 (2)'!$I$15:$N$123,Q93+1,R93)</f>
        <v>0</v>
      </c>
    </row>
    <row r="94" spans="7:19" x14ac:dyDescent="0.75">
      <c r="G94" s="77"/>
      <c r="P94" s="11">
        <v>80</v>
      </c>
      <c r="Q94" s="11">
        <f t="shared" si="8"/>
        <v>13</v>
      </c>
      <c r="R94" s="11">
        <f t="shared" si="9"/>
        <v>2</v>
      </c>
      <c r="S94" s="12" cm="1">
        <f t="array" ref="S94">INDEX('Stage-ConceptMap-3 (2)'!$I$15:$N$123,Q94+1,R94)</f>
        <v>0</v>
      </c>
    </row>
    <row r="95" spans="7:19" x14ac:dyDescent="0.75">
      <c r="G95" s="77"/>
      <c r="P95" s="11">
        <v>81</v>
      </c>
      <c r="Q95" s="11">
        <f t="shared" si="8"/>
        <v>13</v>
      </c>
      <c r="R95" s="11">
        <f t="shared" si="9"/>
        <v>3</v>
      </c>
      <c r="S95" s="12" cm="1">
        <f t="array" ref="S95">INDEX('Stage-ConceptMap-3 (2)'!$I$15:$N$123,Q95+1,R95)</f>
        <v>0</v>
      </c>
    </row>
    <row r="96" spans="7:19" x14ac:dyDescent="0.75">
      <c r="G96" s="77"/>
      <c r="P96" s="11">
        <v>82</v>
      </c>
      <c r="Q96" s="11">
        <f t="shared" si="8"/>
        <v>13</v>
      </c>
      <c r="R96" s="11">
        <f t="shared" si="9"/>
        <v>4</v>
      </c>
      <c r="S96" s="12" cm="1">
        <f t="array" ref="S96">INDEX('Stage-ConceptMap-3 (2)'!$I$15:$N$123,Q96+1,R96)</f>
        <v>0</v>
      </c>
    </row>
    <row r="97" spans="7:19" x14ac:dyDescent="0.75">
      <c r="G97" s="77"/>
      <c r="P97" s="11">
        <v>83</v>
      </c>
      <c r="Q97" s="11">
        <f t="shared" si="8"/>
        <v>13</v>
      </c>
      <c r="R97" s="11">
        <f t="shared" si="9"/>
        <v>5</v>
      </c>
      <c r="S97" s="12" cm="1">
        <f t="array" ref="S97">INDEX('Stage-ConceptMap-3 (2)'!$I$15:$N$123,Q97+1,R97)</f>
        <v>0</v>
      </c>
    </row>
    <row r="98" spans="7:19" x14ac:dyDescent="0.75">
      <c r="G98" s="77"/>
      <c r="P98" s="11">
        <v>84</v>
      </c>
      <c r="Q98" s="11">
        <f t="shared" si="8"/>
        <v>13</v>
      </c>
      <c r="R98" s="11">
        <f t="shared" si="9"/>
        <v>6</v>
      </c>
      <c r="S98" s="12" cm="1">
        <f t="array" ref="S98">INDEX('Stage-ConceptMap-3 (2)'!$I$15:$N$123,Q98+1,R98)</f>
        <v>0</v>
      </c>
    </row>
    <row r="99" spans="7:19" x14ac:dyDescent="0.75">
      <c r="G99" s="77"/>
      <c r="P99" s="11">
        <v>85</v>
      </c>
      <c r="Q99" s="11">
        <f t="shared" si="8"/>
        <v>14</v>
      </c>
      <c r="R99" s="11">
        <f t="shared" si="9"/>
        <v>1</v>
      </c>
      <c r="S99" s="12" cm="1">
        <f t="array" ref="S99">INDEX('Stage-ConceptMap-3 (2)'!$I$15:$N$123,Q99+1,R99)</f>
        <v>0</v>
      </c>
    </row>
    <row r="100" spans="7:19" x14ac:dyDescent="0.75">
      <c r="G100" s="77"/>
      <c r="P100" s="11">
        <v>86</v>
      </c>
      <c r="Q100" s="11">
        <f t="shared" si="8"/>
        <v>14</v>
      </c>
      <c r="R100" s="11">
        <f t="shared" si="9"/>
        <v>2</v>
      </c>
      <c r="S100" s="12" cm="1">
        <f t="array" ref="S100">INDEX('Stage-ConceptMap-3 (2)'!$I$15:$N$123,Q100+1,R100)</f>
        <v>0</v>
      </c>
    </row>
    <row r="101" spans="7:19" x14ac:dyDescent="0.75">
      <c r="G101" s="77"/>
      <c r="P101" s="11">
        <v>87</v>
      </c>
      <c r="Q101" s="11">
        <f t="shared" si="8"/>
        <v>14</v>
      </c>
      <c r="R101" s="11">
        <f t="shared" si="9"/>
        <v>3</v>
      </c>
      <c r="S101" s="12" cm="1">
        <f t="array" ref="S101">INDEX('Stage-ConceptMap-3 (2)'!$I$15:$N$123,Q101+1,R101)</f>
        <v>0</v>
      </c>
    </row>
    <row r="102" spans="7:19" x14ac:dyDescent="0.75">
      <c r="G102" s="77"/>
      <c r="P102" s="11">
        <v>88</v>
      </c>
      <c r="Q102" s="11">
        <f t="shared" si="8"/>
        <v>14</v>
      </c>
      <c r="R102" s="11">
        <f t="shared" si="9"/>
        <v>4</v>
      </c>
      <c r="S102" s="12" cm="1">
        <f t="array" ref="S102">INDEX('Stage-ConceptMap-3 (2)'!$I$15:$N$123,Q102+1,R102)</f>
        <v>0</v>
      </c>
    </row>
    <row r="103" spans="7:19" x14ac:dyDescent="0.75">
      <c r="G103" s="77"/>
      <c r="P103" s="11">
        <v>89</v>
      </c>
      <c r="Q103" s="11">
        <f t="shared" si="8"/>
        <v>14</v>
      </c>
      <c r="R103" s="11">
        <f t="shared" si="9"/>
        <v>5</v>
      </c>
      <c r="S103" s="12" cm="1">
        <f t="array" ref="S103">INDEX('Stage-ConceptMap-3 (2)'!$I$15:$N$123,Q103+1,R103)</f>
        <v>0</v>
      </c>
    </row>
    <row r="104" spans="7:19" x14ac:dyDescent="0.75">
      <c r="G104" s="77"/>
      <c r="P104" s="11">
        <v>90</v>
      </c>
      <c r="Q104" s="11">
        <f t="shared" si="8"/>
        <v>14</v>
      </c>
      <c r="R104" s="11">
        <f t="shared" si="9"/>
        <v>6</v>
      </c>
      <c r="S104" s="12" cm="1">
        <f t="array" ref="S104">INDEX('Stage-ConceptMap-3 (2)'!$I$15:$N$123,Q104+1,R104)</f>
        <v>0</v>
      </c>
    </row>
    <row r="105" spans="7:19" x14ac:dyDescent="0.75">
      <c r="G105" s="77"/>
      <c r="P105" s="11">
        <v>91</v>
      </c>
      <c r="Q105" s="11">
        <f t="shared" si="8"/>
        <v>15</v>
      </c>
      <c r="R105" s="11">
        <f t="shared" si="9"/>
        <v>1</v>
      </c>
      <c r="S105" s="12" cm="1">
        <f t="array" ref="S105">INDEX('Stage-ConceptMap-3 (2)'!$I$15:$N$123,Q105+1,R105)</f>
        <v>0</v>
      </c>
    </row>
    <row r="106" spans="7:19" x14ac:dyDescent="0.75">
      <c r="G106" s="77"/>
      <c r="P106" s="11">
        <v>92</v>
      </c>
      <c r="Q106" s="11">
        <f t="shared" si="8"/>
        <v>15</v>
      </c>
      <c r="R106" s="11">
        <f t="shared" si="9"/>
        <v>2</v>
      </c>
      <c r="S106" s="12" cm="1">
        <f t="array" ref="S106">INDEX('Stage-ConceptMap-3 (2)'!$I$15:$N$123,Q106+1,R106)</f>
        <v>0</v>
      </c>
    </row>
    <row r="107" spans="7:19" x14ac:dyDescent="0.75">
      <c r="G107" s="77"/>
      <c r="P107" s="11">
        <v>93</v>
      </c>
      <c r="Q107" s="11">
        <f t="shared" si="8"/>
        <v>15</v>
      </c>
      <c r="R107" s="11">
        <f t="shared" si="9"/>
        <v>3</v>
      </c>
      <c r="S107" s="12" cm="1">
        <f t="array" ref="S107">INDEX('Stage-ConceptMap-3 (2)'!$I$15:$N$123,Q107+1,R107)</f>
        <v>0</v>
      </c>
    </row>
    <row r="108" spans="7:19" x14ac:dyDescent="0.75">
      <c r="G108" s="77"/>
      <c r="P108" s="11">
        <v>94</v>
      </c>
      <c r="Q108" s="11">
        <f t="shared" si="8"/>
        <v>15</v>
      </c>
      <c r="R108" s="11">
        <f t="shared" si="9"/>
        <v>4</v>
      </c>
      <c r="S108" s="12" cm="1">
        <f t="array" ref="S108">INDEX('Stage-ConceptMap-3 (2)'!$I$15:$N$123,Q108+1,R108)</f>
        <v>0</v>
      </c>
    </row>
    <row r="109" spans="7:19" x14ac:dyDescent="0.75">
      <c r="G109" s="77"/>
      <c r="P109" s="11">
        <v>95</v>
      </c>
      <c r="Q109" s="11">
        <f t="shared" si="8"/>
        <v>15</v>
      </c>
      <c r="R109" s="11">
        <f t="shared" si="9"/>
        <v>5</v>
      </c>
      <c r="S109" s="12" cm="1">
        <f t="array" ref="S109">INDEX('Stage-ConceptMap-3 (2)'!$I$15:$N$123,Q109+1,R109)</f>
        <v>0</v>
      </c>
    </row>
    <row r="110" spans="7:19" x14ac:dyDescent="0.75">
      <c r="G110" s="77"/>
      <c r="P110" s="11">
        <v>96</v>
      </c>
      <c r="Q110" s="11">
        <f t="shared" si="8"/>
        <v>15</v>
      </c>
      <c r="R110" s="11">
        <f t="shared" si="9"/>
        <v>6</v>
      </c>
      <c r="S110" s="12" cm="1">
        <f t="array" ref="S110">INDEX('Stage-ConceptMap-3 (2)'!$I$15:$N$123,Q110+1,R110)</f>
        <v>0</v>
      </c>
    </row>
    <row r="111" spans="7:19" x14ac:dyDescent="0.75">
      <c r="G111" s="77"/>
      <c r="P111" s="11">
        <v>97</v>
      </c>
      <c r="Q111" s="11">
        <f t="shared" si="8"/>
        <v>16</v>
      </c>
      <c r="R111" s="11">
        <f t="shared" si="9"/>
        <v>1</v>
      </c>
      <c r="S111" s="12" cm="1">
        <f t="array" ref="S111">INDEX('Stage-ConceptMap-3 (2)'!$I$15:$N$123,Q111+1,R111)</f>
        <v>0</v>
      </c>
    </row>
    <row r="112" spans="7:19" x14ac:dyDescent="0.75">
      <c r="G112" s="77"/>
      <c r="P112" s="11">
        <v>98</v>
      </c>
      <c r="Q112" s="11">
        <f t="shared" si="8"/>
        <v>16</v>
      </c>
      <c r="R112" s="11">
        <f t="shared" si="9"/>
        <v>2</v>
      </c>
      <c r="S112" s="12" cm="1">
        <f t="array" ref="S112">INDEX('Stage-ConceptMap-3 (2)'!$I$15:$N$123,Q112+1,R112)</f>
        <v>0</v>
      </c>
    </row>
    <row r="113" spans="7:19" x14ac:dyDescent="0.75">
      <c r="G113" s="77"/>
      <c r="P113" s="11">
        <v>99</v>
      </c>
      <c r="Q113" s="11">
        <f t="shared" si="8"/>
        <v>16</v>
      </c>
      <c r="R113" s="11">
        <f t="shared" si="9"/>
        <v>3</v>
      </c>
      <c r="S113" s="12" cm="1">
        <f t="array" ref="S113">INDEX('Stage-ConceptMap-3 (2)'!$I$15:$N$123,Q113+1,R113)</f>
        <v>0</v>
      </c>
    </row>
    <row r="114" spans="7:19" x14ac:dyDescent="0.75">
      <c r="G114" s="77"/>
      <c r="P114" s="11">
        <v>100</v>
      </c>
      <c r="Q114" s="11">
        <f t="shared" si="8"/>
        <v>16</v>
      </c>
      <c r="R114" s="11">
        <f t="shared" si="9"/>
        <v>4</v>
      </c>
      <c r="S114" s="12" cm="1">
        <f t="array" ref="S114">INDEX('Stage-ConceptMap-3 (2)'!$I$15:$N$123,Q114+1,R114)</f>
        <v>0</v>
      </c>
    </row>
    <row r="115" spans="7:19" x14ac:dyDescent="0.75">
      <c r="G115" s="77"/>
      <c r="P115" s="11">
        <v>101</v>
      </c>
      <c r="Q115" s="11">
        <f t="shared" si="8"/>
        <v>16</v>
      </c>
      <c r="R115" s="11">
        <f t="shared" si="9"/>
        <v>5</v>
      </c>
      <c r="S115" s="12" cm="1">
        <f t="array" ref="S115">INDEX('Stage-ConceptMap-3 (2)'!$I$15:$N$123,Q115+1,R115)</f>
        <v>0</v>
      </c>
    </row>
    <row r="116" spans="7:19" x14ac:dyDescent="0.75">
      <c r="G116" s="77"/>
      <c r="P116" s="11">
        <v>102</v>
      </c>
      <c r="Q116" s="11">
        <f t="shared" si="8"/>
        <v>16</v>
      </c>
      <c r="R116" s="11">
        <f t="shared" si="9"/>
        <v>6</v>
      </c>
      <c r="S116" s="12" cm="1">
        <f t="array" ref="S116">INDEX('Stage-ConceptMap-3 (2)'!$I$15:$N$123,Q116+1,R116)</f>
        <v>0</v>
      </c>
    </row>
    <row r="117" spans="7:19" x14ac:dyDescent="0.75">
      <c r="P117" s="11">
        <v>103</v>
      </c>
      <c r="Q117" s="11">
        <f t="shared" si="8"/>
        <v>17</v>
      </c>
      <c r="R117" s="11">
        <f t="shared" si="9"/>
        <v>1</v>
      </c>
      <c r="S117" s="12" cm="1">
        <f t="array" ref="S117">INDEX('Stage-ConceptMap-3 (2)'!$I$15:$N$123,Q117+1,R117)</f>
        <v>0</v>
      </c>
    </row>
    <row r="118" spans="7:19" x14ac:dyDescent="0.75">
      <c r="P118" s="11">
        <v>104</v>
      </c>
      <c r="Q118" s="11">
        <f t="shared" si="8"/>
        <v>17</v>
      </c>
      <c r="R118" s="11">
        <f t="shared" si="9"/>
        <v>2</v>
      </c>
      <c r="S118" s="12" cm="1">
        <f t="array" ref="S118">INDEX('Stage-ConceptMap-3 (2)'!$I$15:$N$123,Q118+1,R118)</f>
        <v>0</v>
      </c>
    </row>
    <row r="119" spans="7:19" x14ac:dyDescent="0.75">
      <c r="P119" s="11">
        <v>105</v>
      </c>
      <c r="Q119" s="11">
        <f t="shared" si="8"/>
        <v>17</v>
      </c>
      <c r="R119" s="11">
        <f t="shared" si="9"/>
        <v>3</v>
      </c>
      <c r="S119" s="12" cm="1">
        <f t="array" ref="S119">INDEX('Stage-ConceptMap-3 (2)'!$I$15:$N$123,Q119+1,R119)</f>
        <v>0</v>
      </c>
    </row>
    <row r="120" spans="7:19" x14ac:dyDescent="0.75">
      <c r="P120" s="11">
        <v>106</v>
      </c>
      <c r="Q120" s="11">
        <f t="shared" si="8"/>
        <v>17</v>
      </c>
      <c r="R120" s="11">
        <f t="shared" si="9"/>
        <v>4</v>
      </c>
      <c r="S120" s="12" cm="1">
        <f t="array" ref="S120">INDEX('Stage-ConceptMap-3 (2)'!$I$15:$N$123,Q120+1,R120)</f>
        <v>0</v>
      </c>
    </row>
    <row r="121" spans="7:19" x14ac:dyDescent="0.75">
      <c r="P121" s="11">
        <v>107</v>
      </c>
      <c r="Q121" s="11">
        <f t="shared" si="8"/>
        <v>17</v>
      </c>
      <c r="R121" s="11">
        <f t="shared" si="9"/>
        <v>5</v>
      </c>
      <c r="S121" s="12" cm="1">
        <f t="array" ref="S121">INDEX('Stage-ConceptMap-3 (2)'!$I$15:$N$123,Q121+1,R121)</f>
        <v>0</v>
      </c>
    </row>
    <row r="122" spans="7:19" x14ac:dyDescent="0.75">
      <c r="P122" s="11">
        <v>108</v>
      </c>
      <c r="Q122" s="11">
        <f t="shared" si="8"/>
        <v>17</v>
      </c>
      <c r="R122" s="11">
        <f t="shared" si="9"/>
        <v>6</v>
      </c>
      <c r="S122" s="12" cm="1">
        <f t="array" ref="S122">INDEX('Stage-ConceptMap-3 (2)'!$I$15:$N$123,Q122+1,R122)</f>
        <v>0</v>
      </c>
    </row>
    <row r="123" spans="7:19" x14ac:dyDescent="0.75">
      <c r="P123" s="11">
        <v>109</v>
      </c>
      <c r="Q123" s="11">
        <f t="shared" si="8"/>
        <v>18</v>
      </c>
      <c r="R123" s="11">
        <f t="shared" si="9"/>
        <v>1</v>
      </c>
      <c r="S123" s="12" cm="1">
        <f t="array" ref="S123">INDEX('Stage-ConceptMap-3 (2)'!$I$15:$N$123,Q123+1,R123)</f>
        <v>0</v>
      </c>
    </row>
    <row r="124" spans="7:19" x14ac:dyDescent="0.75">
      <c r="P124" s="11">
        <v>110</v>
      </c>
      <c r="Q124" s="11">
        <f t="shared" si="8"/>
        <v>18</v>
      </c>
      <c r="R124" s="11">
        <f t="shared" si="9"/>
        <v>2</v>
      </c>
      <c r="S124" s="12" cm="1">
        <f t="array" ref="S124">INDEX('Stage-ConceptMap-3 (2)'!$I$15:$N$123,Q124+1,R124)</f>
        <v>0</v>
      </c>
    </row>
    <row r="125" spans="7:19" x14ac:dyDescent="0.75">
      <c r="P125" s="11">
        <v>111</v>
      </c>
      <c r="Q125" s="11">
        <f t="shared" si="8"/>
        <v>18</v>
      </c>
      <c r="R125" s="11">
        <f t="shared" si="9"/>
        <v>3</v>
      </c>
      <c r="S125" s="12" cm="1">
        <f t="array" ref="S125">INDEX('Stage-ConceptMap-3 (2)'!$I$15:$N$123,Q125+1,R125)</f>
        <v>0</v>
      </c>
    </row>
    <row r="126" spans="7:19" x14ac:dyDescent="0.75">
      <c r="P126" s="11">
        <v>112</v>
      </c>
      <c r="Q126" s="11">
        <f t="shared" si="8"/>
        <v>18</v>
      </c>
      <c r="R126" s="11">
        <f t="shared" si="9"/>
        <v>4</v>
      </c>
      <c r="S126" s="12" cm="1">
        <f t="array" ref="S126">INDEX('Stage-ConceptMap-3 (2)'!$I$15:$N$123,Q126+1,R126)</f>
        <v>0</v>
      </c>
    </row>
    <row r="127" spans="7:19" x14ac:dyDescent="0.75">
      <c r="P127" s="11">
        <v>113</v>
      </c>
      <c r="Q127" s="11">
        <f t="shared" si="8"/>
        <v>18</v>
      </c>
      <c r="R127" s="11">
        <f t="shared" si="9"/>
        <v>5</v>
      </c>
      <c r="S127" s="12" cm="1">
        <f t="array" ref="S127">INDEX('Stage-ConceptMap-3 (2)'!$I$15:$N$123,Q127+1,R127)</f>
        <v>0</v>
      </c>
    </row>
    <row r="128" spans="7:19" x14ac:dyDescent="0.75">
      <c r="P128" s="11">
        <v>114</v>
      </c>
      <c r="Q128" s="11">
        <f t="shared" si="8"/>
        <v>18</v>
      </c>
      <c r="R128" s="11">
        <f t="shared" si="9"/>
        <v>6</v>
      </c>
      <c r="S128" s="12" cm="1">
        <f t="array" ref="S128">INDEX('Stage-ConceptMap-3 (2)'!$I$15:$N$123,Q128+1,R128)</f>
        <v>0</v>
      </c>
    </row>
    <row r="129" spans="16:19" x14ac:dyDescent="0.75">
      <c r="P129" s="11">
        <v>115</v>
      </c>
      <c r="Q129" s="11">
        <f t="shared" si="8"/>
        <v>19</v>
      </c>
      <c r="R129" s="11">
        <f t="shared" si="9"/>
        <v>1</v>
      </c>
      <c r="S129" s="12" cm="1">
        <f t="array" ref="S129">INDEX('Stage-ConceptMap-3 (2)'!$I$15:$N$123,Q129+1,R129)</f>
        <v>0</v>
      </c>
    </row>
    <row r="130" spans="16:19" x14ac:dyDescent="0.75">
      <c r="P130" s="11">
        <v>116</v>
      </c>
      <c r="Q130" s="11">
        <f t="shared" si="8"/>
        <v>19</v>
      </c>
      <c r="R130" s="11">
        <f t="shared" si="9"/>
        <v>2</v>
      </c>
      <c r="S130" s="12" cm="1">
        <f t="array" ref="S130">INDEX('Stage-ConceptMap-3 (2)'!$I$15:$N$123,Q130+1,R130)</f>
        <v>0</v>
      </c>
    </row>
    <row r="131" spans="16:19" x14ac:dyDescent="0.75">
      <c r="P131" s="11">
        <v>117</v>
      </c>
      <c r="Q131" s="11">
        <f t="shared" si="8"/>
        <v>19</v>
      </c>
      <c r="R131" s="11">
        <f t="shared" si="9"/>
        <v>3</v>
      </c>
      <c r="S131" s="12" cm="1">
        <f t="array" ref="S131">INDEX('Stage-ConceptMap-3 (2)'!$I$15:$N$123,Q131+1,R131)</f>
        <v>0</v>
      </c>
    </row>
    <row r="132" spans="16:19" x14ac:dyDescent="0.75">
      <c r="P132" s="11">
        <v>118</v>
      </c>
      <c r="Q132" s="11">
        <f t="shared" si="8"/>
        <v>19</v>
      </c>
      <c r="R132" s="11">
        <f t="shared" si="9"/>
        <v>4</v>
      </c>
      <c r="S132" s="12" cm="1">
        <f t="array" ref="S132">INDEX('Stage-ConceptMap-3 (2)'!$I$15:$N$123,Q132+1,R132)</f>
        <v>0</v>
      </c>
    </row>
    <row r="133" spans="16:19" x14ac:dyDescent="0.75">
      <c r="P133" s="11">
        <v>119</v>
      </c>
      <c r="Q133" s="11">
        <f t="shared" si="8"/>
        <v>19</v>
      </c>
      <c r="R133" s="11">
        <f t="shared" si="9"/>
        <v>5</v>
      </c>
      <c r="S133" s="12" cm="1">
        <f t="array" ref="S133">INDEX('Stage-ConceptMap-3 (2)'!$I$15:$N$123,Q133+1,R133)</f>
        <v>0</v>
      </c>
    </row>
    <row r="134" spans="16:19" x14ac:dyDescent="0.75">
      <c r="P134" s="11">
        <v>120</v>
      </c>
      <c r="Q134" s="11">
        <f t="shared" si="8"/>
        <v>19</v>
      </c>
      <c r="R134" s="11">
        <f t="shared" si="9"/>
        <v>6</v>
      </c>
      <c r="S134" s="12" cm="1">
        <f t="array" ref="S134">INDEX('Stage-ConceptMap-3 (2)'!$I$15:$N$123,Q134+1,R134)</f>
        <v>0</v>
      </c>
    </row>
    <row r="135" spans="16:19" x14ac:dyDescent="0.75">
      <c r="P135" s="11">
        <v>121</v>
      </c>
      <c r="Q135" s="11">
        <f t="shared" si="8"/>
        <v>20</v>
      </c>
      <c r="R135" s="11">
        <f t="shared" si="9"/>
        <v>1</v>
      </c>
      <c r="S135" s="12" cm="1">
        <f t="array" ref="S135">INDEX('Stage-ConceptMap-3 (2)'!$I$15:$N$123,Q135+1,R135)</f>
        <v>0</v>
      </c>
    </row>
    <row r="136" spans="16:19" x14ac:dyDescent="0.75">
      <c r="P136" s="11">
        <v>122</v>
      </c>
      <c r="Q136" s="11">
        <f t="shared" si="8"/>
        <v>20</v>
      </c>
      <c r="R136" s="11">
        <f t="shared" si="9"/>
        <v>2</v>
      </c>
      <c r="S136" s="12" cm="1">
        <f t="array" ref="S136">INDEX('Stage-ConceptMap-3 (2)'!$I$15:$N$123,Q136+1,R136)</f>
        <v>0</v>
      </c>
    </row>
    <row r="137" spans="16:19" x14ac:dyDescent="0.75">
      <c r="P137" s="11">
        <v>123</v>
      </c>
      <c r="Q137" s="11">
        <f t="shared" si="8"/>
        <v>20</v>
      </c>
      <c r="R137" s="11">
        <f t="shared" si="9"/>
        <v>3</v>
      </c>
      <c r="S137" s="12" cm="1">
        <f t="array" ref="S137">INDEX('Stage-ConceptMap-3 (2)'!$I$15:$N$123,Q137+1,R137)</f>
        <v>0</v>
      </c>
    </row>
    <row r="138" spans="16:19" x14ac:dyDescent="0.75">
      <c r="P138" s="11">
        <v>124</v>
      </c>
      <c r="Q138" s="11">
        <f t="shared" si="8"/>
        <v>20</v>
      </c>
      <c r="R138" s="11">
        <f t="shared" si="9"/>
        <v>4</v>
      </c>
      <c r="S138" s="12" cm="1">
        <f t="array" ref="S138">INDEX('Stage-ConceptMap-3 (2)'!$I$15:$N$123,Q138+1,R138)</f>
        <v>0</v>
      </c>
    </row>
    <row r="139" spans="16:19" x14ac:dyDescent="0.75">
      <c r="P139" s="11">
        <v>125</v>
      </c>
      <c r="Q139" s="11">
        <f t="shared" si="8"/>
        <v>20</v>
      </c>
      <c r="R139" s="11">
        <f t="shared" si="9"/>
        <v>5</v>
      </c>
      <c r="S139" s="12" cm="1">
        <f t="array" ref="S139">INDEX('Stage-ConceptMap-3 (2)'!$I$15:$N$123,Q139+1,R139)</f>
        <v>0</v>
      </c>
    </row>
    <row r="140" spans="16:19" x14ac:dyDescent="0.75">
      <c r="P140" s="11">
        <v>126</v>
      </c>
      <c r="Q140" s="11">
        <f t="shared" si="8"/>
        <v>20</v>
      </c>
      <c r="R140" s="11">
        <f t="shared" si="9"/>
        <v>6</v>
      </c>
      <c r="S140" s="12" cm="1">
        <f t="array" ref="S140">INDEX('Stage-ConceptMap-3 (2)'!$I$15:$N$123,Q140+1,R140)</f>
        <v>0</v>
      </c>
    </row>
    <row r="141" spans="16:19" x14ac:dyDescent="0.75">
      <c r="P141" s="11">
        <v>127</v>
      </c>
      <c r="Q141" s="11">
        <f t="shared" si="8"/>
        <v>21</v>
      </c>
      <c r="R141" s="11">
        <f t="shared" si="9"/>
        <v>1</v>
      </c>
      <c r="S141" s="12" cm="1">
        <f t="array" ref="S141">INDEX('Stage-ConceptMap-3 (2)'!$I$15:$N$123,Q141+1,R141)</f>
        <v>0</v>
      </c>
    </row>
    <row r="142" spans="16:19" x14ac:dyDescent="0.75">
      <c r="P142" s="11">
        <v>128</v>
      </c>
      <c r="Q142" s="11">
        <f t="shared" si="8"/>
        <v>21</v>
      </c>
      <c r="R142" s="11">
        <f t="shared" si="9"/>
        <v>2</v>
      </c>
      <c r="S142" s="12" cm="1">
        <f t="array" ref="S142">INDEX('Stage-ConceptMap-3 (2)'!$I$15:$N$123,Q142+1,R142)</f>
        <v>0</v>
      </c>
    </row>
    <row r="143" spans="16:19" x14ac:dyDescent="0.75">
      <c r="P143" s="11">
        <v>129</v>
      </c>
      <c r="Q143" s="11">
        <f t="shared" ref="Q143:Q162" si="10">IF(MOD(P143,$Q$8)=0,P143/$Q$8-1,INT(P143/$Q$8))</f>
        <v>21</v>
      </c>
      <c r="R143" s="11">
        <f t="shared" ref="R143:R162" si="11">IF(MOD(P143,$Q$8)=0,$Q$8,MOD(P143,$Q$8))</f>
        <v>3</v>
      </c>
      <c r="S143" s="12" cm="1">
        <f t="array" ref="S143">INDEX('Stage-ConceptMap-3 (2)'!$I$15:$N$123,Q143+1,R143)</f>
        <v>0</v>
      </c>
    </row>
    <row r="144" spans="16:19" x14ac:dyDescent="0.75">
      <c r="P144" s="11">
        <v>130</v>
      </c>
      <c r="Q144" s="11">
        <f t="shared" si="10"/>
        <v>21</v>
      </c>
      <c r="R144" s="11">
        <f t="shared" si="11"/>
        <v>4</v>
      </c>
      <c r="S144" s="12" cm="1">
        <f t="array" ref="S144">INDEX('Stage-ConceptMap-3 (2)'!$I$15:$N$123,Q144+1,R144)</f>
        <v>0</v>
      </c>
    </row>
    <row r="145" spans="16:19" x14ac:dyDescent="0.75">
      <c r="P145" s="11">
        <v>131</v>
      </c>
      <c r="Q145" s="11">
        <f t="shared" si="10"/>
        <v>21</v>
      </c>
      <c r="R145" s="11">
        <f t="shared" si="11"/>
        <v>5</v>
      </c>
      <c r="S145" s="12" cm="1">
        <f t="array" ref="S145">INDEX('Stage-ConceptMap-3 (2)'!$I$15:$N$123,Q145+1,R145)</f>
        <v>0</v>
      </c>
    </row>
    <row r="146" spans="16:19" x14ac:dyDescent="0.75">
      <c r="P146" s="11">
        <v>132</v>
      </c>
      <c r="Q146" s="11">
        <f t="shared" si="10"/>
        <v>21</v>
      </c>
      <c r="R146" s="11">
        <f t="shared" si="11"/>
        <v>6</v>
      </c>
      <c r="S146" s="12" cm="1">
        <f t="array" ref="S146">INDEX('Stage-ConceptMap-3 (2)'!$I$15:$N$123,Q146+1,R146)</f>
        <v>0</v>
      </c>
    </row>
    <row r="147" spans="16:19" x14ac:dyDescent="0.75">
      <c r="P147" s="11">
        <v>133</v>
      </c>
      <c r="Q147" s="11">
        <f t="shared" si="10"/>
        <v>22</v>
      </c>
      <c r="R147" s="11">
        <f t="shared" si="11"/>
        <v>1</v>
      </c>
      <c r="S147" s="12" cm="1">
        <f t="array" ref="S147">INDEX('Stage-ConceptMap-3 (2)'!$I$15:$N$123,Q147+1,R147)</f>
        <v>0</v>
      </c>
    </row>
    <row r="148" spans="16:19" x14ac:dyDescent="0.75">
      <c r="P148" s="11">
        <v>134</v>
      </c>
      <c r="Q148" s="11">
        <f t="shared" si="10"/>
        <v>22</v>
      </c>
      <c r="R148" s="11">
        <f t="shared" si="11"/>
        <v>2</v>
      </c>
      <c r="S148" s="12" cm="1">
        <f t="array" ref="S148">INDEX('Stage-ConceptMap-3 (2)'!$I$15:$N$123,Q148+1,R148)</f>
        <v>0</v>
      </c>
    </row>
    <row r="149" spans="16:19" x14ac:dyDescent="0.75">
      <c r="P149" s="11">
        <v>135</v>
      </c>
      <c r="Q149" s="11">
        <f t="shared" si="10"/>
        <v>22</v>
      </c>
      <c r="R149" s="11">
        <f t="shared" si="11"/>
        <v>3</v>
      </c>
      <c r="S149" s="12" cm="1">
        <f t="array" ref="S149">INDEX('Stage-ConceptMap-3 (2)'!$I$15:$N$123,Q149+1,R149)</f>
        <v>0</v>
      </c>
    </row>
    <row r="150" spans="16:19" x14ac:dyDescent="0.75">
      <c r="P150" s="11">
        <v>136</v>
      </c>
      <c r="Q150" s="11">
        <f t="shared" si="10"/>
        <v>22</v>
      </c>
      <c r="R150" s="11">
        <f t="shared" si="11"/>
        <v>4</v>
      </c>
      <c r="S150" s="12" cm="1">
        <f t="array" ref="S150">INDEX('Stage-ConceptMap-3 (2)'!$I$15:$N$123,Q150+1,R150)</f>
        <v>0</v>
      </c>
    </row>
    <row r="151" spans="16:19" x14ac:dyDescent="0.75">
      <c r="P151" s="11">
        <v>137</v>
      </c>
      <c r="Q151" s="11">
        <f t="shared" si="10"/>
        <v>22</v>
      </c>
      <c r="R151" s="11">
        <f t="shared" si="11"/>
        <v>5</v>
      </c>
      <c r="S151" s="12" cm="1">
        <f t="array" ref="S151">INDEX('Stage-ConceptMap-3 (2)'!$I$15:$N$123,Q151+1,R151)</f>
        <v>0</v>
      </c>
    </row>
    <row r="152" spans="16:19" x14ac:dyDescent="0.75">
      <c r="P152" s="11">
        <v>138</v>
      </c>
      <c r="Q152" s="11">
        <f t="shared" si="10"/>
        <v>22</v>
      </c>
      <c r="R152" s="11">
        <f t="shared" si="11"/>
        <v>6</v>
      </c>
      <c r="S152" s="12" cm="1">
        <f t="array" ref="S152">INDEX('Stage-ConceptMap-3 (2)'!$I$15:$N$123,Q152+1,R152)</f>
        <v>0</v>
      </c>
    </row>
    <row r="153" spans="16:19" x14ac:dyDescent="0.75">
      <c r="P153" s="11">
        <v>139</v>
      </c>
      <c r="Q153" s="11">
        <f t="shared" si="10"/>
        <v>23</v>
      </c>
      <c r="R153" s="11">
        <f t="shared" si="11"/>
        <v>1</v>
      </c>
      <c r="S153" s="12" cm="1">
        <f t="array" ref="S153">INDEX('Stage-ConceptMap-3 (2)'!$I$15:$N$123,Q153+1,R153)</f>
        <v>0</v>
      </c>
    </row>
    <row r="154" spans="16:19" x14ac:dyDescent="0.75">
      <c r="P154" s="11">
        <v>140</v>
      </c>
      <c r="Q154" s="11">
        <f t="shared" si="10"/>
        <v>23</v>
      </c>
      <c r="R154" s="11">
        <f t="shared" si="11"/>
        <v>2</v>
      </c>
      <c r="S154" s="12" cm="1">
        <f t="array" ref="S154">INDEX('Stage-ConceptMap-3 (2)'!$I$15:$N$123,Q154+1,R154)</f>
        <v>0</v>
      </c>
    </row>
    <row r="155" spans="16:19" x14ac:dyDescent="0.75">
      <c r="P155" s="11">
        <v>141</v>
      </c>
      <c r="Q155" s="11">
        <f t="shared" si="10"/>
        <v>23</v>
      </c>
      <c r="R155" s="11">
        <f t="shared" si="11"/>
        <v>3</v>
      </c>
      <c r="S155" s="12" cm="1">
        <f t="array" ref="S155">INDEX('Stage-ConceptMap-3 (2)'!$I$15:$N$123,Q155+1,R155)</f>
        <v>0</v>
      </c>
    </row>
    <row r="156" spans="16:19" x14ac:dyDescent="0.75">
      <c r="P156" s="11">
        <v>142</v>
      </c>
      <c r="Q156" s="11">
        <f t="shared" si="10"/>
        <v>23</v>
      </c>
      <c r="R156" s="11">
        <f t="shared" si="11"/>
        <v>4</v>
      </c>
      <c r="S156" s="12" cm="1">
        <f t="array" ref="S156">INDEX('Stage-ConceptMap-3 (2)'!$I$15:$N$123,Q156+1,R156)</f>
        <v>0</v>
      </c>
    </row>
    <row r="157" spans="16:19" x14ac:dyDescent="0.75">
      <c r="P157" s="11">
        <v>143</v>
      </c>
      <c r="Q157" s="11">
        <f t="shared" si="10"/>
        <v>23</v>
      </c>
      <c r="R157" s="11">
        <f t="shared" si="11"/>
        <v>5</v>
      </c>
      <c r="S157" s="12" cm="1">
        <f t="array" ref="S157">INDEX('Stage-ConceptMap-3 (2)'!$I$15:$N$123,Q157+1,R157)</f>
        <v>0</v>
      </c>
    </row>
    <row r="158" spans="16:19" x14ac:dyDescent="0.75">
      <c r="P158" s="11">
        <v>144</v>
      </c>
      <c r="Q158" s="11">
        <f t="shared" si="10"/>
        <v>23</v>
      </c>
      <c r="R158" s="11">
        <f t="shared" si="11"/>
        <v>6</v>
      </c>
      <c r="S158" s="12" cm="1">
        <f t="array" ref="S158">INDEX('Stage-ConceptMap-3 (2)'!$I$15:$N$123,Q158+1,R158)</f>
        <v>0</v>
      </c>
    </row>
    <row r="159" spans="16:19" x14ac:dyDescent="0.75">
      <c r="P159" s="11">
        <v>145</v>
      </c>
      <c r="Q159" s="11">
        <f t="shared" si="10"/>
        <v>24</v>
      </c>
      <c r="R159" s="11">
        <f t="shared" si="11"/>
        <v>1</v>
      </c>
      <c r="S159" s="12" cm="1">
        <f t="array" ref="S159">INDEX('Stage-ConceptMap-3 (2)'!$I$15:$N$123,Q159+1,R159)</f>
        <v>0</v>
      </c>
    </row>
    <row r="160" spans="16:19" x14ac:dyDescent="0.75">
      <c r="P160" s="11">
        <v>146</v>
      </c>
      <c r="Q160" s="11">
        <f t="shared" si="10"/>
        <v>24</v>
      </c>
      <c r="R160" s="11">
        <f t="shared" si="11"/>
        <v>2</v>
      </c>
      <c r="S160" s="12" cm="1">
        <f t="array" ref="S160">INDEX('Stage-ConceptMap-3 (2)'!$I$15:$N$123,Q160+1,R160)</f>
        <v>0</v>
      </c>
    </row>
    <row r="161" spans="16:19" x14ac:dyDescent="0.75">
      <c r="P161" s="11">
        <v>147</v>
      </c>
      <c r="Q161" s="11">
        <f t="shared" si="10"/>
        <v>24</v>
      </c>
      <c r="R161" s="11">
        <f t="shared" si="11"/>
        <v>3</v>
      </c>
      <c r="S161" s="12" cm="1">
        <f t="array" ref="S161">INDEX('Stage-ConceptMap-3 (2)'!$I$15:$N$123,Q161+1,R161)</f>
        <v>0</v>
      </c>
    </row>
    <row r="162" spans="16:19" x14ac:dyDescent="0.75">
      <c r="P162" s="11">
        <v>148</v>
      </c>
      <c r="Q162" s="11">
        <f t="shared" si="10"/>
        <v>24</v>
      </c>
      <c r="R162" s="11">
        <f t="shared" si="11"/>
        <v>4</v>
      </c>
      <c r="S162" s="12" cm="1">
        <f t="array" ref="S162">INDEX('Stage-ConceptMap-3 (2)'!$I$15:$N$123,Q162+1,R162)</f>
        <v>0</v>
      </c>
    </row>
  </sheetData>
  <mergeCells count="4">
    <mergeCell ref="E3:G3"/>
    <mergeCell ref="E4:G4"/>
    <mergeCell ref="E6:G6"/>
    <mergeCell ref="E7:G7"/>
  </mergeCells>
  <hyperlinks>
    <hyperlink ref="E6" r:id="rId1" display="http://hl7.eu/fhir/laboratory/StructureDefinition/Author" xr:uid="{E3C57AFD-D771-42B9-BBF6-E058549E46FB}"/>
    <hyperlink ref="C1" r:id="rId2" xr:uid="{5A734699-5397-4C14-88C3-0A0B560B54A8}"/>
    <hyperlink ref="E4" r:id="rId3" display="http://hl7.eu/fhir/ig/idea4rc/StructureDefinition/mcode-tnm-regional-nodes-category" xr:uid="{1B4B850E-2BB6-47FD-936E-E613FE3290EB}"/>
    <hyperlink ref="E7" r:id="rId4" xr:uid="{E6553606-2F7B-41C6-9384-D45A1AD1409E}"/>
    <hyperlink ref="E3" r:id="rId5" display="http://hl7.eu/fhir/ig/idea4rc/StructureDefinition/mcode-tnm-regional-nodes-category" xr:uid="{AF44652D-A35E-4281-8097-F979DEA09525}"/>
  </hyperlink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7FB92-FECA-4936-810A-56912213BBF1}">
  <sheetPr codeName="Foglio104">
    <tabColor theme="0" tint="-0.499984740745262"/>
  </sheetPr>
  <dimension ref="A1:S43"/>
  <sheetViews>
    <sheetView topLeftCell="C1" zoomScale="77"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1601</v>
      </c>
      <c r="D3" s="47" t="s">
        <v>1466</v>
      </c>
      <c r="E3" s="158" t="str">
        <f>'Stage-ConceptMap-1 (2)'!E3</f>
        <v>http://hl7.eu/fhir/ig/idea4rc/StructureDefinition/Stage</v>
      </c>
      <c r="F3" s="159"/>
      <c r="G3" s="159"/>
    </row>
    <row r="4" spans="1:19" x14ac:dyDescent="0.75">
      <c r="B4" s="47" t="s">
        <v>16</v>
      </c>
      <c r="C4" s="28" t="s">
        <v>1603</v>
      </c>
      <c r="D4" s="47" t="s">
        <v>1467</v>
      </c>
      <c r="E4" s="158" t="str">
        <f>'Stage-ConceptMap-1 (2)'!E4</f>
        <v>http://hl7.eu/fhir/ig/idea4rc/StructureDefinition/Bundle-eu-i4rc</v>
      </c>
      <c r="F4" s="159"/>
      <c r="G4" s="159"/>
    </row>
    <row r="5" spans="1:19" x14ac:dyDescent="0.75">
      <c r="B5" s="47" t="s">
        <v>10</v>
      </c>
      <c r="C5" s="7" t="s">
        <v>1604</v>
      </c>
      <c r="D5" s="47"/>
      <c r="E5" s="7"/>
    </row>
    <row r="6" spans="1:19" x14ac:dyDescent="0.75">
      <c r="B6" s="47" t="s">
        <v>18</v>
      </c>
      <c r="C6" s="41"/>
      <c r="D6" s="47" t="s">
        <v>1468</v>
      </c>
      <c r="E6" s="158" t="str">
        <f>E3</f>
        <v>http://hl7.eu/fhir/ig/idea4rc/StructureDefinition/Stage</v>
      </c>
      <c r="F6" s="159"/>
      <c r="G6" s="159"/>
    </row>
    <row r="7" spans="1:19" x14ac:dyDescent="0.75">
      <c r="B7" s="47" t="s">
        <v>15</v>
      </c>
      <c r="C7" s="72"/>
      <c r="D7" s="47" t="s">
        <v>1469</v>
      </c>
      <c r="E7" s="158" t="s">
        <v>1621</v>
      </c>
      <c r="F7" s="159"/>
      <c r="G7" s="159"/>
    </row>
    <row r="8" spans="1:19" ht="44.25" x14ac:dyDescent="0.75">
      <c r="B8" s="47" t="s">
        <v>1470</v>
      </c>
      <c r="C8" s="73" t="s">
        <v>1604</v>
      </c>
      <c r="D8" s="47"/>
      <c r="E8" s="7"/>
      <c r="I8" s="12" t="s">
        <v>1285</v>
      </c>
      <c r="J8" s="12" t="s">
        <v>1286</v>
      </c>
      <c r="K8" s="12" t="s">
        <v>1287</v>
      </c>
      <c r="L8" s="12" t="s">
        <v>1288</v>
      </c>
      <c r="M8" s="11" t="s">
        <v>1289</v>
      </c>
      <c r="P8" s="34" t="s">
        <v>1324</v>
      </c>
      <c r="Q8" s="34">
        <v>6</v>
      </c>
    </row>
    <row r="9" spans="1:19" x14ac:dyDescent="0.75">
      <c r="B9" s="47" t="s">
        <v>1471</v>
      </c>
      <c r="C9" s="12" t="s">
        <v>1605</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'Stage (2)'!B5</f>
        <v>Stage</v>
      </c>
      <c r="C14" s="11"/>
      <c r="D14" s="4" t="s">
        <v>1524</v>
      </c>
      <c r="E14" s="6"/>
      <c r="F14" s="49"/>
      <c r="G14" s="49"/>
      <c r="I14" s="12"/>
      <c r="J14" s="11"/>
      <c r="K14" s="11"/>
      <c r="L14" s="11"/>
      <c r="M14" s="48"/>
      <c r="N14" s="51"/>
    </row>
    <row r="15" spans="1:19" ht="73.75" customHeight="1" x14ac:dyDescent="0.75">
      <c r="A15" s="44"/>
      <c r="B15" s="11" t="str">
        <f>'Stage (2)'!B9</f>
        <v>type</v>
      </c>
      <c r="C15" s="11" t="str">
        <f>'Stage (2)'!C9</f>
        <v>Type of stage</v>
      </c>
      <c r="D15" s="62" t="s">
        <v>1325</v>
      </c>
      <c r="E15" s="62"/>
      <c r="F15" s="94" t="s">
        <v>1312</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INDEX('Stage-ConceptMap-4 (2)'!$I$15:$N$43,Q15+1,R15)</f>
        <v>* group[=].element[+].code = #Stage.type</v>
      </c>
    </row>
    <row r="16" spans="1:19" ht="44.25" x14ac:dyDescent="0.75">
      <c r="A16" s="44"/>
      <c r="B16" s="11" t="str">
        <f>'Stage (2)'!B10</f>
        <v>t</v>
      </c>
      <c r="C16" s="11" t="str">
        <f>'Stage (2)'!C10</f>
        <v>T</v>
      </c>
      <c r="D16" s="12"/>
      <c r="E16" s="12"/>
      <c r="F16" s="94" t="s">
        <v>1307</v>
      </c>
      <c r="G16" s="77"/>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INDEX('Stage-ConceptMap-4 (2)'!$I$15:$N$43,Q16+1,R16)</f>
        <v>* group[=].element[=].display = ##34#Type of stage##34#</v>
      </c>
    </row>
    <row r="17" spans="1:19" ht="44.25" x14ac:dyDescent="0.75">
      <c r="A17" s="44"/>
      <c r="B17" s="11" t="str">
        <f>'Stage (2)'!B11</f>
        <v>n</v>
      </c>
      <c r="C17" s="11" t="str">
        <f>'Stage (2)'!C11</f>
        <v>N</v>
      </c>
      <c r="D17" s="62"/>
      <c r="E17" s="62"/>
      <c r="F17" s="94" t="s">
        <v>1307</v>
      </c>
      <c r="G17" s="137"/>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INDEX('Stage-ConceptMap-4 (2)'!$I$15:$N$43,Q17+1,R17)</f>
        <v>* group[=].element[=].target.code = #Observation.code</v>
      </c>
    </row>
    <row r="18" spans="1:19" ht="73.75" x14ac:dyDescent="0.75">
      <c r="A18" s="44"/>
      <c r="B18" s="11" t="str">
        <f>'Stage (2)'!B12</f>
        <v>m</v>
      </c>
      <c r="C18" s="11" t="str">
        <f>'Stage (2)'!C12</f>
        <v>M</v>
      </c>
      <c r="D18" s="62" t="s">
        <v>1613</v>
      </c>
      <c r="E18" s="62"/>
      <c r="F18" s="94" t="s">
        <v>1312</v>
      </c>
      <c r="G18" s="137"/>
      <c r="H18" s="43"/>
      <c r="I18" s="12" t="str">
        <f t="shared" si="0"/>
        <v>* group[=].element[+].code = #Stage.m</v>
      </c>
      <c r="J18" s="12" t="str">
        <f t="shared" si="1"/>
        <v>* group[=].element[=].display = ##34#M##34#</v>
      </c>
      <c r="K18" s="12" t="str">
        <f t="shared" si="2"/>
        <v>* group[=].element[=].target.code = #Observation.valueCodeableConcept</v>
      </c>
      <c r="L18" s="12" t="str">
        <f t="shared" si="3"/>
        <v>* group[=].element[=].target.display = ##34###34#</v>
      </c>
      <c r="M18" s="12" t="str">
        <f t="shared" si="4"/>
        <v>* group[=].element[=].target.equivalence = #equivalent</v>
      </c>
      <c r="N18" s="12" t="str">
        <f t="shared" si="5"/>
        <v/>
      </c>
      <c r="P18" s="11">
        <v>4</v>
      </c>
      <c r="Q18" s="11">
        <f t="shared" si="6"/>
        <v>0</v>
      </c>
      <c r="R18" s="11">
        <f t="shared" si="7"/>
        <v>4</v>
      </c>
      <c r="S18" s="12" t="str" cm="1">
        <f t="array" ref="S18">INDEX('Stage-ConceptMap-4 (2)'!$I$15:$N$43,Q18+1,R18)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INDEX('Stage-ConceptMap-4 (2)'!$I$15:$N$43,Q19+1,R19)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INDEX('Stage-ConceptMap-4 (2)'!$I$15:$N$43,Q20+1,R20)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INDEX('Stage-ConceptMap-4 (2)'!$I$15:$N$43,Q21+1,R21)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INDEX('Stage-ConceptMap-4 (2)'!$I$15:$N$43,Q22+1,R22)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INDEX('Stage-ConceptMap-4 (2)'!$I$15:$N$43,Q23+1,R23)</f>
        <v>//-- unmatched</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INDEX('Stage-ConceptMap-4 (2)'!$I$15:$N$43,Q24+1,R24)</f>
        <v>//-- unmatched</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INDEX('Stage-ConceptMap-4 (2)'!$I$15:$N$43,Q25+1,R25)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INDEX('Stage-ConceptMap-4 (2)'!$I$15:$N$43,Q26+1,R26)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INDEX('Stage-ConceptMap-4 (2)'!$I$15:$N$43,Q27+1,R27)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INDEX('Stage-ConceptMap-4 (2)'!$I$15:$N$43,Q28+1,R28)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INDEX('Stage-ConceptMap-4 (2)'!$I$15:$N$43,Q29+1,R29)</f>
        <v>//-- unmatched</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INDEX('Stage-ConceptMap-4 (2)'!$I$15:$N$43,Q30+1,R30)</f>
        <v>//-- unmatched</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INDEX('Stage-ConceptMap-4 (2)'!$I$15:$N$43,Q31+1,R31)</f>
        <v>* group[=].element[=].target.equivalence = #unmatched</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INDEX('Stage-ConceptMap-4 (2)'!$I$15:$N$43,Q32+1,R32)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INDEX('Stage-ConceptMap-4 (2)'!$I$15:$N$43,Q33+1,R33)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INDEX('Stage-ConceptMap-4 (2)'!$I$15:$N$43,Q34+1,R34)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INDEX('Stage-ConceptMap-4 (2)'!$I$15:$N$43,Q35+1,R35)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INDEX('Stage-ConceptMap-4 (2)'!$I$15:$N$43,Q36+1,R36)</f>
        <v>* group[=].element[=].target.display = ##34###34#</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INDEX('Stage-ConceptMap-4 (2)'!$I$15:$N$43,Q37+1,R37)</f>
        <v>* group[=].element[=].target.equivalence = #equivalent</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INDEX('Stage-ConceptMap-4 (2)'!$I$15:$N$43,Q38+1,R38)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INDEX('Stage-ConceptMap-4 (2)'!$I$15:$N$43,Q39+1,R39)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INDEX('Stage-ConceptMap-4 (2)'!$I$15:$N$43,Q40+1,R40)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INDEX('Stage-ConceptMap-4 (2)'!$I$15:$N$43,Q41+1,R41)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INDEX('Stage-ConceptMap-4 (2)'!$I$15:$N$43,Q42+1,R42)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INDEX('Stage-ConceptMap-4 (2)'!$I$15:$N$43,Q43+1,R43)</f>
        <v>0</v>
      </c>
    </row>
  </sheetData>
  <mergeCells count="4">
    <mergeCell ref="E3:G3"/>
    <mergeCell ref="E4:G4"/>
    <mergeCell ref="E6:G6"/>
    <mergeCell ref="E7:G7"/>
  </mergeCells>
  <hyperlinks>
    <hyperlink ref="E6" r:id="rId1" display="http://hl7.eu/fhir/laboratory/StructureDefinition/Author" xr:uid="{2BCF4796-3BD4-4572-80B8-C58B06DE926C}"/>
    <hyperlink ref="C1" r:id="rId2" xr:uid="{03C4EA3C-D68C-40C6-96CE-8CF9FF162979}"/>
    <hyperlink ref="E4" r:id="rId3" display="http://hl7.eu/fhir/ig/idea4rc/StructureDefinition/mcode-tnm-distant-metastases-category" xr:uid="{333FA859-12FF-4848-9C26-F3C465386C74}"/>
    <hyperlink ref="E7" r:id="rId4" xr:uid="{E15F4CD9-5228-429A-9886-31032BA615E7}"/>
    <hyperlink ref="E3" r:id="rId5" display="http://hl7.eu/fhir/ig/idea4rc/StructureDefinition/mcode-tnm-distant-metastases-category" xr:uid="{0040ACC9-168D-4807-AF66-F95DC4F11E30}"/>
  </hyperlink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50C6B-CA9C-4255-81BB-BEF43DDE66BB}">
  <sheetPr codeName="Foglio105">
    <tabColor theme="0" tint="-0.499984740745262"/>
  </sheetPr>
  <dimension ref="A1:S54"/>
  <sheetViews>
    <sheetView zoomScale="77"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1601</v>
      </c>
      <c r="D3" s="47" t="s">
        <v>1466</v>
      </c>
      <c r="E3" s="158" t="str">
        <f>'Stage-ConceptMap-1 (2)'!E3</f>
        <v>http://hl7.eu/fhir/ig/idea4rc/StructureDefinition/Stage</v>
      </c>
      <c r="F3" s="159"/>
      <c r="G3" s="159"/>
    </row>
    <row r="4" spans="1:19" x14ac:dyDescent="0.75">
      <c r="B4" s="47" t="s">
        <v>16</v>
      </c>
      <c r="C4" s="28" t="s">
        <v>1603</v>
      </c>
      <c r="D4" s="47" t="s">
        <v>1467</v>
      </c>
      <c r="E4" s="158" t="str">
        <f>'Stage-ConceptMap-1 (2)'!E4</f>
        <v>http://hl7.eu/fhir/ig/idea4rc/StructureDefinition/Bundle-eu-i4rc</v>
      </c>
      <c r="F4" s="159"/>
      <c r="G4" s="159"/>
    </row>
    <row r="5" spans="1:19" x14ac:dyDescent="0.75">
      <c r="B5" s="47" t="s">
        <v>10</v>
      </c>
      <c r="C5" s="7" t="s">
        <v>1604</v>
      </c>
      <c r="D5" s="47"/>
      <c r="E5" s="7"/>
    </row>
    <row r="6" spans="1:19" x14ac:dyDescent="0.75">
      <c r="B6" s="47" t="s">
        <v>18</v>
      </c>
      <c r="C6" s="41"/>
      <c r="D6" s="47" t="s">
        <v>1468</v>
      </c>
      <c r="E6" s="159" t="str">
        <f>E3</f>
        <v>http://hl7.eu/fhir/ig/idea4rc/StructureDefinition/Stage</v>
      </c>
      <c r="F6" s="159"/>
      <c r="G6" s="159"/>
    </row>
    <row r="7" spans="1:19" x14ac:dyDescent="0.75">
      <c r="B7" s="47" t="s">
        <v>15</v>
      </c>
      <c r="C7" s="72"/>
      <c r="D7" s="47" t="s">
        <v>1469</v>
      </c>
      <c r="E7" s="159" t="s">
        <v>2267</v>
      </c>
      <c r="F7" s="159"/>
      <c r="G7" s="159"/>
    </row>
    <row r="8" spans="1:19" ht="44.25" x14ac:dyDescent="0.75">
      <c r="B8" s="47" t="s">
        <v>1470</v>
      </c>
      <c r="C8" s="73" t="s">
        <v>1604</v>
      </c>
      <c r="D8" s="47"/>
      <c r="E8" s="7"/>
      <c r="I8" s="12" t="s">
        <v>1285</v>
      </c>
      <c r="J8" s="12" t="s">
        <v>1286</v>
      </c>
      <c r="K8" s="12" t="s">
        <v>1287</v>
      </c>
      <c r="L8" s="12" t="s">
        <v>1288</v>
      </c>
      <c r="M8" s="11" t="s">
        <v>1289</v>
      </c>
      <c r="P8" s="34" t="s">
        <v>1324</v>
      </c>
      <c r="Q8" s="34">
        <v>6</v>
      </c>
    </row>
    <row r="9" spans="1:19" x14ac:dyDescent="0.75">
      <c r="B9" s="47" t="s">
        <v>1471</v>
      </c>
      <c r="C9" s="12" t="s">
        <v>1605</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'Stage (2)'!B5</f>
        <v>Stage</v>
      </c>
      <c r="C14" s="11"/>
      <c r="D14" s="4" t="s">
        <v>1524</v>
      </c>
      <c r="E14" s="6"/>
      <c r="F14" s="49"/>
      <c r="G14" s="49"/>
      <c r="I14" s="12"/>
      <c r="J14" s="11"/>
      <c r="K14" s="11"/>
      <c r="L14" s="11"/>
      <c r="M14" s="48"/>
      <c r="N14" s="51"/>
    </row>
    <row r="15" spans="1:19" ht="73.75" customHeight="1" x14ac:dyDescent="0.75">
      <c r="A15" s="44"/>
      <c r="B15" s="11" t="str">
        <f>'Stage (2)'!B13</f>
        <v>rENE</v>
      </c>
      <c r="C15" s="11" t="str">
        <f>'Stage (2)'!C13</f>
        <v>Radiological Extra-nodal extension (rENE)</v>
      </c>
      <c r="D15" s="62" t="s">
        <v>1613</v>
      </c>
      <c r="E15" s="62"/>
      <c r="F15" s="94" t="s">
        <v>1312</v>
      </c>
      <c r="G15" s="76" t="s">
        <v>2258</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Q54" si="6">IF(MOD(P15,$Q$8)=0,P15/$Q$8-1,INT(P15/$Q$8))</f>
        <v>0</v>
      </c>
      <c r="R15" s="11">
        <f t="shared" ref="R15:R54" si="7">IF(MOD(P15,$Q$8)=0,$Q$8,MOD(P15,$Q$8))</f>
        <v>1</v>
      </c>
      <c r="S15" s="12" t="str" cm="1">
        <f t="array" ref="S15">INDEX('Stage-ConceptMap-5 (2)'!$I$15:$N$37,Q15+1,R15)</f>
        <v>* group[=].element[+].code = #Stage.rENE</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INDEX('Stage-ConceptMap-5 (2)'!$I$15:$N$37,Q16+1,R16)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6"/>
        <v>0</v>
      </c>
      <c r="R17" s="11">
        <f t="shared" si="7"/>
        <v>3</v>
      </c>
      <c r="S17" s="12" t="str" cm="1">
        <f t="array" ref="S17">INDEX('Stage-ConceptMap-5 (2)'!$I$15:$N$37,Q17+1,R17)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6"/>
        <v>0</v>
      </c>
      <c r="R18" s="11">
        <f t="shared" si="7"/>
        <v>4</v>
      </c>
      <c r="S18" s="12" t="str" cm="1">
        <f t="array" ref="S18">INDEX('Stage-ConceptMap-5 (2)'!$I$15:$N$37,Q18+1,R18)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INDEX('Stage-ConceptMap-5 (2)'!$I$15:$N$37,Q19+1,R19)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INDEX('Stage-ConceptMap-5 (2)'!$I$15:$N$37,Q20+1,R20)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6"/>
        <v>1</v>
      </c>
      <c r="R21" s="11">
        <f t="shared" si="7"/>
        <v>1</v>
      </c>
      <c r="S21" s="12" cm="1">
        <f t="array" ref="S21">INDEX('Stage-ConceptMap-5 (2)'!$I$15:$N$37,Q21+1,R21)</f>
        <v>0</v>
      </c>
    </row>
    <row r="22" spans="1:19" x14ac:dyDescent="0.75">
      <c r="B22" s="11"/>
      <c r="C22" s="11"/>
      <c r="D22" s="12"/>
      <c r="E22" s="12"/>
      <c r="F22" s="49"/>
      <c r="G22" s="77"/>
      <c r="H22" s="43"/>
      <c r="I22" s="12"/>
      <c r="J22" s="12"/>
      <c r="K22" s="12"/>
      <c r="L22" s="12"/>
      <c r="M22" s="12"/>
      <c r="N22" s="12"/>
      <c r="P22" s="11">
        <v>8</v>
      </c>
      <c r="Q22" s="11">
        <f t="shared" si="6"/>
        <v>1</v>
      </c>
      <c r="R22" s="11">
        <f t="shared" si="7"/>
        <v>2</v>
      </c>
      <c r="S22" s="12" cm="1">
        <f t="array" ref="S22">INDEX('Stage-ConceptMap-5 (2)'!$I$15:$N$37,Q22+1,R22)</f>
        <v>0</v>
      </c>
    </row>
    <row r="23" spans="1:19" x14ac:dyDescent="0.75">
      <c r="B23" s="11"/>
      <c r="C23" s="11"/>
      <c r="D23" s="12"/>
      <c r="E23" s="12"/>
      <c r="F23" s="49"/>
      <c r="G23" s="77"/>
      <c r="H23" s="43"/>
      <c r="I23" s="12"/>
      <c r="J23" s="12"/>
      <c r="K23" s="12"/>
      <c r="L23" s="12"/>
      <c r="M23" s="12"/>
      <c r="N23" s="12"/>
      <c r="P23" s="11">
        <v>9</v>
      </c>
      <c r="Q23" s="11">
        <f t="shared" si="6"/>
        <v>1</v>
      </c>
      <c r="R23" s="11">
        <f t="shared" si="7"/>
        <v>3</v>
      </c>
      <c r="S23" s="12" cm="1">
        <f t="array" ref="S23">INDEX('Stage-ConceptMap-5 (2)'!$I$15:$N$37,Q23+1,R23)</f>
        <v>0</v>
      </c>
    </row>
    <row r="24" spans="1:19" x14ac:dyDescent="0.75">
      <c r="B24" s="11"/>
      <c r="C24" s="11"/>
      <c r="D24" s="12"/>
      <c r="E24" s="12"/>
      <c r="F24" s="49"/>
      <c r="G24" s="77"/>
      <c r="H24" s="43"/>
      <c r="I24" s="12"/>
      <c r="J24" s="12"/>
      <c r="K24" s="12"/>
      <c r="L24" s="12"/>
      <c r="M24" s="12"/>
      <c r="N24" s="12"/>
      <c r="P24" s="11">
        <v>10</v>
      </c>
      <c r="Q24" s="11">
        <f t="shared" si="6"/>
        <v>1</v>
      </c>
      <c r="R24" s="11">
        <f t="shared" si="7"/>
        <v>4</v>
      </c>
      <c r="S24" s="12" cm="1">
        <f t="array" ref="S24">INDEX('Stage-ConceptMap-5 (2)'!$I$15:$N$37,Q24+1,R24)</f>
        <v>0</v>
      </c>
    </row>
    <row r="25" spans="1:19" x14ac:dyDescent="0.75">
      <c r="B25" s="11"/>
      <c r="C25" s="11"/>
      <c r="D25" s="12"/>
      <c r="E25" s="12"/>
      <c r="F25" s="49"/>
      <c r="G25" s="77"/>
      <c r="H25" s="43"/>
      <c r="I25" s="12"/>
      <c r="J25" s="12"/>
      <c r="K25" s="12"/>
      <c r="L25" s="12"/>
      <c r="M25" s="12"/>
      <c r="N25" s="12"/>
      <c r="P25" s="11">
        <v>11</v>
      </c>
      <c r="Q25" s="11">
        <f t="shared" si="6"/>
        <v>1</v>
      </c>
      <c r="R25" s="11">
        <f t="shared" si="7"/>
        <v>5</v>
      </c>
      <c r="S25" s="12" cm="1">
        <f t="array" ref="S25">INDEX('Stage-ConceptMap-5 (2)'!$I$15:$N$37,Q25+1,R25)</f>
        <v>0</v>
      </c>
    </row>
    <row r="26" spans="1:19" x14ac:dyDescent="0.75">
      <c r="B26" s="11"/>
      <c r="C26" s="11"/>
      <c r="D26" s="12"/>
      <c r="E26" s="12"/>
      <c r="F26" s="49"/>
      <c r="G26" s="77"/>
      <c r="H26" s="43"/>
      <c r="I26" s="12"/>
      <c r="J26" s="12"/>
      <c r="K26" s="12"/>
      <c r="L26" s="12"/>
      <c r="M26" s="12"/>
      <c r="N26" s="12"/>
      <c r="P26" s="11">
        <v>12</v>
      </c>
      <c r="Q26" s="11">
        <f t="shared" si="6"/>
        <v>1</v>
      </c>
      <c r="R26" s="11">
        <f t="shared" si="7"/>
        <v>6</v>
      </c>
      <c r="S26" s="12" cm="1">
        <f t="array" ref="S26">INDEX('Stage-ConceptMap-5 (2)'!$I$15:$N$37,Q26+1,R26)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INDEX('Stage-ConceptMap-5 (2)'!$I$15:$N$37,Q27+1,R27)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INDEX('Stage-ConceptMap-5 (2)'!$I$15:$N$37,Q28+1,R28)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INDEX('Stage-ConceptMap-5 (2)'!$I$15:$N$37,Q29+1,R29)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INDEX('Stage-ConceptMap-5 (2)'!$I$15:$N$37,Q30+1,R30)</f>
        <v>0</v>
      </c>
    </row>
    <row r="31" spans="1:19" x14ac:dyDescent="0.75">
      <c r="B31" s="11"/>
      <c r="C31" s="11"/>
      <c r="D31" s="12"/>
      <c r="E31" s="12"/>
      <c r="F31" s="49"/>
      <c r="G31" s="77"/>
      <c r="H31" s="43"/>
      <c r="K31" s="43"/>
      <c r="L31" s="43"/>
      <c r="M31" s="51"/>
      <c r="N31" s="51"/>
      <c r="P31" s="11">
        <v>17</v>
      </c>
      <c r="Q31" s="11">
        <f t="shared" si="6"/>
        <v>2</v>
      </c>
      <c r="R31" s="11">
        <f t="shared" si="7"/>
        <v>5</v>
      </c>
      <c r="S31" s="12" cm="1">
        <f t="array" ref="S31">INDEX('Stage-ConceptMap-5 (2)'!$I$15:$N$37,Q31+1,R31)</f>
        <v>0</v>
      </c>
    </row>
    <row r="32" spans="1:19" x14ac:dyDescent="0.75">
      <c r="B32" s="11"/>
      <c r="C32" s="11"/>
      <c r="D32" s="12"/>
      <c r="E32" s="12"/>
      <c r="F32" s="49"/>
      <c r="G32" s="77"/>
      <c r="H32" s="43"/>
      <c r="K32" s="43"/>
      <c r="L32" s="43"/>
      <c r="M32" s="51"/>
      <c r="N32" s="51"/>
      <c r="P32" s="11">
        <v>18</v>
      </c>
      <c r="Q32" s="11">
        <f t="shared" si="6"/>
        <v>2</v>
      </c>
      <c r="R32" s="11">
        <f t="shared" si="7"/>
        <v>6</v>
      </c>
      <c r="S32" s="12" cm="1">
        <f t="array" ref="S32">INDEX('Stage-ConceptMap-5 (2)'!$I$15:$N$37,Q32+1,R32)</f>
        <v>0</v>
      </c>
    </row>
    <row r="33" spans="1:19" s="2" customFormat="1" x14ac:dyDescent="0.75">
      <c r="A33"/>
      <c r="B33" s="11"/>
      <c r="C33" s="11"/>
      <c r="D33" s="12"/>
      <c r="E33" s="12"/>
      <c r="F33" s="49"/>
      <c r="G33" s="77"/>
      <c r="H33" s="43"/>
      <c r="J33"/>
      <c r="K33" s="43"/>
      <c r="L33" s="43"/>
      <c r="M33" s="51"/>
      <c r="N33" s="51"/>
      <c r="P33" s="11">
        <v>19</v>
      </c>
      <c r="Q33" s="11">
        <f t="shared" si="6"/>
        <v>3</v>
      </c>
      <c r="R33" s="11">
        <f t="shared" si="7"/>
        <v>1</v>
      </c>
      <c r="S33" s="12" cm="1">
        <f t="array" ref="S33">INDEX('Stage-ConceptMap-5 (2)'!$I$15:$N$37,Q33+1,R33)</f>
        <v>0</v>
      </c>
    </row>
    <row r="34" spans="1:19" s="2" customFormat="1" x14ac:dyDescent="0.75">
      <c r="A34"/>
      <c r="B34" s="11"/>
      <c r="C34" s="11"/>
      <c r="D34" s="12"/>
      <c r="F34" s="43"/>
      <c r="G34" s="77"/>
      <c r="H34" s="43"/>
      <c r="J34"/>
      <c r="K34" s="43"/>
      <c r="L34" s="43"/>
      <c r="M34" s="51"/>
      <c r="N34" s="51"/>
      <c r="P34" s="11">
        <v>20</v>
      </c>
      <c r="Q34" s="11">
        <f t="shared" si="6"/>
        <v>3</v>
      </c>
      <c r="R34" s="11">
        <f t="shared" si="7"/>
        <v>2</v>
      </c>
      <c r="S34" s="12" cm="1">
        <f t="array" ref="S34">INDEX('Stage-ConceptMap-5 (2)'!$I$15:$N$37,Q34+1,R34)</f>
        <v>0</v>
      </c>
    </row>
    <row r="35" spans="1:19" s="2" customFormat="1" x14ac:dyDescent="0.75">
      <c r="A35"/>
      <c r="B35" s="11"/>
      <c r="C35" s="11"/>
      <c r="D35" s="12"/>
      <c r="F35" s="43"/>
      <c r="G35" s="77"/>
      <c r="H35" s="43"/>
      <c r="J35"/>
      <c r="K35" s="43"/>
      <c r="L35" s="43"/>
      <c r="M35" s="51"/>
      <c r="N35" s="51"/>
      <c r="P35" s="11">
        <v>21</v>
      </c>
      <c r="Q35" s="11">
        <f t="shared" si="6"/>
        <v>3</v>
      </c>
      <c r="R35" s="11">
        <f t="shared" si="7"/>
        <v>3</v>
      </c>
      <c r="S35" s="12" cm="1">
        <f t="array" ref="S35">INDEX('Stage-ConceptMap-5 (2)'!$I$15:$N$37,Q35+1,R35)</f>
        <v>0</v>
      </c>
    </row>
    <row r="36" spans="1:19" s="2" customFormat="1" x14ac:dyDescent="0.75">
      <c r="A36"/>
      <c r="B36" s="11"/>
      <c r="C36" s="11"/>
      <c r="D36" s="12"/>
      <c r="F36" s="43"/>
      <c r="G36" s="77"/>
      <c r="H36" s="43"/>
      <c r="J36" s="43"/>
      <c r="K36" s="43"/>
      <c r="L36" s="43"/>
      <c r="M36" s="51"/>
      <c r="N36" s="51"/>
      <c r="P36" s="11">
        <v>22</v>
      </c>
      <c r="Q36" s="11">
        <f t="shared" si="6"/>
        <v>3</v>
      </c>
      <c r="R36" s="11">
        <f t="shared" si="7"/>
        <v>4</v>
      </c>
      <c r="S36" s="12" cm="1">
        <f t="array" ref="S36">INDEX('Stage-ConceptMap-5 (2)'!$I$15:$N$37,Q36+1,R36)</f>
        <v>0</v>
      </c>
    </row>
    <row r="37" spans="1:19" s="2" customFormat="1" x14ac:dyDescent="0.75">
      <c r="A37"/>
      <c r="B37" s="11"/>
      <c r="C37" s="11"/>
      <c r="F37" s="43"/>
      <c r="G37" s="77"/>
      <c r="H37" s="43"/>
      <c r="J37" s="43"/>
      <c r="K37" s="43"/>
      <c r="L37" s="43"/>
      <c r="M37" s="51"/>
      <c r="N37" s="51"/>
      <c r="P37" s="11">
        <v>23</v>
      </c>
      <c r="Q37" s="11">
        <f t="shared" si="6"/>
        <v>3</v>
      </c>
      <c r="R37" s="11">
        <f t="shared" si="7"/>
        <v>5</v>
      </c>
      <c r="S37" s="12" cm="1">
        <f t="array" ref="S37">INDEX('Stage-ConceptMap-5 (2)'!$I$15:$N$37,Q37+1,R37)</f>
        <v>0</v>
      </c>
    </row>
    <row r="38" spans="1:19" x14ac:dyDescent="0.75">
      <c r="P38" s="11">
        <v>24</v>
      </c>
      <c r="Q38" s="11">
        <f t="shared" si="6"/>
        <v>3</v>
      </c>
      <c r="R38" s="11">
        <f t="shared" si="7"/>
        <v>6</v>
      </c>
      <c r="S38" s="12" cm="1">
        <f t="array" ref="S38">INDEX('Stage-ConceptMap-5 (2)'!$I$15:$N$37,Q38+1,R38)</f>
        <v>0</v>
      </c>
    </row>
    <row r="39" spans="1:19" x14ac:dyDescent="0.75">
      <c r="P39" s="11">
        <v>25</v>
      </c>
      <c r="Q39" s="11">
        <f t="shared" si="6"/>
        <v>4</v>
      </c>
      <c r="R39" s="11">
        <f t="shared" si="7"/>
        <v>1</v>
      </c>
      <c r="S39" s="12" cm="1">
        <f t="array" ref="S39">INDEX('Stage-ConceptMap-5 (2)'!$I$15:$N$37,Q39+1,R39)</f>
        <v>0</v>
      </c>
    </row>
    <row r="40" spans="1:19" x14ac:dyDescent="0.75">
      <c r="P40" s="11">
        <v>26</v>
      </c>
      <c r="Q40" s="11">
        <f t="shared" si="6"/>
        <v>4</v>
      </c>
      <c r="R40" s="11">
        <f t="shared" si="7"/>
        <v>2</v>
      </c>
      <c r="S40" s="12" cm="1">
        <f t="array" ref="S40">INDEX('Stage-ConceptMap-5 (2)'!$I$15:$N$37,Q40+1,R40)</f>
        <v>0</v>
      </c>
    </row>
    <row r="41" spans="1:19" x14ac:dyDescent="0.75">
      <c r="P41" s="11">
        <v>27</v>
      </c>
      <c r="Q41" s="11">
        <f t="shared" si="6"/>
        <v>4</v>
      </c>
      <c r="R41" s="11">
        <f t="shared" si="7"/>
        <v>3</v>
      </c>
      <c r="S41" s="12" cm="1">
        <f t="array" ref="S41">INDEX('Stage-ConceptMap-5 (2)'!$I$15:$N$37,Q41+1,R41)</f>
        <v>0</v>
      </c>
    </row>
    <row r="42" spans="1:19" x14ac:dyDescent="0.75">
      <c r="P42" s="11">
        <v>28</v>
      </c>
      <c r="Q42" s="11">
        <f t="shared" si="6"/>
        <v>4</v>
      </c>
      <c r="R42" s="11">
        <f t="shared" si="7"/>
        <v>4</v>
      </c>
      <c r="S42" s="12" cm="1">
        <f t="array" ref="S42">INDEX('Stage-ConceptMap-5 (2)'!$I$15:$N$37,Q42+1,R42)</f>
        <v>0</v>
      </c>
    </row>
    <row r="43" spans="1:19" x14ac:dyDescent="0.75">
      <c r="P43" s="11">
        <v>29</v>
      </c>
      <c r="Q43" s="11">
        <f t="shared" si="6"/>
        <v>4</v>
      </c>
      <c r="R43" s="11">
        <f t="shared" si="7"/>
        <v>5</v>
      </c>
      <c r="S43" s="12" cm="1">
        <f t="array" ref="S43">INDEX('Stage-ConceptMap-5 (2)'!$I$15:$N$37,Q43+1,R43)</f>
        <v>0</v>
      </c>
    </row>
    <row r="44" spans="1:19" x14ac:dyDescent="0.75">
      <c r="P44" s="11">
        <v>30</v>
      </c>
      <c r="Q44" s="11">
        <f t="shared" si="6"/>
        <v>4</v>
      </c>
      <c r="R44" s="11">
        <f t="shared" si="7"/>
        <v>6</v>
      </c>
      <c r="S44" s="12" cm="1">
        <f t="array" ref="S44">INDEX('Stage-ConceptMap-5 (2)'!$I$15:$N$37,Q44+1,R44)</f>
        <v>0</v>
      </c>
    </row>
    <row r="45" spans="1:19" x14ac:dyDescent="0.75">
      <c r="P45" s="11">
        <v>31</v>
      </c>
      <c r="Q45" s="11">
        <f t="shared" si="6"/>
        <v>5</v>
      </c>
      <c r="R45" s="11">
        <f t="shared" si="7"/>
        <v>1</v>
      </c>
      <c r="S45" s="12" cm="1">
        <f t="array" ref="S45">INDEX('Stage-ConceptMap-5 (2)'!$I$15:$N$37,Q45+1,R45)</f>
        <v>0</v>
      </c>
    </row>
    <row r="46" spans="1:19" x14ac:dyDescent="0.75">
      <c r="P46" s="11">
        <v>32</v>
      </c>
      <c r="Q46" s="11">
        <f t="shared" si="6"/>
        <v>5</v>
      </c>
      <c r="R46" s="11">
        <f t="shared" si="7"/>
        <v>2</v>
      </c>
      <c r="S46" s="12" cm="1">
        <f t="array" ref="S46">INDEX('Stage-ConceptMap-5 (2)'!$I$15:$N$37,Q46+1,R46)</f>
        <v>0</v>
      </c>
    </row>
    <row r="47" spans="1:19" x14ac:dyDescent="0.75">
      <c r="P47" s="11">
        <v>33</v>
      </c>
      <c r="Q47" s="11">
        <f t="shared" si="6"/>
        <v>5</v>
      </c>
      <c r="R47" s="11">
        <f t="shared" si="7"/>
        <v>3</v>
      </c>
      <c r="S47" s="12" cm="1">
        <f t="array" ref="S47">INDEX('Stage-ConceptMap-5 (2)'!$I$15:$N$37,Q47+1,R47)</f>
        <v>0</v>
      </c>
    </row>
    <row r="48" spans="1:19" x14ac:dyDescent="0.75">
      <c r="P48" s="11">
        <v>34</v>
      </c>
      <c r="Q48" s="11">
        <f t="shared" si="6"/>
        <v>5</v>
      </c>
      <c r="R48" s="11">
        <f t="shared" si="7"/>
        <v>4</v>
      </c>
      <c r="S48" s="12" cm="1">
        <f t="array" ref="S48">INDEX('Stage-ConceptMap-5 (2)'!$I$15:$N$37,Q48+1,R48)</f>
        <v>0</v>
      </c>
    </row>
    <row r="49" spans="16:19" x14ac:dyDescent="0.75">
      <c r="P49" s="11">
        <v>35</v>
      </c>
      <c r="Q49" s="11">
        <f t="shared" si="6"/>
        <v>5</v>
      </c>
      <c r="R49" s="11">
        <f t="shared" si="7"/>
        <v>5</v>
      </c>
      <c r="S49" s="12" cm="1">
        <f t="array" ref="S49">INDEX('Stage-ConceptMap-5 (2)'!$I$15:$N$37,Q49+1,R49)</f>
        <v>0</v>
      </c>
    </row>
    <row r="50" spans="16:19" x14ac:dyDescent="0.75">
      <c r="P50" s="11">
        <v>36</v>
      </c>
      <c r="Q50" s="11">
        <f t="shared" si="6"/>
        <v>5</v>
      </c>
      <c r="R50" s="11">
        <f t="shared" si="7"/>
        <v>6</v>
      </c>
      <c r="S50" s="12" cm="1">
        <f t="array" ref="S50">INDEX('Stage-ConceptMap-5 (2)'!$I$15:$N$37,Q50+1,R50)</f>
        <v>0</v>
      </c>
    </row>
    <row r="51" spans="16:19" x14ac:dyDescent="0.75">
      <c r="P51" s="11">
        <v>37</v>
      </c>
      <c r="Q51" s="11">
        <f t="shared" si="6"/>
        <v>6</v>
      </c>
      <c r="R51" s="11">
        <f t="shared" si="7"/>
        <v>1</v>
      </c>
      <c r="S51" s="12" cm="1">
        <f t="array" ref="S51">INDEX('Stage-ConceptMap-5 (2)'!$I$15:$N$37,Q51+1,R51)</f>
        <v>0</v>
      </c>
    </row>
    <row r="52" spans="16:19" x14ac:dyDescent="0.75">
      <c r="P52" s="11">
        <v>38</v>
      </c>
      <c r="Q52" s="11">
        <f t="shared" si="6"/>
        <v>6</v>
      </c>
      <c r="R52" s="11">
        <f t="shared" si="7"/>
        <v>2</v>
      </c>
      <c r="S52" s="12" cm="1">
        <f t="array" ref="S52">INDEX('Stage-ConceptMap-5 (2)'!$I$15:$N$37,Q52+1,R52)</f>
        <v>0</v>
      </c>
    </row>
    <row r="53" spans="16:19" x14ac:dyDescent="0.75">
      <c r="P53" s="11">
        <v>39</v>
      </c>
      <c r="Q53" s="11">
        <f t="shared" si="6"/>
        <v>6</v>
      </c>
      <c r="R53" s="11">
        <f t="shared" si="7"/>
        <v>3</v>
      </c>
      <c r="S53" s="12" cm="1">
        <f t="array" ref="S53">INDEX('Stage-ConceptMap-5 (2)'!$I$15:$N$37,Q53+1,R53)</f>
        <v>0</v>
      </c>
    </row>
    <row r="54" spans="16:19" x14ac:dyDescent="0.75">
      <c r="P54" s="11">
        <v>40</v>
      </c>
      <c r="Q54" s="11">
        <f t="shared" si="6"/>
        <v>6</v>
      </c>
      <c r="R54" s="11">
        <f t="shared" si="7"/>
        <v>4</v>
      </c>
      <c r="S54" s="12" cm="1">
        <f t="array" ref="S54">INDEX('Stage-ConceptMap-5 (2)'!$I$15:$N$37,Q54+1,R54)</f>
        <v>0</v>
      </c>
    </row>
  </sheetData>
  <mergeCells count="4">
    <mergeCell ref="E3:G3"/>
    <mergeCell ref="E4:G4"/>
    <mergeCell ref="E6:G6"/>
    <mergeCell ref="E7:G7"/>
  </mergeCells>
  <hyperlinks>
    <hyperlink ref="C1" r:id="rId1" xr:uid="{28457CE2-1963-40E0-9165-7E41EBB99927}"/>
    <hyperlink ref="E4" r:id="rId2" display="http://hl7.eu/fhir/ig/idea4rc/StructureDefinition/mcode-tnm-distant-metastases-category" xr:uid="{7DBF8233-5BF8-4D5D-A87C-F475381897C8}"/>
    <hyperlink ref="E3" r:id="rId3" display="http://hl7.eu/fhir/ig/idea4rc/StructureDefinition/mcode-tnm-distant-metastases-category" xr:uid="{2117C565-579E-440C-8934-37E9DC7BF986}"/>
  </hyperlinks>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5C2F3-B510-4345-8CF9-7312E20A1FE9}">
  <sheetPr codeName="Foglio106">
    <tabColor theme="0" tint="-0.499984740745262"/>
  </sheetPr>
  <dimension ref="A1:S156"/>
  <sheetViews>
    <sheetView topLeftCell="A4" zoomScaleNormal="100" workbookViewId="0">
      <selection activeCell="D15" sqref="D15:D17"/>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3" spans="1:19" x14ac:dyDescent="0.75">
      <c r="B3" s="47" t="s">
        <v>17</v>
      </c>
      <c r="C3" s="73" t="str">
        <f>'Stage-ConceptMap-1 (2)'!C3</f>
        <v>Stage2FHIR</v>
      </c>
      <c r="D3" s="47" t="s">
        <v>1466</v>
      </c>
      <c r="E3" s="158" t="str">
        <f>'Stage-ConceptMap-1 (2)'!E3</f>
        <v>http://hl7.eu/fhir/ig/idea4rc/StructureDefinition/Stage</v>
      </c>
      <c r="F3" s="159"/>
      <c r="G3" s="159"/>
    </row>
    <row r="4" spans="1:19" x14ac:dyDescent="0.75">
      <c r="B4" s="47" t="s">
        <v>16</v>
      </c>
      <c r="C4" s="73" t="str">
        <f>'Stage-ConceptMap-1 (2)'!C4</f>
        <v>stage2FHIR</v>
      </c>
      <c r="D4" s="47" t="s">
        <v>1467</v>
      </c>
      <c r="E4" s="158" t="str">
        <f>'Stage-ConceptMap-1 (2)'!E4</f>
        <v>http://hl7.eu/fhir/ig/idea4rc/StructureDefinition/Bundle-eu-i4rc</v>
      </c>
      <c r="F4" s="159"/>
      <c r="G4" s="159"/>
    </row>
    <row r="5" spans="1:19" x14ac:dyDescent="0.75">
      <c r="B5" s="47" t="s">
        <v>10</v>
      </c>
      <c r="C5" s="73" t="str">
        <f>'Stage-ConceptMap-1 (2)'!C5</f>
        <v>Stage Model to this guide Map</v>
      </c>
      <c r="D5" s="47"/>
      <c r="E5" s="7"/>
    </row>
    <row r="6" spans="1:19" x14ac:dyDescent="0.75">
      <c r="B6" s="47" t="s">
        <v>18</v>
      </c>
      <c r="C6" s="73">
        <f>'Stage-ConceptMap-1 (2)'!C6</f>
        <v>0</v>
      </c>
      <c r="D6" s="47" t="s">
        <v>1468</v>
      </c>
      <c r="E6" s="158" t="str">
        <f>E3</f>
        <v>http://hl7.eu/fhir/ig/idea4rc/StructureDefinition/Stage</v>
      </c>
      <c r="F6" s="159"/>
      <c r="G6" s="159"/>
    </row>
    <row r="7" spans="1:19" x14ac:dyDescent="0.75">
      <c r="B7" s="47" t="s">
        <v>15</v>
      </c>
      <c r="C7" s="73">
        <f>'Stage-ConceptMap-1 (2)'!C7</f>
        <v>0</v>
      </c>
      <c r="D7" s="47" t="s">
        <v>1469</v>
      </c>
      <c r="E7" s="158" t="s">
        <v>2255</v>
      </c>
      <c r="F7" s="159"/>
      <c r="G7" s="159"/>
    </row>
    <row r="8" spans="1:19" ht="44.25" x14ac:dyDescent="0.75">
      <c r="B8" s="47" t="s">
        <v>1470</v>
      </c>
      <c r="C8" s="73" t="str">
        <f>'Stage-ConceptMap-1 (2)'!C8</f>
        <v>Stage Model to this guide Map</v>
      </c>
      <c r="D8" s="47"/>
      <c r="E8" s="7"/>
      <c r="I8" s="12" t="s">
        <v>1285</v>
      </c>
      <c r="J8" s="12" t="s">
        <v>1286</v>
      </c>
      <c r="K8" s="12" t="s">
        <v>1287</v>
      </c>
      <c r="L8" s="12" t="s">
        <v>1288</v>
      </c>
      <c r="M8" s="11" t="s">
        <v>1289</v>
      </c>
      <c r="P8" s="34" t="s">
        <v>1324</v>
      </c>
      <c r="Q8" s="34">
        <v>6</v>
      </c>
    </row>
    <row r="9" spans="1:19" x14ac:dyDescent="0.75">
      <c r="B9" s="47" t="s">
        <v>1471</v>
      </c>
      <c r="C9" s="73"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'Stage (2)'!B5</f>
        <v>Stage</v>
      </c>
      <c r="C14" s="11"/>
      <c r="D14" s="4" t="s">
        <v>1488</v>
      </c>
      <c r="E14" s="6"/>
      <c r="F14" s="49"/>
      <c r="G14" s="49"/>
      <c r="I14" s="12"/>
      <c r="J14" s="11"/>
      <c r="K14" s="11"/>
      <c r="L14" s="11"/>
      <c r="M14" s="48"/>
      <c r="N14" s="51"/>
    </row>
    <row r="15" spans="1:19" ht="73.75" customHeight="1" x14ac:dyDescent="0.75">
      <c r="A15" s="44"/>
      <c r="B15" s="11" t="str">
        <f>'Stage (2)'!B8</f>
        <v>episodeEvent</v>
      </c>
      <c r="C15" s="11" t="str">
        <f>'Stage (2)'!C8</f>
        <v>Episode Event Reference</v>
      </c>
      <c r="D15" s="12" t="s">
        <v>2266</v>
      </c>
      <c r="E15" s="12"/>
      <c r="F15" s="49" t="s">
        <v>1312</v>
      </c>
      <c r="G15" s="77"/>
      <c r="I15" s="12" t="str">
        <f t="shared" ref="I15:I30" si="0">"* group[=].element[+].code = #"&amp;$B$14&amp;"."&amp;B15</f>
        <v>* group[=].element[+].code = #Stage.episodeEvent</v>
      </c>
      <c r="J15" s="12" t="str">
        <f t="shared" ref="J15:J30" si="1">"* group[=].element[=].display = ##34#"&amp;C15&amp;"##34#"</f>
        <v>* group[=].element[=].display = ##34#Episode Event Reference##34#</v>
      </c>
      <c r="K15" s="12" t="str">
        <f t="shared" ref="K15:K30" si="2">IF(F15="unmatched","//-- unmatched","* group[=].element[=].target.code = #"&amp;$D$14&amp;"."&amp;D15)</f>
        <v>* group[=].element[=].target.code = #Condition.extension:relatedPrimaryCancerCondition</v>
      </c>
      <c r="L15" s="12" t="str">
        <f t="shared" ref="L15:L30" si="3">IF(F15="unmatched","//-- unmatched","* group[=].element[=].target.display = ##34#"&amp;E15&amp;"##34#")</f>
        <v>* group[=].element[=].target.display = ##34###34#</v>
      </c>
      <c r="M15" s="12" t="str">
        <f t="shared" ref="M15:M30" si="4">"* group[=].element[=].target.equivalence = #"&amp;F15</f>
        <v>* group[=].element[=].target.equivalence = #equivalent</v>
      </c>
      <c r="N15" s="12" t="str">
        <f t="shared" ref="N15:N30" si="5">IF(G15&lt;&gt;"",CONCATENATE("* group[=].element[=].target.comment = ","##34#",G15,"##34#"),"")</f>
        <v/>
      </c>
      <c r="P15" s="11">
        <v>1</v>
      </c>
      <c r="Q15" s="11">
        <f t="shared" ref="Q15:Q78" si="6">IF(MOD(P15,$Q$8)=0,P15/$Q$8-1,INT(P15/$Q$8))</f>
        <v>0</v>
      </c>
      <c r="R15" s="11">
        <f t="shared" ref="R15:R78" si="7">IF(MOD(P15,$Q$8)=0,$Q$8,MOD(P15,$Q$8))</f>
        <v>1</v>
      </c>
      <c r="S15" s="12" t="str" cm="1">
        <f t="array" ref="S15">INDEX('Stage-ConceptMap-6 (2)'!$I$15:$N$117,Q15+1,R15)</f>
        <v>* group[=].element[+].code = #Stage.episodeEvent</v>
      </c>
    </row>
    <row r="16" spans="1:19" ht="73.75" x14ac:dyDescent="0.75">
      <c r="A16" s="44"/>
      <c r="B16" s="11" t="str">
        <f>'Stage (2)'!B14</f>
        <v>localised</v>
      </c>
      <c r="C16" s="11" t="str">
        <f>'Stage (2)'!C14</f>
        <v>Localised</v>
      </c>
      <c r="D16" s="12" t="s">
        <v>2307</v>
      </c>
      <c r="E16" s="12"/>
      <c r="F16" s="49" t="s">
        <v>1290</v>
      </c>
      <c r="G16" s="76" t="s">
        <v>2309</v>
      </c>
      <c r="H16" s="43"/>
      <c r="I16" s="12" t="str">
        <f t="shared" si="0"/>
        <v>* group[=].element[+].code = #Stage.localised</v>
      </c>
      <c r="J16" s="12" t="str">
        <f t="shared" si="1"/>
        <v>* group[=].element[=].display = ##34#Localised##34#</v>
      </c>
      <c r="K16" s="12" t="str">
        <f t="shared" si="2"/>
        <v>* group[=].element[=].target.code = #Condition.bodySite.extension:qualifier.valueCodeableConcept</v>
      </c>
      <c r="L16" s="12" t="str">
        <f t="shared" si="3"/>
        <v>* group[=].element[=].target.display = ##34###34#</v>
      </c>
      <c r="M16" s="12" t="str">
        <f t="shared" si="4"/>
        <v>* group[=].element[=].target.equivalence = #relatedto</v>
      </c>
      <c r="N16" s="12" t="str">
        <f t="shared" si="5"/>
        <v>* group[=].element[=].target.comment = ##34#Where the qualifier is the SNOEMD CT concept 255471002 Localized##34#</v>
      </c>
      <c r="P16" s="11">
        <v>2</v>
      </c>
      <c r="Q16" s="11">
        <f t="shared" si="6"/>
        <v>0</v>
      </c>
      <c r="R16" s="11">
        <f t="shared" si="7"/>
        <v>2</v>
      </c>
      <c r="S16" s="12" t="str" cm="1">
        <f t="array" ref="S16">INDEX('Stage-ConceptMap-6 (2)'!$I$15:$N$117,Q16+1,R16)</f>
        <v>* group[=].element[=].display = ##34#Episode Event Reference##34#</v>
      </c>
    </row>
    <row r="17" spans="1:19" ht="73.75" x14ac:dyDescent="0.75">
      <c r="A17" s="44"/>
      <c r="B17" s="11" t="str">
        <f>'Stage (2)'!B15</f>
        <v>locoRegional</v>
      </c>
      <c r="C17" s="11" t="str">
        <f>'Stage (2)'!C15</f>
        <v>Loco-regional</v>
      </c>
      <c r="D17" s="12" t="s">
        <v>2307</v>
      </c>
      <c r="E17" s="12"/>
      <c r="F17" s="49" t="s">
        <v>1290</v>
      </c>
      <c r="G17" s="76" t="s">
        <v>2308</v>
      </c>
      <c r="H17" s="43"/>
      <c r="I17" s="12" t="str">
        <f t="shared" si="0"/>
        <v>* group[=].element[+].code = #Stage.locoRegional</v>
      </c>
      <c r="J17" s="12" t="str">
        <f t="shared" si="1"/>
        <v>* group[=].element[=].display = ##34#Loco-regional##34#</v>
      </c>
      <c r="K17" s="12" t="str">
        <f t="shared" si="2"/>
        <v>* group[=].element[=].target.code = #Condition.bodySite.extension:qualifier.valueCodeableConcept</v>
      </c>
      <c r="L17" s="12" t="str">
        <f t="shared" si="3"/>
        <v>* group[=].element[=].target.display = ##34###34#</v>
      </c>
      <c r="M17" s="12" t="str">
        <f t="shared" si="4"/>
        <v>* group[=].element[=].target.equivalence = #relatedto</v>
      </c>
      <c r="N17" s="12" t="str">
        <f t="shared" si="5"/>
        <v>* group[=].element[=].target.comment = ##34#Where the qualifier is the SNOEMD CT concept 410674003 Regional##34#</v>
      </c>
      <c r="P17" s="11">
        <v>3</v>
      </c>
      <c r="Q17" s="11">
        <f t="shared" si="6"/>
        <v>0</v>
      </c>
      <c r="R17" s="11">
        <f t="shared" si="7"/>
        <v>3</v>
      </c>
      <c r="S17" s="12" t="str" cm="1">
        <f t="array" ref="S17">INDEX('Stage-ConceptMap-6 (2)'!$I$15:$N$117,Q17+1,R17)</f>
        <v>* group[=].element[=].target.code = #Condition.extension:relatedPrimaryCancerCondition</v>
      </c>
    </row>
    <row r="18" spans="1:19" ht="88.5" x14ac:dyDescent="0.75">
      <c r="A18" s="44"/>
      <c r="B18" s="11" t="str">
        <f>'Stage (2)'!B16</f>
        <v>isMetastatic</v>
      </c>
      <c r="C18" s="11" t="str">
        <f>'Stage (2)'!C16</f>
        <v>Is metastatic</v>
      </c>
      <c r="D18" s="12"/>
      <c r="E18" s="11"/>
      <c r="F18" s="49" t="s">
        <v>1290</v>
      </c>
      <c r="G18" s="76" t="s">
        <v>2310</v>
      </c>
      <c r="H18" s="43"/>
      <c r="I18" s="12" t="str">
        <f t="shared" si="0"/>
        <v>* group[=].element[+].code = #Stage.isMetastatic</v>
      </c>
      <c r="J18" s="12" t="str">
        <f t="shared" si="1"/>
        <v>* group[=].element[=].display = ##34#Is metastatic##34#</v>
      </c>
      <c r="K18" s="12" t="str">
        <f t="shared" si="2"/>
        <v>* group[=].element[=].target.code = #Condition.</v>
      </c>
      <c r="L18" s="12" t="str">
        <f t="shared" si="3"/>
        <v>* group[=].element[=].target.display = ##34###34#</v>
      </c>
      <c r="M18" s="12" t="str">
        <f t="shared" si="4"/>
        <v>* group[=].element[=].target.equivalence = #relatedto</v>
      </c>
      <c r="N18" s="12" t="str">
        <f t="shared" si="5"/>
        <v>* group[=].element[=].target.comment = ##34#A condition describing metastases exists, this should be however determined by the stage M##34#</v>
      </c>
      <c r="P18" s="11">
        <v>4</v>
      </c>
      <c r="Q18" s="11">
        <f t="shared" si="6"/>
        <v>0</v>
      </c>
      <c r="R18" s="11">
        <f t="shared" si="7"/>
        <v>4</v>
      </c>
      <c r="S18" s="12" t="str" cm="1">
        <f t="array" ref="S18">INDEX('Stage-ConceptMap-6 (2)'!$I$15:$N$117,Q18+1,R18)</f>
        <v>* group[=].element[=].target.display = ##34###34#</v>
      </c>
    </row>
    <row r="19" spans="1:19" ht="103.25" x14ac:dyDescent="0.75">
      <c r="A19" s="44"/>
      <c r="B19" s="11" t="str">
        <f>'Stage (2)'!B18</f>
        <v>regionalNodalMetastases</v>
      </c>
      <c r="C19" s="11" t="str">
        <f>'Stage (2)'!C18</f>
        <v>Regional nodal metastases</v>
      </c>
      <c r="D19" s="12"/>
      <c r="E19" s="11"/>
      <c r="F19" s="49" t="s">
        <v>1290</v>
      </c>
      <c r="G19" s="76" t="s">
        <v>2311</v>
      </c>
      <c r="H19" s="43"/>
      <c r="I19" s="12" t="str">
        <f t="shared" si="0"/>
        <v>* group[=].element[+].code = #Stage.regionalNodalMetastases</v>
      </c>
      <c r="J19" s="12" t="str">
        <f t="shared" si="1"/>
        <v>* group[=].element[=].display = ##34#Regional nodal metastases##34#</v>
      </c>
      <c r="K19" s="12" t="str">
        <f t="shared" si="2"/>
        <v>* group[=].element[=].target.code = #Condition.</v>
      </c>
      <c r="L19" s="12" t="str">
        <f t="shared" si="3"/>
        <v>* group[=].element[=].target.display = ##34###34#</v>
      </c>
      <c r="M19" s="12" t="str">
        <f t="shared" si="4"/>
        <v>* group[=].element[=].target.equivalence = #relatedto</v>
      </c>
      <c r="N19" s="12" t="str">
        <f t="shared" si="5"/>
        <v>* group[=].element[=].target.comment = ##34#A condition describing regional nodal metastases exists, this should be however determined by the stage N##34#</v>
      </c>
      <c r="P19" s="11">
        <v>5</v>
      </c>
      <c r="Q19" s="11">
        <f t="shared" si="6"/>
        <v>0</v>
      </c>
      <c r="R19" s="11">
        <f t="shared" si="7"/>
        <v>5</v>
      </c>
      <c r="S19" s="12" t="str" cm="1">
        <f t="array" ref="S19">INDEX('Stage-ConceptMap-6 (2)'!$I$15:$N$117,Q19+1,R19)</f>
        <v>* group[=].element[=].target.equivalence = #equivalent</v>
      </c>
    </row>
    <row r="20" spans="1:19" ht="44.25" x14ac:dyDescent="0.75">
      <c r="A20" s="44"/>
      <c r="B20" s="11" t="str">
        <f>'Stage (2)'!B19</f>
        <v>sites</v>
      </c>
      <c r="C20" s="11" t="str">
        <f>'Stage (2)'!C19</f>
        <v>sites</v>
      </c>
      <c r="D20" s="12" t="s">
        <v>1596</v>
      </c>
      <c r="E20" s="12"/>
      <c r="F20" s="49" t="s">
        <v>1312</v>
      </c>
      <c r="G20" s="77"/>
      <c r="H20" s="43"/>
      <c r="I20" s="12" t="str">
        <f t="shared" si="0"/>
        <v>* group[=].element[+].code = #Stage.sites</v>
      </c>
      <c r="J20" s="12" t="str">
        <f t="shared" si="1"/>
        <v>* group[=].element[=].display = ##34#sites##34#</v>
      </c>
      <c r="K20" s="12" t="str">
        <f t="shared" si="2"/>
        <v>* group[=].element[=].target.code = #Condition.bodySite</v>
      </c>
      <c r="L20" s="12" t="str">
        <f t="shared" si="3"/>
        <v>* group[=].element[=].target.display = ##34###34#</v>
      </c>
      <c r="M20" s="12" t="str">
        <f t="shared" si="4"/>
        <v>* group[=].element[=].target.equivalence = #equivalent</v>
      </c>
      <c r="N20" s="12" t="str">
        <f t="shared" si="5"/>
        <v/>
      </c>
      <c r="P20" s="11">
        <v>6</v>
      </c>
      <c r="Q20" s="11">
        <f t="shared" si="6"/>
        <v>0</v>
      </c>
      <c r="R20" s="11">
        <f t="shared" si="7"/>
        <v>6</v>
      </c>
      <c r="S20" s="12" t="str" cm="1">
        <f t="array" ref="S20">INDEX('Stage-ConceptMap-6 (2)'!$I$15:$N$117,Q20+1,R20)</f>
        <v/>
      </c>
    </row>
    <row r="21" spans="1:19" ht="73.75" x14ac:dyDescent="0.75">
      <c r="A21" s="44"/>
      <c r="B21" s="11" t="str">
        <f>'Stage (2)'!B20</f>
        <v>sites.softTissue</v>
      </c>
      <c r="C21" s="11" t="str">
        <f>'Stage (2)'!C20</f>
        <v>Soft tissue</v>
      </c>
      <c r="D21" s="12" t="s">
        <v>1596</v>
      </c>
      <c r="E21" s="12"/>
      <c r="F21" s="49" t="s">
        <v>1312</v>
      </c>
      <c r="G21" s="77" t="s">
        <v>2475</v>
      </c>
      <c r="H21" s="43"/>
      <c r="I21" s="12" t="str">
        <f t="shared" si="0"/>
        <v>* group[=].element[+].code = #Stage.sites.softTissue</v>
      </c>
      <c r="J21" s="12" t="str">
        <f t="shared" si="1"/>
        <v>* group[=].element[=].display = ##34#Soft tissue##34#</v>
      </c>
      <c r="K21" s="12" t="str">
        <f t="shared" si="2"/>
        <v>* group[=].element[=].target.code = #Condition.bodySite</v>
      </c>
      <c r="L21" s="12" t="str">
        <f t="shared" si="3"/>
        <v>* group[=].element[=].target.display = ##34###34#</v>
      </c>
      <c r="M21" s="12" t="str">
        <f t="shared" si="4"/>
        <v>* group[=].element[=].target.equivalence = #equivalent</v>
      </c>
      <c r="N21" s="12" t="str">
        <f t="shared" si="5"/>
        <v>* group[=].element[=].target.comment = ##34#where bodySite is the Athena concept 4338971 'soft tissue'##34#</v>
      </c>
      <c r="P21" s="11">
        <v>7</v>
      </c>
      <c r="Q21" s="11">
        <f t="shared" si="6"/>
        <v>1</v>
      </c>
      <c r="R21" s="11">
        <f t="shared" si="7"/>
        <v>1</v>
      </c>
      <c r="S21" s="12" t="str" cm="1">
        <f t="array" ref="S21">INDEX('Stage-ConceptMap-6 (2)'!$I$15:$N$117,Q21+1,R21)</f>
        <v>* group[=].element[+].code = #Stage.localised</v>
      </c>
    </row>
    <row r="22" spans="1:19" ht="73.75" x14ac:dyDescent="0.75">
      <c r="B22" s="11" t="str">
        <f>'Stage (2)'!B21</f>
        <v>sites.distantLymphNode</v>
      </c>
      <c r="C22" s="11" t="str">
        <f>'Stage (2)'!C21</f>
        <v>distant lymph node</v>
      </c>
      <c r="D22" s="12" t="s">
        <v>1596</v>
      </c>
      <c r="E22" s="12"/>
      <c r="F22" s="49" t="s">
        <v>1312</v>
      </c>
      <c r="G22" s="77" t="s">
        <v>2312</v>
      </c>
      <c r="H22" s="43"/>
      <c r="I22" s="12" t="str">
        <f t="shared" si="0"/>
        <v>* group[=].element[+].code = #Stage.sites.distantLymphNode</v>
      </c>
      <c r="J22" s="12" t="str">
        <f t="shared" si="1"/>
        <v>* group[=].element[=].display = ##34#distant lymph node##34#</v>
      </c>
      <c r="K22" s="12" t="str">
        <f t="shared" si="2"/>
        <v>* group[=].element[=].target.code = #Condition.bodySite</v>
      </c>
      <c r="L22" s="12" t="str">
        <f t="shared" si="3"/>
        <v>* group[=].element[=].target.display = ##34###34#</v>
      </c>
      <c r="M22" s="12" t="str">
        <f t="shared" si="4"/>
        <v>* group[=].element[=].target.equivalence = #equivalent</v>
      </c>
      <c r="N22" s="12" t="str">
        <f t="shared" si="5"/>
        <v>* group[=].element[=].target.comment = ##34#where bodySite is the Athena concept 59441001 'distant lymph node'##34#</v>
      </c>
      <c r="P22" s="11">
        <v>8</v>
      </c>
      <c r="Q22" s="11">
        <f t="shared" si="6"/>
        <v>1</v>
      </c>
      <c r="R22" s="11">
        <f t="shared" si="7"/>
        <v>2</v>
      </c>
      <c r="S22" s="12" t="str" cm="1">
        <f t="array" ref="S22">INDEX('Stage-ConceptMap-6 (2)'!$I$15:$N$117,Q22+1,R22)</f>
        <v>* group[=].element[=].display = ##34#Localised##34#</v>
      </c>
    </row>
    <row r="23" spans="1:19" ht="73.75" x14ac:dyDescent="0.75">
      <c r="B23" s="11" t="str">
        <f>'Stage (2)'!B22</f>
        <v>sites.lung</v>
      </c>
      <c r="C23" s="11" t="str">
        <f>'Stage (2)'!C22</f>
        <v>lung</v>
      </c>
      <c r="D23" s="12" t="s">
        <v>1596</v>
      </c>
      <c r="E23" s="12"/>
      <c r="F23" s="49" t="s">
        <v>1312</v>
      </c>
      <c r="G23" s="77" t="s">
        <v>2477</v>
      </c>
      <c r="H23" s="43"/>
      <c r="I23" s="12" t="str">
        <f t="shared" si="0"/>
        <v>* group[=].element[+].code = #Stage.sites.lung</v>
      </c>
      <c r="J23" s="12" t="str">
        <f t="shared" si="1"/>
        <v>* group[=].element[=].display = ##34#lung##34#</v>
      </c>
      <c r="K23" s="12" t="str">
        <f t="shared" si="2"/>
        <v>* group[=].element[=].target.code = #Condition.bodySite</v>
      </c>
      <c r="L23" s="12" t="str">
        <f t="shared" si="3"/>
        <v>* group[=].element[=].target.display = ##34###34#</v>
      </c>
      <c r="M23" s="12" t="str">
        <f t="shared" si="4"/>
        <v>* group[=].element[=].target.equivalence = #equivalent</v>
      </c>
      <c r="N23" s="12" t="str">
        <f t="shared" si="5"/>
        <v>* group[=].element[=].target.comment = ##34#where bodySite is the Athena concept 4213162 'lung'##34#</v>
      </c>
      <c r="P23" s="11">
        <v>9</v>
      </c>
      <c r="Q23" s="11">
        <f t="shared" si="6"/>
        <v>1</v>
      </c>
      <c r="R23" s="11">
        <f t="shared" si="7"/>
        <v>3</v>
      </c>
      <c r="S23" s="12" t="str" cm="1">
        <f t="array" ref="S23">INDEX('Stage-ConceptMap-6 (2)'!$I$15:$N$117,Q23+1,R23)</f>
        <v>* group[=].element[=].target.code = #Condition.bodySite.extension:qualifier.valueCodeableConcept</v>
      </c>
    </row>
    <row r="24" spans="1:19" ht="73.75" x14ac:dyDescent="0.75">
      <c r="B24" s="11" t="str">
        <f>'Stage (2)'!B23</f>
        <v>sites.bone</v>
      </c>
      <c r="C24" s="11" t="str">
        <f>'Stage (2)'!C23</f>
        <v>bone</v>
      </c>
      <c r="D24" s="12" t="s">
        <v>1596</v>
      </c>
      <c r="E24" s="12"/>
      <c r="F24" s="49" t="s">
        <v>1312</v>
      </c>
      <c r="G24" s="77" t="s">
        <v>2479</v>
      </c>
      <c r="H24" s="43"/>
      <c r="I24" s="12" t="str">
        <f t="shared" si="0"/>
        <v>* group[=].element[+].code = #Stage.sites.bone</v>
      </c>
      <c r="J24" s="12" t="str">
        <f t="shared" si="1"/>
        <v>* group[=].element[=].display = ##34#bone##34#</v>
      </c>
      <c r="K24" s="12" t="str">
        <f t="shared" si="2"/>
        <v>* group[=].element[=].target.code = #Condition.bodySite</v>
      </c>
      <c r="L24" s="12" t="str">
        <f t="shared" si="3"/>
        <v>* group[=].element[=].target.display = ##34###34#</v>
      </c>
      <c r="M24" s="12" t="str">
        <f t="shared" si="4"/>
        <v>* group[=].element[=].target.equivalence = #equivalent</v>
      </c>
      <c r="N24" s="12" t="str">
        <f t="shared" si="5"/>
        <v>* group[=].element[=].target.comment = ##34#where bodySite is the Athena concept 4000496 'bone'##34#</v>
      </c>
      <c r="P24" s="11">
        <v>10</v>
      </c>
      <c r="Q24" s="11">
        <f t="shared" si="6"/>
        <v>1</v>
      </c>
      <c r="R24" s="11">
        <f t="shared" si="7"/>
        <v>4</v>
      </c>
      <c r="S24" s="12" t="str" cm="1">
        <f t="array" ref="S24">INDEX('Stage-ConceptMap-6 (2)'!$I$15:$N$117,Q24+1,R24)</f>
        <v>* group[=].element[=].target.display = ##34###34#</v>
      </c>
    </row>
    <row r="25" spans="1:19" ht="73.75" x14ac:dyDescent="0.75">
      <c r="B25" s="11" t="str">
        <f>'Stage (2)'!B24</f>
        <v>sites.liver</v>
      </c>
      <c r="C25" s="11" t="str">
        <f>'Stage (2)'!C24</f>
        <v>liver</v>
      </c>
      <c r="D25" s="12" t="s">
        <v>1596</v>
      </c>
      <c r="E25" s="12"/>
      <c r="F25" s="49" t="s">
        <v>1312</v>
      </c>
      <c r="G25" s="77" t="s">
        <v>2481</v>
      </c>
      <c r="H25" s="43"/>
      <c r="I25" s="12" t="str">
        <f t="shared" si="0"/>
        <v>* group[=].element[+].code = #Stage.sites.liver</v>
      </c>
      <c r="J25" s="12" t="str">
        <f t="shared" si="1"/>
        <v>* group[=].element[=].display = ##34#liver##34#</v>
      </c>
      <c r="K25" s="12" t="str">
        <f t="shared" si="2"/>
        <v>* group[=].element[=].target.code = #Condition.bodySite</v>
      </c>
      <c r="L25" s="12" t="str">
        <f t="shared" si="3"/>
        <v>* group[=].element[=].target.display = ##34###34#</v>
      </c>
      <c r="M25" s="12" t="str">
        <f t="shared" si="4"/>
        <v>* group[=].element[=].target.equivalence = #equivalent</v>
      </c>
      <c r="N25" s="12" t="str">
        <f t="shared" si="5"/>
        <v>* group[=].element[=].target.comment = ##34#where bodySite is the Athena concept 4009105 'liver'##34#</v>
      </c>
      <c r="P25" s="11">
        <v>11</v>
      </c>
      <c r="Q25" s="11">
        <f t="shared" si="6"/>
        <v>1</v>
      </c>
      <c r="R25" s="11">
        <f t="shared" si="7"/>
        <v>5</v>
      </c>
      <c r="S25" s="12" t="str" cm="1">
        <f t="array" ref="S25">INDEX('Stage-ConceptMap-6 (2)'!$I$15:$N$117,Q25+1,R25)</f>
        <v>* group[=].element[=].target.equivalence = #relatedto</v>
      </c>
    </row>
    <row r="26" spans="1:19" ht="73.75" x14ac:dyDescent="0.75">
      <c r="B26" s="11" t="str">
        <f>'Stage (2)'!B25</f>
        <v>sites.pleura</v>
      </c>
      <c r="C26" s="11" t="str">
        <f>'Stage (2)'!C25</f>
        <v>pleura</v>
      </c>
      <c r="D26" s="12" t="s">
        <v>1596</v>
      </c>
      <c r="E26" s="12"/>
      <c r="F26" s="49" t="s">
        <v>1312</v>
      </c>
      <c r="G26" s="77" t="s">
        <v>2483</v>
      </c>
      <c r="H26" s="43"/>
      <c r="I26" s="12" t="str">
        <f t="shared" si="0"/>
        <v>* group[=].element[+].code = #Stage.sites.pleura</v>
      </c>
      <c r="J26" s="12" t="str">
        <f t="shared" si="1"/>
        <v>* group[=].element[=].display = ##34#pleura##34#</v>
      </c>
      <c r="K26" s="12" t="str">
        <f t="shared" si="2"/>
        <v>* group[=].element[=].target.code = #Condition.bodySite</v>
      </c>
      <c r="L26" s="12" t="str">
        <f t="shared" si="3"/>
        <v>* group[=].element[=].target.display = ##34###34#</v>
      </c>
      <c r="M26" s="12" t="str">
        <f t="shared" si="4"/>
        <v>* group[=].element[=].target.equivalence = #equivalent</v>
      </c>
      <c r="N26" s="12" t="str">
        <f t="shared" si="5"/>
        <v>* group[=].element[=].target.comment = ##34#where bodySite is the Athena concept 4150673 'pleura'##34#</v>
      </c>
      <c r="P26" s="11">
        <v>12</v>
      </c>
      <c r="Q26" s="11">
        <f t="shared" si="6"/>
        <v>1</v>
      </c>
      <c r="R26" s="11">
        <f t="shared" si="7"/>
        <v>6</v>
      </c>
      <c r="S26" s="12" t="str" cm="1">
        <f t="array" ref="S26">INDEX('Stage-ConceptMap-6 (2)'!$I$15:$N$117,Q26+1,R26)</f>
        <v>* group[=].element[=].target.comment = ##34#Where the qualifier is the SNOEMD CT concept 255471002 Localized##34#</v>
      </c>
    </row>
    <row r="27" spans="1:19" ht="73.75" x14ac:dyDescent="0.75">
      <c r="B27" s="11" t="str">
        <f>'Stage (2)'!B26</f>
        <v>sites.peritoneum</v>
      </c>
      <c r="C27" s="11" t="str">
        <f>'Stage (2)'!C26</f>
        <v>peritoneum</v>
      </c>
      <c r="D27" s="12" t="s">
        <v>1596</v>
      </c>
      <c r="E27" s="12"/>
      <c r="F27" s="49" t="s">
        <v>1312</v>
      </c>
      <c r="G27" s="77" t="s">
        <v>2485</v>
      </c>
      <c r="H27" s="43"/>
      <c r="I27" s="12" t="str">
        <f t="shared" si="0"/>
        <v>* group[=].element[+].code = #Stage.sites.peritoneum</v>
      </c>
      <c r="J27" s="12" t="str">
        <f t="shared" si="1"/>
        <v>* group[=].element[=].display = ##34#peritoneum##34#</v>
      </c>
      <c r="K27" s="12" t="str">
        <f t="shared" si="2"/>
        <v>* group[=].element[=].target.code = #Condition.bodySite</v>
      </c>
      <c r="L27" s="12" t="str">
        <f t="shared" si="3"/>
        <v>* group[=].element[=].target.display = ##34###34#</v>
      </c>
      <c r="M27" s="12" t="str">
        <f t="shared" si="4"/>
        <v>* group[=].element[=].target.equivalence = #equivalent</v>
      </c>
      <c r="N27" s="12" t="str">
        <f t="shared" si="5"/>
        <v>* group[=].element[=].target.comment = ##34#where bodySite is the Athena concept 4035784 'peritoneum'##34#</v>
      </c>
      <c r="P27" s="11">
        <v>13</v>
      </c>
      <c r="Q27" s="11">
        <f t="shared" si="6"/>
        <v>2</v>
      </c>
      <c r="R27" s="11">
        <f t="shared" si="7"/>
        <v>1</v>
      </c>
      <c r="S27" s="12" t="str" cm="1">
        <f t="array" ref="S27">INDEX('Stage-ConceptMap-6 (2)'!$I$15:$N$117,Q27+1,R27)</f>
        <v>* group[=].element[+].code = #Stage.locoRegional</v>
      </c>
    </row>
    <row r="28" spans="1:19" ht="73.75" x14ac:dyDescent="0.75">
      <c r="B28" s="11" t="str">
        <f>'Stage (2)'!B27</f>
        <v>sites.brain</v>
      </c>
      <c r="C28" s="11" t="str">
        <f>'Stage (2)'!C27</f>
        <v>brain</v>
      </c>
      <c r="D28" s="12" t="s">
        <v>1596</v>
      </c>
      <c r="E28" s="12"/>
      <c r="F28" s="49" t="s">
        <v>1312</v>
      </c>
      <c r="G28" s="77" t="s">
        <v>2487</v>
      </c>
      <c r="H28" s="43"/>
      <c r="I28" s="12" t="str">
        <f t="shared" si="0"/>
        <v>* group[=].element[+].code = #Stage.sites.brain</v>
      </c>
      <c r="J28" s="12" t="str">
        <f t="shared" si="1"/>
        <v>* group[=].element[=].display = ##34#brain##34#</v>
      </c>
      <c r="K28" s="12" t="str">
        <f t="shared" si="2"/>
        <v>* group[=].element[=].target.code = #Condition.bodySite</v>
      </c>
      <c r="L28" s="12" t="str">
        <f t="shared" si="3"/>
        <v>* group[=].element[=].target.display = ##34###34#</v>
      </c>
      <c r="M28" s="12" t="str">
        <f t="shared" si="4"/>
        <v>* group[=].element[=].target.equivalence = #equivalent</v>
      </c>
      <c r="N28" s="12" t="str">
        <f t="shared" si="5"/>
        <v>* group[=].element[=].target.comment = ##34#where bodySite is the Athena concept 4133034 'brain'##34#</v>
      </c>
      <c r="P28" s="11">
        <v>14</v>
      </c>
      <c r="Q28" s="11">
        <f t="shared" si="6"/>
        <v>2</v>
      </c>
      <c r="R28" s="11">
        <f t="shared" si="7"/>
        <v>2</v>
      </c>
      <c r="S28" s="12" t="str" cm="1">
        <f t="array" ref="S28">INDEX('Stage-ConceptMap-6 (2)'!$I$15:$N$117,Q28+1,R28)</f>
        <v>* group[=].element[=].display = ##34#Loco-regional##34#</v>
      </c>
    </row>
    <row r="29" spans="1:19" ht="103.25" x14ac:dyDescent="0.75">
      <c r="B29" s="11" t="str">
        <f>'Stage (2)'!B28</f>
        <v>sites.otherViscera</v>
      </c>
      <c r="C29" s="11" t="str">
        <f>'Stage (2)'!C28</f>
        <v>other viscera</v>
      </c>
      <c r="D29" s="12" t="s">
        <v>1596</v>
      </c>
      <c r="E29" s="12"/>
      <c r="F29" s="49" t="s">
        <v>1312</v>
      </c>
      <c r="G29" s="76" t="s">
        <v>2313</v>
      </c>
      <c r="H29" s="43"/>
      <c r="I29" s="12" t="str">
        <f t="shared" si="0"/>
        <v>* group[=].element[+].code = #Stage.sites.otherViscera</v>
      </c>
      <c r="J29" s="12" t="str">
        <f t="shared" si="1"/>
        <v>* group[=].element[=].display = ##34#other viscera##34#</v>
      </c>
      <c r="K29" s="12" t="str">
        <f t="shared" si="2"/>
        <v>* group[=].element[=].target.code = #Condition.bodySite</v>
      </c>
      <c r="L29" s="12" t="str">
        <f t="shared" si="3"/>
        <v>* group[=].element[=].target.display = ##34###34#</v>
      </c>
      <c r="M29" s="12" t="str">
        <f t="shared" si="4"/>
        <v>* group[=].element[=].target.equivalence = #equivalent</v>
      </c>
      <c r="N29" s="12" t="str">
        <f t="shared" si="5"/>
        <v>* group[=].element[=].target.comment = ##34#where bodySite is the Athena concept 4159589 'Abdominal viscera'  // TO BE checked the original concept was OTHER VISCERA##34#</v>
      </c>
      <c r="P29" s="11">
        <v>15</v>
      </c>
      <c r="Q29" s="11">
        <f t="shared" si="6"/>
        <v>2</v>
      </c>
      <c r="R29" s="11">
        <f t="shared" si="7"/>
        <v>3</v>
      </c>
      <c r="S29" s="12" t="str" cm="1">
        <f t="array" ref="S29">INDEX('Stage-ConceptMap-6 (2)'!$I$15:$N$117,Q29+1,R29)</f>
        <v>* group[=].element[=].target.code = #Condition.bodySite.extension:qualifier.valueCodeableConcept</v>
      </c>
    </row>
    <row r="30" spans="1:19" ht="73.75" x14ac:dyDescent="0.75">
      <c r="B30" s="11" t="str">
        <f>'Stage (2)'!B29</f>
        <v>sites.unknown</v>
      </c>
      <c r="C30" s="11" t="str">
        <f>'Stage (2)'!C29</f>
        <v>unknown</v>
      </c>
      <c r="D30" s="12" t="s">
        <v>1596</v>
      </c>
      <c r="E30" s="12"/>
      <c r="F30" s="49" t="s">
        <v>1312</v>
      </c>
      <c r="G30" s="77" t="s">
        <v>2489</v>
      </c>
      <c r="H30" s="43"/>
      <c r="I30" s="12" t="str">
        <f t="shared" si="0"/>
        <v>* group[=].element[+].code = #Stage.sites.unknown</v>
      </c>
      <c r="J30" s="12" t="str">
        <f t="shared" si="1"/>
        <v>* group[=].element[=].display = ##34#unknown##34#</v>
      </c>
      <c r="K30" s="12" t="str">
        <f t="shared" si="2"/>
        <v>* group[=].element[=].target.code = #Condition.bodySite</v>
      </c>
      <c r="L30" s="12" t="str">
        <f t="shared" si="3"/>
        <v>* group[=].element[=].target.display = ##34###34#</v>
      </c>
      <c r="M30" s="12" t="str">
        <f t="shared" si="4"/>
        <v>* group[=].element[=].target.equivalence = #equivalent</v>
      </c>
      <c r="N30" s="12" t="str">
        <f t="shared" si="5"/>
        <v>* group[=].element[=].target.comment = ##34#where bodySite is the Athena concept 4129922 'unknown'##34#</v>
      </c>
      <c r="P30" s="11">
        <v>16</v>
      </c>
      <c r="Q30" s="11">
        <f t="shared" si="6"/>
        <v>2</v>
      </c>
      <c r="R30" s="11">
        <f t="shared" si="7"/>
        <v>4</v>
      </c>
      <c r="S30" s="12" t="str" cm="1">
        <f t="array" ref="S30">INDEX('Stage-ConceptMap-6 (2)'!$I$15:$N$117,Q30+1,R30)</f>
        <v>* group[=].element[=].target.display = ##34###34#</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INDEX('Stage-ConceptMap-6 (2)'!$I$15:$N$117,Q31+1,R31)</f>
        <v>* group[=].element[=].target.equivalence = #relatedto</v>
      </c>
    </row>
    <row r="32" spans="1:19" ht="29.5"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INDEX('Stage-ConceptMap-6 (2)'!$I$15:$N$117,Q32+1,R32)</f>
        <v>* group[=].element[=].target.comment = ##34#Where the qualifier is the SNOEMD CT concept 410674003 Regional##34#</v>
      </c>
    </row>
    <row r="33" spans="1:19" s="2" customFormat="1" x14ac:dyDescent="0.75">
      <c r="A33"/>
      <c r="B33" s="11"/>
      <c r="C33" s="11"/>
      <c r="D33" s="12"/>
      <c r="E33" s="12"/>
      <c r="F33" s="49"/>
      <c r="G33" s="77"/>
      <c r="H33" s="43"/>
      <c r="I33" s="12"/>
      <c r="J33" s="12"/>
      <c r="K33" s="12"/>
      <c r="L33" s="12"/>
      <c r="M33" s="12"/>
      <c r="N33" s="12"/>
      <c r="P33" s="11">
        <v>19</v>
      </c>
      <c r="Q33" s="11">
        <f t="shared" si="6"/>
        <v>3</v>
      </c>
      <c r="R33" s="11">
        <f t="shared" si="7"/>
        <v>1</v>
      </c>
      <c r="S33" s="12" t="str" cm="1">
        <f t="array" ref="S33">INDEX('Stage-ConceptMap-6 (2)'!$I$15:$N$117,Q33+1,R33)</f>
        <v>* group[=].element[+].code = #Stage.isMetastatic</v>
      </c>
    </row>
    <row r="34" spans="1:19" s="2" customFormat="1" x14ac:dyDescent="0.75">
      <c r="A34"/>
      <c r="B34" s="11"/>
      <c r="C34" s="11"/>
      <c r="D34" s="12"/>
      <c r="F34" s="43"/>
      <c r="G34" s="77"/>
      <c r="H34" s="43"/>
      <c r="I34" s="12"/>
      <c r="J34" s="12"/>
      <c r="K34" s="12"/>
      <c r="L34" s="12"/>
      <c r="M34" s="12"/>
      <c r="N34" s="12"/>
      <c r="P34" s="11">
        <v>20</v>
      </c>
      <c r="Q34" s="11">
        <f t="shared" si="6"/>
        <v>3</v>
      </c>
      <c r="R34" s="11">
        <f t="shared" si="7"/>
        <v>2</v>
      </c>
      <c r="S34" s="12" t="str" cm="1">
        <f t="array" ref="S34">INDEX('Stage-ConceptMap-6 (2)'!$I$15:$N$117,Q34+1,R34)</f>
        <v>* group[=].element[=].display = ##34#Is metastatic##34#</v>
      </c>
    </row>
    <row r="35" spans="1:19" s="2" customFormat="1" x14ac:dyDescent="0.75">
      <c r="A35"/>
      <c r="B35" s="11"/>
      <c r="C35" s="11"/>
      <c r="D35" s="12"/>
      <c r="F35" s="43"/>
      <c r="G35" s="77"/>
      <c r="H35" s="43"/>
      <c r="J35"/>
      <c r="K35" s="43"/>
      <c r="L35" s="43"/>
      <c r="M35" s="51"/>
      <c r="N35" s="51"/>
      <c r="P35" s="11">
        <v>21</v>
      </c>
      <c r="Q35" s="11">
        <f t="shared" si="6"/>
        <v>3</v>
      </c>
      <c r="R35" s="11">
        <f t="shared" si="7"/>
        <v>3</v>
      </c>
      <c r="S35" s="12" t="str" cm="1">
        <f t="array" ref="S35">INDEX('Stage-ConceptMap-6 (2)'!$I$15:$N$117,Q35+1,R35)</f>
        <v>* group[=].element[=].target.code = #Condition.</v>
      </c>
    </row>
    <row r="36" spans="1:19" s="2" customFormat="1" x14ac:dyDescent="0.75">
      <c r="A36"/>
      <c r="B36" s="11"/>
      <c r="C36" s="11"/>
      <c r="D36" s="12"/>
      <c r="F36" s="43"/>
      <c r="G36" s="77"/>
      <c r="H36" s="43"/>
      <c r="J36" s="43"/>
      <c r="K36" s="43"/>
      <c r="L36" s="43"/>
      <c r="M36" s="51"/>
      <c r="N36" s="51"/>
      <c r="P36" s="11">
        <v>22</v>
      </c>
      <c r="Q36" s="11">
        <f t="shared" si="6"/>
        <v>3</v>
      </c>
      <c r="R36" s="11">
        <f t="shared" si="7"/>
        <v>4</v>
      </c>
      <c r="S36" s="12" t="str" cm="1">
        <f t="array" ref="S36">INDEX('Stage-ConceptMap-6 (2)'!$I$15:$N$117,Q36+1,R36)</f>
        <v>* group[=].element[=].target.display = ##34###34#</v>
      </c>
    </row>
    <row r="37" spans="1:19" s="2" customFormat="1" x14ac:dyDescent="0.75">
      <c r="A37"/>
      <c r="B37" s="11"/>
      <c r="C37" s="11"/>
      <c r="F37" s="43"/>
      <c r="G37" s="77"/>
      <c r="H37" s="43"/>
      <c r="J37" s="43"/>
      <c r="K37" s="43"/>
      <c r="L37" s="43"/>
      <c r="M37" s="51"/>
      <c r="N37" s="51"/>
      <c r="P37" s="11">
        <v>23</v>
      </c>
      <c r="Q37" s="11">
        <f t="shared" si="6"/>
        <v>3</v>
      </c>
      <c r="R37" s="11">
        <f t="shared" si="7"/>
        <v>5</v>
      </c>
      <c r="S37" s="12" t="str" cm="1">
        <f t="array" ref="S37">INDEX('Stage-ConceptMap-6 (2)'!$I$15:$N$117,Q37+1,R37)</f>
        <v>* group[=].element[=].target.equivalence = #relatedto</v>
      </c>
    </row>
    <row r="38" spans="1:19" ht="29.5" x14ac:dyDescent="0.75">
      <c r="B38" s="11"/>
      <c r="C38" s="11"/>
      <c r="G38" s="77"/>
      <c r="P38" s="11">
        <v>24</v>
      </c>
      <c r="Q38" s="11">
        <f t="shared" si="6"/>
        <v>3</v>
      </c>
      <c r="R38" s="11">
        <f t="shared" si="7"/>
        <v>6</v>
      </c>
      <c r="S38" s="12" t="str" cm="1">
        <f t="array" ref="S38">INDEX('Stage-ConceptMap-6 (2)'!$I$15:$N$117,Q38+1,R38)</f>
        <v>* group[=].element[=].target.comment = ##34#A condition describing metastases exists, this should be however determined by the stage M##34#</v>
      </c>
    </row>
    <row r="39" spans="1:19" x14ac:dyDescent="0.75">
      <c r="B39" s="11"/>
      <c r="C39" s="11"/>
      <c r="G39" s="77"/>
      <c r="P39" s="11">
        <v>25</v>
      </c>
      <c r="Q39" s="11">
        <f t="shared" si="6"/>
        <v>4</v>
      </c>
      <c r="R39" s="11">
        <f t="shared" si="7"/>
        <v>1</v>
      </c>
      <c r="S39" s="12" t="str" cm="1">
        <f t="array" ref="S39">INDEX('Stage-ConceptMap-6 (2)'!$I$15:$N$117,Q39+1,R39)</f>
        <v>* group[=].element[+].code = #Stage.regionalNodalMetastases</v>
      </c>
    </row>
    <row r="40" spans="1:19" x14ac:dyDescent="0.75">
      <c r="G40" s="77"/>
      <c r="P40" s="11">
        <v>26</v>
      </c>
      <c r="Q40" s="11">
        <f t="shared" si="6"/>
        <v>4</v>
      </c>
      <c r="R40" s="11">
        <f t="shared" si="7"/>
        <v>2</v>
      </c>
      <c r="S40" s="12" t="str" cm="1">
        <f t="array" ref="S40">INDEX('Stage-ConceptMap-6 (2)'!$I$15:$N$117,Q40+1,R40)</f>
        <v>* group[=].element[=].display = ##34#Regional nodal metastases##34#</v>
      </c>
    </row>
    <row r="41" spans="1:19" x14ac:dyDescent="0.75">
      <c r="G41" s="77"/>
      <c r="P41" s="11">
        <v>27</v>
      </c>
      <c r="Q41" s="11">
        <f t="shared" si="6"/>
        <v>4</v>
      </c>
      <c r="R41" s="11">
        <f t="shared" si="7"/>
        <v>3</v>
      </c>
      <c r="S41" s="12" t="str" cm="1">
        <f t="array" ref="S41">INDEX('Stage-ConceptMap-6 (2)'!$I$15:$N$117,Q41+1,R41)</f>
        <v>* group[=].element[=].target.code = #Condition.</v>
      </c>
    </row>
    <row r="42" spans="1:19" x14ac:dyDescent="0.75">
      <c r="G42" s="77"/>
      <c r="P42" s="11">
        <v>28</v>
      </c>
      <c r="Q42" s="11">
        <f t="shared" si="6"/>
        <v>4</v>
      </c>
      <c r="R42" s="11">
        <f t="shared" si="7"/>
        <v>4</v>
      </c>
      <c r="S42" s="12" t="str" cm="1">
        <f t="array" ref="S42">INDEX('Stage-ConceptMap-6 (2)'!$I$15:$N$117,Q42+1,R42)</f>
        <v>* group[=].element[=].target.display = ##34###34#</v>
      </c>
    </row>
    <row r="43" spans="1:19" x14ac:dyDescent="0.75">
      <c r="G43" s="77"/>
      <c r="P43" s="11">
        <v>29</v>
      </c>
      <c r="Q43" s="11">
        <f t="shared" si="6"/>
        <v>4</v>
      </c>
      <c r="R43" s="11">
        <f t="shared" si="7"/>
        <v>5</v>
      </c>
      <c r="S43" s="12" t="str" cm="1">
        <f t="array" ref="S43">INDEX('Stage-ConceptMap-6 (2)'!$I$15:$N$117,Q43+1,R43)</f>
        <v>* group[=].element[=].target.equivalence = #relatedto</v>
      </c>
    </row>
    <row r="44" spans="1:19" ht="29.5" x14ac:dyDescent="0.75">
      <c r="G44" s="77"/>
      <c r="P44" s="11">
        <v>30</v>
      </c>
      <c r="Q44" s="11">
        <f t="shared" si="6"/>
        <v>4</v>
      </c>
      <c r="R44" s="11">
        <f t="shared" si="7"/>
        <v>6</v>
      </c>
      <c r="S44" s="12" t="str" cm="1">
        <f t="array" ref="S44">INDEX('Stage-ConceptMap-6 (2)'!$I$15:$N$117,Q44+1,R44)</f>
        <v>* group[=].element[=].target.comment = ##34#A condition describing regional nodal metastases exists, this should be however determined by the stage N##34#</v>
      </c>
    </row>
    <row r="45" spans="1:19" x14ac:dyDescent="0.75">
      <c r="G45" s="77"/>
      <c r="P45" s="11">
        <v>31</v>
      </c>
      <c r="Q45" s="11">
        <f t="shared" si="6"/>
        <v>5</v>
      </c>
      <c r="R45" s="11">
        <f t="shared" si="7"/>
        <v>1</v>
      </c>
      <c r="S45" s="12" t="str" cm="1">
        <f t="array" ref="S45">INDEX('Stage-ConceptMap-6 (2)'!$I$15:$N$117,Q45+1,R45)</f>
        <v>* group[=].element[+].code = #Stage.sites</v>
      </c>
    </row>
    <row r="46" spans="1:19" x14ac:dyDescent="0.75">
      <c r="G46" s="77"/>
      <c r="P46" s="11">
        <v>32</v>
      </c>
      <c r="Q46" s="11">
        <f t="shared" si="6"/>
        <v>5</v>
      </c>
      <c r="R46" s="11">
        <f t="shared" si="7"/>
        <v>2</v>
      </c>
      <c r="S46" s="12" t="str" cm="1">
        <f t="array" ref="S46">INDEX('Stage-ConceptMap-6 (2)'!$I$15:$N$117,Q46+1,R46)</f>
        <v>* group[=].element[=].display = ##34#sites##34#</v>
      </c>
    </row>
    <row r="47" spans="1:19" x14ac:dyDescent="0.75">
      <c r="G47" s="77"/>
      <c r="P47" s="11">
        <v>33</v>
      </c>
      <c r="Q47" s="11">
        <f t="shared" si="6"/>
        <v>5</v>
      </c>
      <c r="R47" s="11">
        <f t="shared" si="7"/>
        <v>3</v>
      </c>
      <c r="S47" s="12" t="str" cm="1">
        <f t="array" ref="S47">INDEX('Stage-ConceptMap-6 (2)'!$I$15:$N$117,Q47+1,R47)</f>
        <v>* group[=].element[=].target.code = #Condition.bodySite</v>
      </c>
    </row>
    <row r="48" spans="1:19" x14ac:dyDescent="0.75">
      <c r="G48" s="77"/>
      <c r="P48" s="11">
        <v>34</v>
      </c>
      <c r="Q48" s="11">
        <f t="shared" si="6"/>
        <v>5</v>
      </c>
      <c r="R48" s="11">
        <f t="shared" si="7"/>
        <v>4</v>
      </c>
      <c r="S48" s="12" t="str" cm="1">
        <f t="array" ref="S48">INDEX('Stage-ConceptMap-6 (2)'!$I$15:$N$117,Q48+1,R48)</f>
        <v>* group[=].element[=].target.display = ##34###34#</v>
      </c>
    </row>
    <row r="49" spans="7:19" x14ac:dyDescent="0.75">
      <c r="G49" s="77"/>
      <c r="P49" s="11">
        <v>35</v>
      </c>
      <c r="Q49" s="11">
        <f t="shared" si="6"/>
        <v>5</v>
      </c>
      <c r="R49" s="11">
        <f t="shared" si="7"/>
        <v>5</v>
      </c>
      <c r="S49" s="12" t="str" cm="1">
        <f t="array" ref="S49">INDEX('Stage-ConceptMap-6 (2)'!$I$15:$N$117,Q49+1,R49)</f>
        <v>* group[=].element[=].target.equivalence = #equivalent</v>
      </c>
    </row>
    <row r="50" spans="7:19" x14ac:dyDescent="0.75">
      <c r="G50" s="77"/>
      <c r="P50" s="11">
        <v>36</v>
      </c>
      <c r="Q50" s="11">
        <f t="shared" si="6"/>
        <v>5</v>
      </c>
      <c r="R50" s="11">
        <f t="shared" si="7"/>
        <v>6</v>
      </c>
      <c r="S50" s="12" t="str" cm="1">
        <f t="array" ref="S50">INDEX('Stage-ConceptMap-6 (2)'!$I$15:$N$117,Q50+1,R50)</f>
        <v/>
      </c>
    </row>
    <row r="51" spans="7:19" x14ac:dyDescent="0.75">
      <c r="G51" s="77"/>
      <c r="P51" s="11">
        <v>37</v>
      </c>
      <c r="Q51" s="11">
        <f t="shared" si="6"/>
        <v>6</v>
      </c>
      <c r="R51" s="11">
        <f t="shared" si="7"/>
        <v>1</v>
      </c>
      <c r="S51" s="12" t="str" cm="1">
        <f t="array" ref="S51">INDEX('Stage-ConceptMap-6 (2)'!$I$15:$N$117,Q51+1,R51)</f>
        <v>* group[=].element[+].code = #Stage.sites.softTissue</v>
      </c>
    </row>
    <row r="52" spans="7:19" x14ac:dyDescent="0.75">
      <c r="G52" s="77"/>
      <c r="P52" s="11">
        <v>38</v>
      </c>
      <c r="Q52" s="11">
        <f t="shared" si="6"/>
        <v>6</v>
      </c>
      <c r="R52" s="11">
        <f t="shared" si="7"/>
        <v>2</v>
      </c>
      <c r="S52" s="12" t="str" cm="1">
        <f t="array" ref="S52">INDEX('Stage-ConceptMap-6 (2)'!$I$15:$N$117,Q52+1,R52)</f>
        <v>* group[=].element[=].display = ##34#Soft tissue##34#</v>
      </c>
    </row>
    <row r="53" spans="7:19" x14ac:dyDescent="0.75">
      <c r="G53" s="77"/>
      <c r="P53" s="11">
        <v>39</v>
      </c>
      <c r="Q53" s="11">
        <f t="shared" si="6"/>
        <v>6</v>
      </c>
      <c r="R53" s="11">
        <f t="shared" si="7"/>
        <v>3</v>
      </c>
      <c r="S53" s="12" t="str" cm="1">
        <f t="array" ref="S53">INDEX('Stage-ConceptMap-6 (2)'!$I$15:$N$117,Q53+1,R53)</f>
        <v>* group[=].element[=].target.code = #Condition.bodySite</v>
      </c>
    </row>
    <row r="54" spans="7:19" x14ac:dyDescent="0.75">
      <c r="G54" s="77"/>
      <c r="P54" s="11">
        <v>40</v>
      </c>
      <c r="Q54" s="11">
        <f t="shared" si="6"/>
        <v>6</v>
      </c>
      <c r="R54" s="11">
        <f t="shared" si="7"/>
        <v>4</v>
      </c>
      <c r="S54" s="12" t="str" cm="1">
        <f t="array" ref="S54">INDEX('Stage-ConceptMap-6 (2)'!$I$15:$N$117,Q54+1,R54)</f>
        <v>* group[=].element[=].target.display = ##34###34#</v>
      </c>
    </row>
    <row r="55" spans="7:19" x14ac:dyDescent="0.75">
      <c r="G55" s="77"/>
      <c r="P55" s="11">
        <v>41</v>
      </c>
      <c r="Q55" s="11">
        <f t="shared" si="6"/>
        <v>6</v>
      </c>
      <c r="R55" s="11">
        <f t="shared" si="7"/>
        <v>5</v>
      </c>
      <c r="S55" s="12" t="str" cm="1">
        <f t="array" ref="S55">INDEX('Stage-ConceptMap-6 (2)'!$I$15:$N$117,Q55+1,R55)</f>
        <v>* group[=].element[=].target.equivalence = #equivalent</v>
      </c>
    </row>
    <row r="56" spans="7:19" ht="29.5" x14ac:dyDescent="0.75">
      <c r="G56" s="77"/>
      <c r="P56" s="11">
        <v>42</v>
      </c>
      <c r="Q56" s="11">
        <f t="shared" si="6"/>
        <v>6</v>
      </c>
      <c r="R56" s="11">
        <f t="shared" si="7"/>
        <v>6</v>
      </c>
      <c r="S56" s="12" t="str" cm="1">
        <f t="array" ref="S56">INDEX('Stage-ConceptMap-6 (2)'!$I$15:$N$117,Q56+1,R56)</f>
        <v>* group[=].element[=].target.comment = ##34#where bodySite is the Athena concept 4338971 'soft tissue'##34#</v>
      </c>
    </row>
    <row r="57" spans="7:19" x14ac:dyDescent="0.75">
      <c r="G57" s="77"/>
      <c r="P57" s="11">
        <v>43</v>
      </c>
      <c r="Q57" s="11">
        <f t="shared" si="6"/>
        <v>7</v>
      </c>
      <c r="R57" s="11">
        <f t="shared" si="7"/>
        <v>1</v>
      </c>
      <c r="S57" s="12" t="str" cm="1">
        <f t="array" ref="S57">INDEX('Stage-ConceptMap-6 (2)'!$I$15:$N$117,Q57+1,R57)</f>
        <v>* group[=].element[+].code = #Stage.sites.distantLymphNode</v>
      </c>
    </row>
    <row r="58" spans="7:19" x14ac:dyDescent="0.75">
      <c r="G58" s="77"/>
      <c r="P58" s="11">
        <v>44</v>
      </c>
      <c r="Q58" s="11">
        <f t="shared" si="6"/>
        <v>7</v>
      </c>
      <c r="R58" s="11">
        <f t="shared" si="7"/>
        <v>2</v>
      </c>
      <c r="S58" s="12" t="str" cm="1">
        <f t="array" ref="S58">INDEX('Stage-ConceptMap-6 (2)'!$I$15:$N$117,Q58+1,R58)</f>
        <v>* group[=].element[=].display = ##34#distant lymph node##34#</v>
      </c>
    </row>
    <row r="59" spans="7:19" x14ac:dyDescent="0.75">
      <c r="G59" s="77"/>
      <c r="P59" s="11">
        <v>45</v>
      </c>
      <c r="Q59" s="11">
        <f t="shared" si="6"/>
        <v>7</v>
      </c>
      <c r="R59" s="11">
        <f t="shared" si="7"/>
        <v>3</v>
      </c>
      <c r="S59" s="12" t="str" cm="1">
        <f t="array" ref="S59">INDEX('Stage-ConceptMap-6 (2)'!$I$15:$N$117,Q59+1,R59)</f>
        <v>* group[=].element[=].target.code = #Condition.bodySite</v>
      </c>
    </row>
    <row r="60" spans="7:19" x14ac:dyDescent="0.75">
      <c r="G60" s="77"/>
      <c r="P60" s="11">
        <v>46</v>
      </c>
      <c r="Q60" s="11">
        <f t="shared" si="6"/>
        <v>7</v>
      </c>
      <c r="R60" s="11">
        <f t="shared" si="7"/>
        <v>4</v>
      </c>
      <c r="S60" s="12" t="str" cm="1">
        <f t="array" ref="S60">INDEX('Stage-ConceptMap-6 (2)'!$I$15:$N$117,Q60+1,R60)</f>
        <v>* group[=].element[=].target.display = ##34###34#</v>
      </c>
    </row>
    <row r="61" spans="7:19" x14ac:dyDescent="0.75">
      <c r="G61" s="77"/>
      <c r="P61" s="11">
        <v>47</v>
      </c>
      <c r="Q61" s="11">
        <f t="shared" si="6"/>
        <v>7</v>
      </c>
      <c r="R61" s="11">
        <f t="shared" si="7"/>
        <v>5</v>
      </c>
      <c r="S61" s="12" t="str" cm="1">
        <f t="array" ref="S61">INDEX('Stage-ConceptMap-6 (2)'!$I$15:$N$117,Q61+1,R61)</f>
        <v>* group[=].element[=].target.equivalence = #equivalent</v>
      </c>
    </row>
    <row r="62" spans="7:19" ht="29.5" x14ac:dyDescent="0.75">
      <c r="G62" s="77"/>
      <c r="P62" s="11">
        <v>48</v>
      </c>
      <c r="Q62" s="11">
        <f t="shared" si="6"/>
        <v>7</v>
      </c>
      <c r="R62" s="11">
        <f t="shared" si="7"/>
        <v>6</v>
      </c>
      <c r="S62" s="12" t="str" cm="1">
        <f t="array" ref="S62">INDEX('Stage-ConceptMap-6 (2)'!$I$15:$N$117,Q62+1,R62)</f>
        <v>* group[=].element[=].target.comment = ##34#where bodySite is the Athena concept 59441001 'distant lymph node'##34#</v>
      </c>
    </row>
    <row r="63" spans="7:19" x14ac:dyDescent="0.75">
      <c r="G63" s="77"/>
      <c r="P63" s="11">
        <v>49</v>
      </c>
      <c r="Q63" s="11">
        <f t="shared" si="6"/>
        <v>8</v>
      </c>
      <c r="R63" s="11">
        <f t="shared" si="7"/>
        <v>1</v>
      </c>
      <c r="S63" s="12" t="str" cm="1">
        <f t="array" ref="S63">INDEX('Stage-ConceptMap-6 (2)'!$I$15:$N$117,Q63+1,R63)</f>
        <v>* group[=].element[+].code = #Stage.sites.lung</v>
      </c>
    </row>
    <row r="64" spans="7:19" x14ac:dyDescent="0.75">
      <c r="G64" s="77"/>
      <c r="P64" s="11">
        <v>50</v>
      </c>
      <c r="Q64" s="11">
        <f t="shared" si="6"/>
        <v>8</v>
      </c>
      <c r="R64" s="11">
        <f t="shared" si="7"/>
        <v>2</v>
      </c>
      <c r="S64" s="12" t="str" cm="1">
        <f t="array" ref="S64">INDEX('Stage-ConceptMap-6 (2)'!$I$15:$N$117,Q64+1,R64)</f>
        <v>* group[=].element[=].display = ##34#lung##34#</v>
      </c>
    </row>
    <row r="65" spans="7:19" x14ac:dyDescent="0.75">
      <c r="G65" s="77"/>
      <c r="P65" s="11">
        <v>51</v>
      </c>
      <c r="Q65" s="11">
        <f t="shared" si="6"/>
        <v>8</v>
      </c>
      <c r="R65" s="11">
        <f t="shared" si="7"/>
        <v>3</v>
      </c>
      <c r="S65" s="12" t="str" cm="1">
        <f t="array" ref="S65">INDEX('Stage-ConceptMap-6 (2)'!$I$15:$N$117,Q65+1,R65)</f>
        <v>* group[=].element[=].target.code = #Condition.bodySite</v>
      </c>
    </row>
    <row r="66" spans="7:19" x14ac:dyDescent="0.75">
      <c r="G66" s="77"/>
      <c r="P66" s="11">
        <v>52</v>
      </c>
      <c r="Q66" s="11">
        <f t="shared" si="6"/>
        <v>8</v>
      </c>
      <c r="R66" s="11">
        <f t="shared" si="7"/>
        <v>4</v>
      </c>
      <c r="S66" s="12" t="str" cm="1">
        <f t="array" ref="S66">INDEX('Stage-ConceptMap-6 (2)'!$I$15:$N$117,Q66+1,R66)</f>
        <v>* group[=].element[=].target.display = ##34###34#</v>
      </c>
    </row>
    <row r="67" spans="7:19" x14ac:dyDescent="0.75">
      <c r="G67" s="77"/>
      <c r="P67" s="11">
        <v>53</v>
      </c>
      <c r="Q67" s="11">
        <f t="shared" si="6"/>
        <v>8</v>
      </c>
      <c r="R67" s="11">
        <f t="shared" si="7"/>
        <v>5</v>
      </c>
      <c r="S67" s="12" t="str" cm="1">
        <f t="array" ref="S67">INDEX('Stage-ConceptMap-6 (2)'!$I$15:$N$117,Q67+1,R67)</f>
        <v>* group[=].element[=].target.equivalence = #equivalent</v>
      </c>
    </row>
    <row r="68" spans="7:19" ht="29.5" x14ac:dyDescent="0.75">
      <c r="G68" s="77"/>
      <c r="P68" s="11">
        <v>54</v>
      </c>
      <c r="Q68" s="11">
        <f t="shared" si="6"/>
        <v>8</v>
      </c>
      <c r="R68" s="11">
        <f t="shared" si="7"/>
        <v>6</v>
      </c>
      <c r="S68" s="12" t="str" cm="1">
        <f t="array" ref="S68">INDEX('Stage-ConceptMap-6 (2)'!$I$15:$N$117,Q68+1,R68)</f>
        <v>* group[=].element[=].target.comment = ##34#where bodySite is the Athena concept 4213162 'lung'##34#</v>
      </c>
    </row>
    <row r="69" spans="7:19" x14ac:dyDescent="0.75">
      <c r="G69" s="77"/>
      <c r="P69" s="11">
        <v>55</v>
      </c>
      <c r="Q69" s="11">
        <f t="shared" si="6"/>
        <v>9</v>
      </c>
      <c r="R69" s="11">
        <f t="shared" si="7"/>
        <v>1</v>
      </c>
      <c r="S69" s="12" t="str" cm="1">
        <f t="array" ref="S69">INDEX('Stage-ConceptMap-6 (2)'!$I$15:$N$117,Q69+1,R69)</f>
        <v>* group[=].element[+].code = #Stage.sites.bone</v>
      </c>
    </row>
    <row r="70" spans="7:19" x14ac:dyDescent="0.75">
      <c r="G70" s="77"/>
      <c r="P70" s="11">
        <v>56</v>
      </c>
      <c r="Q70" s="11">
        <f t="shared" si="6"/>
        <v>9</v>
      </c>
      <c r="R70" s="11">
        <f t="shared" si="7"/>
        <v>2</v>
      </c>
      <c r="S70" s="12" t="str" cm="1">
        <f t="array" ref="S70">INDEX('Stage-ConceptMap-6 (2)'!$I$15:$N$117,Q70+1,R70)</f>
        <v>* group[=].element[=].display = ##34#bone##34#</v>
      </c>
    </row>
    <row r="71" spans="7:19" x14ac:dyDescent="0.75">
      <c r="G71" s="77"/>
      <c r="P71" s="11">
        <v>57</v>
      </c>
      <c r="Q71" s="11">
        <f t="shared" si="6"/>
        <v>9</v>
      </c>
      <c r="R71" s="11">
        <f t="shared" si="7"/>
        <v>3</v>
      </c>
      <c r="S71" s="12" t="str" cm="1">
        <f t="array" ref="S71">INDEX('Stage-ConceptMap-6 (2)'!$I$15:$N$117,Q71+1,R71)</f>
        <v>* group[=].element[=].target.code = #Condition.bodySite</v>
      </c>
    </row>
    <row r="72" spans="7:19" x14ac:dyDescent="0.75">
      <c r="G72" s="77"/>
      <c r="P72" s="11">
        <v>58</v>
      </c>
      <c r="Q72" s="11">
        <f t="shared" si="6"/>
        <v>9</v>
      </c>
      <c r="R72" s="11">
        <f t="shared" si="7"/>
        <v>4</v>
      </c>
      <c r="S72" s="12" t="str" cm="1">
        <f t="array" ref="S72">INDEX('Stage-ConceptMap-6 (2)'!$I$15:$N$117,Q72+1,R72)</f>
        <v>* group[=].element[=].target.display = ##34###34#</v>
      </c>
    </row>
    <row r="73" spans="7:19" x14ac:dyDescent="0.75">
      <c r="G73" s="77"/>
      <c r="P73" s="11">
        <v>59</v>
      </c>
      <c r="Q73" s="11">
        <f t="shared" si="6"/>
        <v>9</v>
      </c>
      <c r="R73" s="11">
        <f t="shared" si="7"/>
        <v>5</v>
      </c>
      <c r="S73" s="12" t="str" cm="1">
        <f t="array" ref="S73">INDEX('Stage-ConceptMap-6 (2)'!$I$15:$N$117,Q73+1,R73)</f>
        <v>* group[=].element[=].target.equivalence = #equivalent</v>
      </c>
    </row>
    <row r="74" spans="7:19" ht="29.5" x14ac:dyDescent="0.75">
      <c r="G74" s="77"/>
      <c r="P74" s="11">
        <v>60</v>
      </c>
      <c r="Q74" s="11">
        <f t="shared" si="6"/>
        <v>9</v>
      </c>
      <c r="R74" s="11">
        <f t="shared" si="7"/>
        <v>6</v>
      </c>
      <c r="S74" s="12" t="str" cm="1">
        <f t="array" ref="S74">INDEX('Stage-ConceptMap-6 (2)'!$I$15:$N$117,Q74+1,R74)</f>
        <v>* group[=].element[=].target.comment = ##34#where bodySite is the Athena concept 4000496 'bone'##34#</v>
      </c>
    </row>
    <row r="75" spans="7:19" x14ac:dyDescent="0.75">
      <c r="G75" s="77"/>
      <c r="P75" s="11">
        <v>61</v>
      </c>
      <c r="Q75" s="11">
        <f t="shared" si="6"/>
        <v>10</v>
      </c>
      <c r="R75" s="11">
        <f t="shared" si="7"/>
        <v>1</v>
      </c>
      <c r="S75" s="12" t="str" cm="1">
        <f t="array" ref="S75">INDEX('Stage-ConceptMap-6 (2)'!$I$15:$N$117,Q75+1,R75)</f>
        <v>* group[=].element[+].code = #Stage.sites.liver</v>
      </c>
    </row>
    <row r="76" spans="7:19" x14ac:dyDescent="0.75">
      <c r="G76" s="77"/>
      <c r="P76" s="11">
        <v>62</v>
      </c>
      <c r="Q76" s="11">
        <f t="shared" si="6"/>
        <v>10</v>
      </c>
      <c r="R76" s="11">
        <f t="shared" si="7"/>
        <v>2</v>
      </c>
      <c r="S76" s="12" t="str" cm="1">
        <f t="array" ref="S76">INDEX('Stage-ConceptMap-6 (2)'!$I$15:$N$117,Q76+1,R76)</f>
        <v>* group[=].element[=].display = ##34#liver##34#</v>
      </c>
    </row>
    <row r="77" spans="7:19" x14ac:dyDescent="0.75">
      <c r="G77" s="77"/>
      <c r="P77" s="11">
        <v>63</v>
      </c>
      <c r="Q77" s="11">
        <f t="shared" si="6"/>
        <v>10</v>
      </c>
      <c r="R77" s="11">
        <f t="shared" si="7"/>
        <v>3</v>
      </c>
      <c r="S77" s="12" t="str" cm="1">
        <f t="array" ref="S77">INDEX('Stage-ConceptMap-6 (2)'!$I$15:$N$117,Q77+1,R77)</f>
        <v>* group[=].element[=].target.code = #Condition.bodySite</v>
      </c>
    </row>
    <row r="78" spans="7:19" x14ac:dyDescent="0.75">
      <c r="G78" s="77"/>
      <c r="P78" s="11">
        <v>64</v>
      </c>
      <c r="Q78" s="11">
        <f t="shared" si="6"/>
        <v>10</v>
      </c>
      <c r="R78" s="11">
        <f t="shared" si="7"/>
        <v>4</v>
      </c>
      <c r="S78" s="12" t="str" cm="1">
        <f t="array" ref="S78">INDEX('Stage-ConceptMap-6 (2)'!$I$15:$N$117,Q78+1,R78)</f>
        <v>* group[=].element[=].target.display = ##34###34#</v>
      </c>
    </row>
    <row r="79" spans="7:19" x14ac:dyDescent="0.75">
      <c r="G79" s="77"/>
      <c r="P79" s="11">
        <v>65</v>
      </c>
      <c r="Q79" s="11">
        <f t="shared" ref="Q79:Q133" si="8">IF(MOD(P79,$Q$8)=0,P79/$Q$8-1,INT(P79/$Q$8))</f>
        <v>10</v>
      </c>
      <c r="R79" s="11">
        <f t="shared" ref="R79:R133" si="9">IF(MOD(P79,$Q$8)=0,$Q$8,MOD(P79,$Q$8))</f>
        <v>5</v>
      </c>
      <c r="S79" s="12" t="str" cm="1">
        <f t="array" ref="S79">INDEX('Stage-ConceptMap-6 (2)'!$I$15:$N$117,Q79+1,R79)</f>
        <v>* group[=].element[=].target.equivalence = #equivalent</v>
      </c>
    </row>
    <row r="80" spans="7:19" ht="29.5" x14ac:dyDescent="0.75">
      <c r="G80" s="77"/>
      <c r="P80" s="11">
        <v>66</v>
      </c>
      <c r="Q80" s="11">
        <f t="shared" si="8"/>
        <v>10</v>
      </c>
      <c r="R80" s="11">
        <f t="shared" si="9"/>
        <v>6</v>
      </c>
      <c r="S80" s="12" t="str" cm="1">
        <f t="array" ref="S80">INDEX('Stage-ConceptMap-6 (2)'!$I$15:$N$117,Q80+1,R80)</f>
        <v>* group[=].element[=].target.comment = ##34#where bodySite is the Athena concept 4009105 'liver'##34#</v>
      </c>
    </row>
    <row r="81" spans="7:19" x14ac:dyDescent="0.75">
      <c r="G81" s="77"/>
      <c r="P81" s="11">
        <v>67</v>
      </c>
      <c r="Q81" s="11">
        <f t="shared" si="8"/>
        <v>11</v>
      </c>
      <c r="R81" s="11">
        <f t="shared" si="9"/>
        <v>1</v>
      </c>
      <c r="S81" s="12" t="str" cm="1">
        <f t="array" ref="S81">INDEX('Stage-ConceptMap-6 (2)'!$I$15:$N$117,Q81+1,R81)</f>
        <v>* group[=].element[+].code = #Stage.sites.pleura</v>
      </c>
    </row>
    <row r="82" spans="7:19" x14ac:dyDescent="0.75">
      <c r="G82" s="77"/>
      <c r="P82" s="11">
        <v>68</v>
      </c>
      <c r="Q82" s="11">
        <f t="shared" si="8"/>
        <v>11</v>
      </c>
      <c r="R82" s="11">
        <f t="shared" si="9"/>
        <v>2</v>
      </c>
      <c r="S82" s="12" t="str" cm="1">
        <f t="array" ref="S82">INDEX('Stage-ConceptMap-6 (2)'!$I$15:$N$117,Q82+1,R82)</f>
        <v>* group[=].element[=].display = ##34#pleura##34#</v>
      </c>
    </row>
    <row r="83" spans="7:19" x14ac:dyDescent="0.75">
      <c r="G83" s="77"/>
      <c r="P83" s="11">
        <v>69</v>
      </c>
      <c r="Q83" s="11">
        <f t="shared" si="8"/>
        <v>11</v>
      </c>
      <c r="R83" s="11">
        <f t="shared" si="9"/>
        <v>3</v>
      </c>
      <c r="S83" s="12" t="str" cm="1">
        <f t="array" ref="S83">INDEX('Stage-ConceptMap-6 (2)'!$I$15:$N$117,Q83+1,R83)</f>
        <v>* group[=].element[=].target.code = #Condition.bodySite</v>
      </c>
    </row>
    <row r="84" spans="7:19" x14ac:dyDescent="0.75">
      <c r="G84" s="77"/>
      <c r="P84" s="11">
        <v>70</v>
      </c>
      <c r="Q84" s="11">
        <f t="shared" si="8"/>
        <v>11</v>
      </c>
      <c r="R84" s="11">
        <f t="shared" si="9"/>
        <v>4</v>
      </c>
      <c r="S84" s="12" t="str" cm="1">
        <f t="array" ref="S84">INDEX('Stage-ConceptMap-6 (2)'!$I$15:$N$117,Q84+1,R84)</f>
        <v>* group[=].element[=].target.display = ##34###34#</v>
      </c>
    </row>
    <row r="85" spans="7:19" x14ac:dyDescent="0.75">
      <c r="G85" s="77"/>
      <c r="P85" s="11">
        <v>71</v>
      </c>
      <c r="Q85" s="11">
        <f t="shared" si="8"/>
        <v>11</v>
      </c>
      <c r="R85" s="11">
        <f t="shared" si="9"/>
        <v>5</v>
      </c>
      <c r="S85" s="12" t="str" cm="1">
        <f t="array" ref="S85">INDEX('Stage-ConceptMap-6 (2)'!$I$15:$N$117,Q85+1,R85)</f>
        <v>* group[=].element[=].target.equivalence = #equivalent</v>
      </c>
    </row>
    <row r="86" spans="7:19" ht="29.5" x14ac:dyDescent="0.75">
      <c r="G86" s="77"/>
      <c r="P86" s="11">
        <v>72</v>
      </c>
      <c r="Q86" s="11">
        <f t="shared" si="8"/>
        <v>11</v>
      </c>
      <c r="R86" s="11">
        <f t="shared" si="9"/>
        <v>6</v>
      </c>
      <c r="S86" s="12" t="str" cm="1">
        <f t="array" ref="S86">INDEX('Stage-ConceptMap-6 (2)'!$I$15:$N$117,Q86+1,R86)</f>
        <v>* group[=].element[=].target.comment = ##34#where bodySite is the Athena concept 4150673 'pleura'##34#</v>
      </c>
    </row>
    <row r="87" spans="7:19" x14ac:dyDescent="0.75">
      <c r="G87" s="77"/>
      <c r="P87" s="11">
        <v>73</v>
      </c>
      <c r="Q87" s="11">
        <f t="shared" si="8"/>
        <v>12</v>
      </c>
      <c r="R87" s="11">
        <f t="shared" si="9"/>
        <v>1</v>
      </c>
      <c r="S87" s="12" t="str" cm="1">
        <f t="array" ref="S87">INDEX('Stage-ConceptMap-6 (2)'!$I$15:$N$117,Q87+1,R87)</f>
        <v>* group[=].element[+].code = #Stage.sites.peritoneum</v>
      </c>
    </row>
    <row r="88" spans="7:19" x14ac:dyDescent="0.75">
      <c r="G88" s="77"/>
      <c r="P88" s="11">
        <v>74</v>
      </c>
      <c r="Q88" s="11">
        <f t="shared" si="8"/>
        <v>12</v>
      </c>
      <c r="R88" s="11">
        <f t="shared" si="9"/>
        <v>2</v>
      </c>
      <c r="S88" s="12" t="str" cm="1">
        <f t="array" ref="S88">INDEX('Stage-ConceptMap-6 (2)'!$I$15:$N$117,Q88+1,R88)</f>
        <v>* group[=].element[=].display = ##34#peritoneum##34#</v>
      </c>
    </row>
    <row r="89" spans="7:19" x14ac:dyDescent="0.75">
      <c r="G89" s="77"/>
      <c r="P89" s="11">
        <v>75</v>
      </c>
      <c r="Q89" s="11">
        <f t="shared" si="8"/>
        <v>12</v>
      </c>
      <c r="R89" s="11">
        <f t="shared" si="9"/>
        <v>3</v>
      </c>
      <c r="S89" s="12" t="str" cm="1">
        <f t="array" ref="S89">INDEX('Stage-ConceptMap-6 (2)'!$I$15:$N$117,Q89+1,R89)</f>
        <v>* group[=].element[=].target.code = #Condition.bodySite</v>
      </c>
    </row>
    <row r="90" spans="7:19" x14ac:dyDescent="0.75">
      <c r="G90" s="77"/>
      <c r="P90" s="11">
        <v>76</v>
      </c>
      <c r="Q90" s="11">
        <f t="shared" si="8"/>
        <v>12</v>
      </c>
      <c r="R90" s="11">
        <f t="shared" si="9"/>
        <v>4</v>
      </c>
      <c r="S90" s="12" t="str" cm="1">
        <f t="array" ref="S90">INDEX('Stage-ConceptMap-6 (2)'!$I$15:$N$117,Q90+1,R90)</f>
        <v>* group[=].element[=].target.display = ##34###34#</v>
      </c>
    </row>
    <row r="91" spans="7:19" x14ac:dyDescent="0.75">
      <c r="G91" s="77"/>
      <c r="P91" s="11">
        <v>77</v>
      </c>
      <c r="Q91" s="11">
        <f t="shared" si="8"/>
        <v>12</v>
      </c>
      <c r="R91" s="11">
        <f t="shared" si="9"/>
        <v>5</v>
      </c>
      <c r="S91" s="12" t="str" cm="1">
        <f t="array" ref="S91">INDEX('Stage-ConceptMap-6 (2)'!$I$15:$N$117,Q91+1,R91)</f>
        <v>* group[=].element[=].target.equivalence = #equivalent</v>
      </c>
    </row>
    <row r="92" spans="7:19" ht="29.5" x14ac:dyDescent="0.75">
      <c r="G92" s="77"/>
      <c r="P92" s="11">
        <v>78</v>
      </c>
      <c r="Q92" s="11">
        <f t="shared" si="8"/>
        <v>12</v>
      </c>
      <c r="R92" s="11">
        <f t="shared" si="9"/>
        <v>6</v>
      </c>
      <c r="S92" s="12" t="str" cm="1">
        <f t="array" ref="S92">INDEX('Stage-ConceptMap-6 (2)'!$I$15:$N$117,Q92+1,R92)</f>
        <v>* group[=].element[=].target.comment = ##34#where bodySite is the Athena concept 4035784 'peritoneum'##34#</v>
      </c>
    </row>
    <row r="93" spans="7:19" x14ac:dyDescent="0.75">
      <c r="G93" s="77"/>
      <c r="P93" s="11">
        <v>79</v>
      </c>
      <c r="Q93" s="11">
        <f t="shared" si="8"/>
        <v>13</v>
      </c>
      <c r="R93" s="11">
        <f t="shared" si="9"/>
        <v>1</v>
      </c>
      <c r="S93" s="12" t="str" cm="1">
        <f t="array" ref="S93">INDEX('Stage-ConceptMap-6 (2)'!$I$15:$N$117,Q93+1,R93)</f>
        <v>* group[=].element[+].code = #Stage.sites.brain</v>
      </c>
    </row>
    <row r="94" spans="7:19" x14ac:dyDescent="0.75">
      <c r="G94" s="77"/>
      <c r="P94" s="11">
        <v>80</v>
      </c>
      <c r="Q94" s="11">
        <f t="shared" si="8"/>
        <v>13</v>
      </c>
      <c r="R94" s="11">
        <f t="shared" si="9"/>
        <v>2</v>
      </c>
      <c r="S94" s="12" t="str" cm="1">
        <f t="array" ref="S94">INDEX('Stage-ConceptMap-6 (2)'!$I$15:$N$117,Q94+1,R94)</f>
        <v>* group[=].element[=].display = ##34#brain##34#</v>
      </c>
    </row>
    <row r="95" spans="7:19" x14ac:dyDescent="0.75">
      <c r="G95" s="77"/>
      <c r="P95" s="11">
        <v>81</v>
      </c>
      <c r="Q95" s="11">
        <f t="shared" si="8"/>
        <v>13</v>
      </c>
      <c r="R95" s="11">
        <f t="shared" si="9"/>
        <v>3</v>
      </c>
      <c r="S95" s="12" t="str" cm="1">
        <f t="array" ref="S95">INDEX('Stage-ConceptMap-6 (2)'!$I$15:$N$117,Q95+1,R95)</f>
        <v>* group[=].element[=].target.code = #Condition.bodySite</v>
      </c>
    </row>
    <row r="96" spans="7:19" x14ac:dyDescent="0.75">
      <c r="G96" s="77"/>
      <c r="P96" s="11">
        <v>82</v>
      </c>
      <c r="Q96" s="11">
        <f t="shared" si="8"/>
        <v>13</v>
      </c>
      <c r="R96" s="11">
        <f t="shared" si="9"/>
        <v>4</v>
      </c>
      <c r="S96" s="12" t="str" cm="1">
        <f t="array" ref="S96">INDEX('Stage-ConceptMap-6 (2)'!$I$15:$N$117,Q96+1,R96)</f>
        <v>* group[=].element[=].target.display = ##34###34#</v>
      </c>
    </row>
    <row r="97" spans="7:19" x14ac:dyDescent="0.75">
      <c r="G97" s="77"/>
      <c r="P97" s="11">
        <v>83</v>
      </c>
      <c r="Q97" s="11">
        <f t="shared" si="8"/>
        <v>13</v>
      </c>
      <c r="R97" s="11">
        <f t="shared" si="9"/>
        <v>5</v>
      </c>
      <c r="S97" s="12" t="str" cm="1">
        <f t="array" ref="S97">INDEX('Stage-ConceptMap-6 (2)'!$I$15:$N$117,Q97+1,R97)</f>
        <v>* group[=].element[=].target.equivalence = #equivalent</v>
      </c>
    </row>
    <row r="98" spans="7:19" ht="29.5" x14ac:dyDescent="0.75">
      <c r="G98" s="77"/>
      <c r="P98" s="11">
        <v>84</v>
      </c>
      <c r="Q98" s="11">
        <f t="shared" si="8"/>
        <v>13</v>
      </c>
      <c r="R98" s="11">
        <f t="shared" si="9"/>
        <v>6</v>
      </c>
      <c r="S98" s="12" t="str" cm="1">
        <f t="array" ref="S98">INDEX('Stage-ConceptMap-6 (2)'!$I$15:$N$117,Q98+1,R98)</f>
        <v>* group[=].element[=].target.comment = ##34#where bodySite is the Athena concept 4133034 'brain'##34#</v>
      </c>
    </row>
    <row r="99" spans="7:19" x14ac:dyDescent="0.75">
      <c r="G99" s="77"/>
      <c r="P99" s="11">
        <v>85</v>
      </c>
      <c r="Q99" s="11">
        <f t="shared" si="8"/>
        <v>14</v>
      </c>
      <c r="R99" s="11">
        <f t="shared" si="9"/>
        <v>1</v>
      </c>
      <c r="S99" s="12" t="str" cm="1">
        <f t="array" ref="S99">INDEX('Stage-ConceptMap-6 (2)'!$I$15:$N$117,Q99+1,R99)</f>
        <v>* group[=].element[+].code = #Stage.sites.otherViscera</v>
      </c>
    </row>
    <row r="100" spans="7:19" x14ac:dyDescent="0.75">
      <c r="G100" s="77"/>
      <c r="P100" s="11">
        <v>86</v>
      </c>
      <c r="Q100" s="11">
        <f t="shared" si="8"/>
        <v>14</v>
      </c>
      <c r="R100" s="11">
        <f t="shared" si="9"/>
        <v>2</v>
      </c>
      <c r="S100" s="12" t="str" cm="1">
        <f t="array" ref="S100">INDEX('Stage-ConceptMap-6 (2)'!$I$15:$N$117,Q100+1,R100)</f>
        <v>* group[=].element[=].display = ##34#other viscera##34#</v>
      </c>
    </row>
    <row r="101" spans="7:19" x14ac:dyDescent="0.75">
      <c r="G101" s="77"/>
      <c r="P101" s="11">
        <v>87</v>
      </c>
      <c r="Q101" s="11">
        <f t="shared" si="8"/>
        <v>14</v>
      </c>
      <c r="R101" s="11">
        <f t="shared" si="9"/>
        <v>3</v>
      </c>
      <c r="S101" s="12" t="str" cm="1">
        <f t="array" ref="S101">INDEX('Stage-ConceptMap-6 (2)'!$I$15:$N$117,Q101+1,R101)</f>
        <v>* group[=].element[=].target.code = #Condition.bodySite</v>
      </c>
    </row>
    <row r="102" spans="7:19" x14ac:dyDescent="0.75">
      <c r="G102" s="77"/>
      <c r="P102" s="11">
        <v>88</v>
      </c>
      <c r="Q102" s="11">
        <f t="shared" si="8"/>
        <v>14</v>
      </c>
      <c r="R102" s="11">
        <f t="shared" si="9"/>
        <v>4</v>
      </c>
      <c r="S102" s="12" t="str" cm="1">
        <f t="array" ref="S102">INDEX('Stage-ConceptMap-6 (2)'!$I$15:$N$117,Q102+1,R102)</f>
        <v>* group[=].element[=].target.display = ##34###34#</v>
      </c>
    </row>
    <row r="103" spans="7:19" x14ac:dyDescent="0.75">
      <c r="G103" s="77"/>
      <c r="P103" s="11">
        <v>89</v>
      </c>
      <c r="Q103" s="11">
        <f t="shared" si="8"/>
        <v>14</v>
      </c>
      <c r="R103" s="11">
        <f t="shared" si="9"/>
        <v>5</v>
      </c>
      <c r="S103" s="12" t="str" cm="1">
        <f t="array" ref="S103">INDEX('Stage-ConceptMap-6 (2)'!$I$15:$N$117,Q103+1,R103)</f>
        <v>* group[=].element[=].target.equivalence = #equivalent</v>
      </c>
    </row>
    <row r="104" spans="7:19" ht="44.25" x14ac:dyDescent="0.75">
      <c r="G104" s="77"/>
      <c r="P104" s="11">
        <v>90</v>
      </c>
      <c r="Q104" s="11">
        <f t="shared" si="8"/>
        <v>14</v>
      </c>
      <c r="R104" s="11">
        <f t="shared" si="9"/>
        <v>6</v>
      </c>
      <c r="S104" s="12" t="str" cm="1">
        <f t="array" ref="S104">INDEX('Stage-ConceptMap-6 (2)'!$I$15:$N$117,Q104+1,R104)</f>
        <v>* group[=].element[=].target.comment = ##34#where bodySite is the Athena concept 4159589 'Abdominal viscera'  // TO BE checked the original concept was OTHER VISCERA##34#</v>
      </c>
    </row>
    <row r="105" spans="7:19" x14ac:dyDescent="0.75">
      <c r="G105" s="77"/>
      <c r="P105" s="11">
        <v>91</v>
      </c>
      <c r="Q105" s="11">
        <f t="shared" si="8"/>
        <v>15</v>
      </c>
      <c r="R105" s="11">
        <f t="shared" si="9"/>
        <v>1</v>
      </c>
      <c r="S105" s="12" t="str" cm="1">
        <f t="array" ref="S105">INDEX('Stage-ConceptMap-6 (2)'!$I$15:$N$117,Q105+1,R105)</f>
        <v>* group[=].element[+].code = #Stage.sites.unknown</v>
      </c>
    </row>
    <row r="106" spans="7:19" x14ac:dyDescent="0.75">
      <c r="G106" s="77"/>
      <c r="P106" s="11">
        <v>92</v>
      </c>
      <c r="Q106" s="11">
        <f t="shared" si="8"/>
        <v>15</v>
      </c>
      <c r="R106" s="11">
        <f t="shared" si="9"/>
        <v>2</v>
      </c>
      <c r="S106" s="12" t="str" cm="1">
        <f t="array" ref="S106">INDEX('Stage-ConceptMap-6 (2)'!$I$15:$N$117,Q106+1,R106)</f>
        <v>* group[=].element[=].display = ##34#unknown##34#</v>
      </c>
    </row>
    <row r="107" spans="7:19" x14ac:dyDescent="0.75">
      <c r="G107" s="77"/>
      <c r="P107" s="11">
        <v>93</v>
      </c>
      <c r="Q107" s="11">
        <f t="shared" si="8"/>
        <v>15</v>
      </c>
      <c r="R107" s="11">
        <f t="shared" si="9"/>
        <v>3</v>
      </c>
      <c r="S107" s="12" t="str" cm="1">
        <f t="array" ref="S107">INDEX('Stage-ConceptMap-6 (2)'!$I$15:$N$117,Q107+1,R107)</f>
        <v>* group[=].element[=].target.code = #Condition.bodySite</v>
      </c>
    </row>
    <row r="108" spans="7:19" x14ac:dyDescent="0.75">
      <c r="G108" s="77"/>
      <c r="P108" s="11">
        <v>94</v>
      </c>
      <c r="Q108" s="11">
        <f t="shared" si="8"/>
        <v>15</v>
      </c>
      <c r="R108" s="11">
        <f t="shared" si="9"/>
        <v>4</v>
      </c>
      <c r="S108" s="12" t="str" cm="1">
        <f t="array" ref="S108">INDEX('Stage-ConceptMap-6 (2)'!$I$15:$N$117,Q108+1,R108)</f>
        <v>* group[=].element[=].target.display = ##34###34#</v>
      </c>
    </row>
    <row r="109" spans="7:19" x14ac:dyDescent="0.75">
      <c r="G109" s="77"/>
      <c r="P109" s="11">
        <v>95</v>
      </c>
      <c r="Q109" s="11">
        <f t="shared" si="8"/>
        <v>15</v>
      </c>
      <c r="R109" s="11">
        <f t="shared" si="9"/>
        <v>5</v>
      </c>
      <c r="S109" s="12" t="str" cm="1">
        <f t="array" ref="S109">INDEX('Stage-ConceptMap-6 (2)'!$I$15:$N$117,Q109+1,R109)</f>
        <v>* group[=].element[=].target.equivalence = #equivalent</v>
      </c>
    </row>
    <row r="110" spans="7:19" ht="29.5" x14ac:dyDescent="0.75">
      <c r="G110" s="77"/>
      <c r="P110" s="11">
        <v>96</v>
      </c>
      <c r="Q110" s="11">
        <f t="shared" si="8"/>
        <v>15</v>
      </c>
      <c r="R110" s="11">
        <f t="shared" si="9"/>
        <v>6</v>
      </c>
      <c r="S110" s="12" t="str" cm="1">
        <f t="array" ref="S110">INDEX('Stage-ConceptMap-6 (2)'!$I$15:$N$117,Q110+1,R110)</f>
        <v>* group[=].element[=].target.comment = ##34#where bodySite is the Athena concept 4129922 'unknown'##34#</v>
      </c>
    </row>
    <row r="111" spans="7:19" x14ac:dyDescent="0.75">
      <c r="P111" s="11">
        <v>97</v>
      </c>
      <c r="Q111" s="11">
        <f t="shared" si="8"/>
        <v>16</v>
      </c>
      <c r="R111" s="11">
        <f t="shared" si="9"/>
        <v>1</v>
      </c>
      <c r="S111" s="12" cm="1">
        <f t="array" ref="S111">INDEX('Stage-ConceptMap-6 (2)'!$I$15:$N$117,Q111+1,R111)</f>
        <v>0</v>
      </c>
    </row>
    <row r="112" spans="7:19" x14ac:dyDescent="0.75">
      <c r="P112" s="11">
        <v>98</v>
      </c>
      <c r="Q112" s="11">
        <f t="shared" si="8"/>
        <v>16</v>
      </c>
      <c r="R112" s="11">
        <f t="shared" si="9"/>
        <v>2</v>
      </c>
      <c r="S112" s="12" cm="1">
        <f t="array" ref="S112">INDEX('Stage-ConceptMap-6 (2)'!$I$15:$N$117,Q112+1,R112)</f>
        <v>0</v>
      </c>
    </row>
    <row r="113" spans="16:19" x14ac:dyDescent="0.75">
      <c r="P113" s="11">
        <v>99</v>
      </c>
      <c r="Q113" s="11">
        <f t="shared" si="8"/>
        <v>16</v>
      </c>
      <c r="R113" s="11">
        <f t="shared" si="9"/>
        <v>3</v>
      </c>
      <c r="S113" s="12" cm="1">
        <f t="array" ref="S113">INDEX('Stage-ConceptMap-6 (2)'!$I$15:$N$117,Q113+1,R113)</f>
        <v>0</v>
      </c>
    </row>
    <row r="114" spans="16:19" x14ac:dyDescent="0.75">
      <c r="P114" s="11">
        <v>100</v>
      </c>
      <c r="Q114" s="11">
        <f t="shared" si="8"/>
        <v>16</v>
      </c>
      <c r="R114" s="11">
        <f t="shared" si="9"/>
        <v>4</v>
      </c>
      <c r="S114" s="12" cm="1">
        <f t="array" ref="S114">INDEX('Stage-ConceptMap-6 (2)'!$I$15:$N$117,Q114+1,R114)</f>
        <v>0</v>
      </c>
    </row>
    <row r="115" spans="16:19" x14ac:dyDescent="0.75">
      <c r="P115" s="11">
        <v>101</v>
      </c>
      <c r="Q115" s="11">
        <f t="shared" si="8"/>
        <v>16</v>
      </c>
      <c r="R115" s="11">
        <f t="shared" si="9"/>
        <v>5</v>
      </c>
      <c r="S115" s="12" cm="1">
        <f t="array" ref="S115">INDEX('Stage-ConceptMap-6 (2)'!$I$15:$N$117,Q115+1,R115)</f>
        <v>0</v>
      </c>
    </row>
    <row r="116" spans="16:19" x14ac:dyDescent="0.75">
      <c r="P116" s="11">
        <v>102</v>
      </c>
      <c r="Q116" s="11">
        <f t="shared" si="8"/>
        <v>16</v>
      </c>
      <c r="R116" s="11">
        <f t="shared" si="9"/>
        <v>6</v>
      </c>
      <c r="S116" s="12" cm="1">
        <f t="array" ref="S116">INDEX('Stage-ConceptMap-6 (2)'!$I$15:$N$117,Q116+1,R116)</f>
        <v>0</v>
      </c>
    </row>
    <row r="117" spans="16:19" x14ac:dyDescent="0.75">
      <c r="P117" s="11">
        <v>103</v>
      </c>
      <c r="Q117" s="11">
        <f t="shared" si="8"/>
        <v>17</v>
      </c>
      <c r="R117" s="11">
        <f t="shared" si="9"/>
        <v>1</v>
      </c>
      <c r="S117" s="12" cm="1">
        <f t="array" ref="S117">INDEX('Stage-ConceptMap-6 (2)'!$I$15:$N$117,Q117+1,R117)</f>
        <v>0</v>
      </c>
    </row>
    <row r="118" spans="16:19" x14ac:dyDescent="0.75">
      <c r="P118" s="11">
        <v>104</v>
      </c>
      <c r="Q118" s="11">
        <f t="shared" si="8"/>
        <v>17</v>
      </c>
      <c r="R118" s="11">
        <f t="shared" si="9"/>
        <v>2</v>
      </c>
      <c r="S118" s="12" cm="1">
        <f t="array" ref="S118">INDEX('Stage-ConceptMap-6 (2)'!$I$15:$N$117,Q118+1,R118)</f>
        <v>0</v>
      </c>
    </row>
    <row r="119" spans="16:19" x14ac:dyDescent="0.75">
      <c r="P119" s="11">
        <v>105</v>
      </c>
      <c r="Q119" s="11">
        <f t="shared" si="8"/>
        <v>17</v>
      </c>
      <c r="R119" s="11">
        <f t="shared" si="9"/>
        <v>3</v>
      </c>
      <c r="S119" s="12" cm="1">
        <f t="array" ref="S119">INDEX('Stage-ConceptMap-6 (2)'!$I$15:$N$117,Q119+1,R119)</f>
        <v>0</v>
      </c>
    </row>
    <row r="120" spans="16:19" x14ac:dyDescent="0.75">
      <c r="P120" s="11">
        <v>106</v>
      </c>
      <c r="Q120" s="11">
        <f t="shared" si="8"/>
        <v>17</v>
      </c>
      <c r="R120" s="11">
        <f t="shared" si="9"/>
        <v>4</v>
      </c>
      <c r="S120" s="12" cm="1">
        <f t="array" ref="S120">INDEX('Stage-ConceptMap-6 (2)'!$I$15:$N$117,Q120+1,R120)</f>
        <v>0</v>
      </c>
    </row>
    <row r="121" spans="16:19" x14ac:dyDescent="0.75">
      <c r="P121" s="11">
        <v>107</v>
      </c>
      <c r="Q121" s="11">
        <f t="shared" si="8"/>
        <v>17</v>
      </c>
      <c r="R121" s="11">
        <f t="shared" si="9"/>
        <v>5</v>
      </c>
      <c r="S121" s="12" cm="1">
        <f t="array" ref="S121">INDEX('Stage-ConceptMap-6 (2)'!$I$15:$N$117,Q121+1,R121)</f>
        <v>0</v>
      </c>
    </row>
    <row r="122" spans="16:19" x14ac:dyDescent="0.75">
      <c r="P122" s="11">
        <v>108</v>
      </c>
      <c r="Q122" s="11">
        <f t="shared" si="8"/>
        <v>17</v>
      </c>
      <c r="R122" s="11">
        <f t="shared" si="9"/>
        <v>6</v>
      </c>
      <c r="S122" s="12" cm="1">
        <f t="array" ref="S122">INDEX('Stage-ConceptMap-6 (2)'!$I$15:$N$117,Q122+1,R122)</f>
        <v>0</v>
      </c>
    </row>
    <row r="123" spans="16:19" x14ac:dyDescent="0.75">
      <c r="P123" s="11">
        <v>109</v>
      </c>
      <c r="Q123" s="11">
        <f t="shared" si="8"/>
        <v>18</v>
      </c>
      <c r="R123" s="11">
        <f t="shared" si="9"/>
        <v>1</v>
      </c>
      <c r="S123" s="12" cm="1">
        <f t="array" ref="S123">INDEX('Stage-ConceptMap-6 (2)'!$I$15:$N$117,Q123+1,R123)</f>
        <v>0</v>
      </c>
    </row>
    <row r="124" spans="16:19" x14ac:dyDescent="0.75">
      <c r="P124" s="11">
        <v>110</v>
      </c>
      <c r="Q124" s="11">
        <f t="shared" si="8"/>
        <v>18</v>
      </c>
      <c r="R124" s="11">
        <f t="shared" si="9"/>
        <v>2</v>
      </c>
      <c r="S124" s="12" cm="1">
        <f t="array" ref="S124">INDEX('Stage-ConceptMap-6 (2)'!$I$15:$N$117,Q124+1,R124)</f>
        <v>0</v>
      </c>
    </row>
    <row r="125" spans="16:19" x14ac:dyDescent="0.75">
      <c r="P125" s="11">
        <v>111</v>
      </c>
      <c r="Q125" s="11">
        <f t="shared" si="8"/>
        <v>18</v>
      </c>
      <c r="R125" s="11">
        <f t="shared" si="9"/>
        <v>3</v>
      </c>
      <c r="S125" s="12" cm="1">
        <f t="array" ref="S125">INDEX('Stage-ConceptMap-6 (2)'!$I$15:$N$117,Q125+1,R125)</f>
        <v>0</v>
      </c>
    </row>
    <row r="126" spans="16:19" x14ac:dyDescent="0.75">
      <c r="P126" s="11">
        <v>112</v>
      </c>
      <c r="Q126" s="11">
        <f t="shared" si="8"/>
        <v>18</v>
      </c>
      <c r="R126" s="11">
        <f t="shared" si="9"/>
        <v>4</v>
      </c>
      <c r="S126" s="12" cm="1">
        <f t="array" ref="S126">INDEX('Stage-ConceptMap-6 (2)'!$I$15:$N$117,Q126+1,R126)</f>
        <v>0</v>
      </c>
    </row>
    <row r="127" spans="16:19" x14ac:dyDescent="0.75">
      <c r="P127" s="11">
        <v>113</v>
      </c>
      <c r="Q127" s="11">
        <f t="shared" si="8"/>
        <v>18</v>
      </c>
      <c r="R127" s="11">
        <f t="shared" si="9"/>
        <v>5</v>
      </c>
      <c r="S127" s="12" cm="1">
        <f t="array" ref="S127">INDEX('Stage-ConceptMap-6 (2)'!$I$15:$N$117,Q127+1,R127)</f>
        <v>0</v>
      </c>
    </row>
    <row r="128" spans="16:19" x14ac:dyDescent="0.75">
      <c r="P128" s="11">
        <v>114</v>
      </c>
      <c r="Q128" s="11">
        <f t="shared" si="8"/>
        <v>18</v>
      </c>
      <c r="R128" s="11">
        <f t="shared" si="9"/>
        <v>6</v>
      </c>
      <c r="S128" s="12" cm="1">
        <f t="array" ref="S128">INDEX('Stage-ConceptMap-6 (2)'!$I$15:$N$117,Q128+1,R128)</f>
        <v>0</v>
      </c>
    </row>
    <row r="129" spans="16:19" x14ac:dyDescent="0.75">
      <c r="P129" s="11">
        <v>115</v>
      </c>
      <c r="Q129" s="11">
        <f t="shared" si="8"/>
        <v>19</v>
      </c>
      <c r="R129" s="11">
        <f t="shared" si="9"/>
        <v>1</v>
      </c>
      <c r="S129" s="12" cm="1">
        <f t="array" ref="S129">INDEX('Stage-ConceptMap-6 (2)'!$I$15:$N$117,Q129+1,R129)</f>
        <v>0</v>
      </c>
    </row>
    <row r="130" spans="16:19" x14ac:dyDescent="0.75">
      <c r="P130" s="11">
        <v>116</v>
      </c>
      <c r="Q130" s="11">
        <f t="shared" si="8"/>
        <v>19</v>
      </c>
      <c r="R130" s="11">
        <f t="shared" si="9"/>
        <v>2</v>
      </c>
      <c r="S130" s="12" cm="1">
        <f t="array" ref="S130">INDEX('Stage-ConceptMap-6 (2)'!$I$15:$N$117,Q130+1,R130)</f>
        <v>0</v>
      </c>
    </row>
    <row r="131" spans="16:19" x14ac:dyDescent="0.75">
      <c r="P131" s="11">
        <v>117</v>
      </c>
      <c r="Q131" s="11">
        <f t="shared" si="8"/>
        <v>19</v>
      </c>
      <c r="R131" s="11">
        <f t="shared" si="9"/>
        <v>3</v>
      </c>
      <c r="S131" s="12" cm="1">
        <f t="array" ref="S131">INDEX('Stage-ConceptMap-6 (2)'!$I$15:$N$117,Q131+1,R131)</f>
        <v>0</v>
      </c>
    </row>
    <row r="132" spans="16:19" x14ac:dyDescent="0.75">
      <c r="P132" s="11">
        <v>118</v>
      </c>
      <c r="Q132" s="11">
        <f t="shared" si="8"/>
        <v>19</v>
      </c>
      <c r="R132" s="11">
        <f t="shared" si="9"/>
        <v>4</v>
      </c>
      <c r="S132" s="12" cm="1">
        <f t="array" ref="S132">INDEX('Stage-ConceptMap-6 (2)'!$I$15:$N$117,Q132+1,R132)</f>
        <v>0</v>
      </c>
    </row>
    <row r="133" spans="16:19" x14ac:dyDescent="0.75">
      <c r="P133" s="11">
        <v>119</v>
      </c>
      <c r="Q133" s="11">
        <f t="shared" si="8"/>
        <v>19</v>
      </c>
      <c r="R133" s="11">
        <f t="shared" si="9"/>
        <v>5</v>
      </c>
      <c r="S133" s="12" cm="1">
        <f t="array" ref="S133">INDEX('Stage-ConceptMap-6 (2)'!$I$15:$N$117,Q133+1,R133)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4">
    <mergeCell ref="E3:G3"/>
    <mergeCell ref="E4:G4"/>
    <mergeCell ref="E6:G6"/>
    <mergeCell ref="E7:G7"/>
  </mergeCells>
  <hyperlinks>
    <hyperlink ref="E6" r:id="rId1" display="http://hl7.eu/fhir/laboratory/StructureDefinition/Author" xr:uid="{22CA8E1F-40A6-427B-96B7-88EF2DDD1919}"/>
    <hyperlink ref="E7" r:id="rId2" xr:uid="{D6E8AA1B-A8B6-4F15-910A-EB91F7900C94}"/>
    <hyperlink ref="C1" r:id="rId3" xr:uid="{956484C6-2A34-435A-B39C-AE091BD12877}"/>
    <hyperlink ref="E4" r:id="rId4" display="http://hl7.eu/fhir/ig/idea4rc/StructureDefinition/mcode-cancer-stage-group" xr:uid="{A7BEBC74-A152-4BD7-AF07-166BF99F8E04}"/>
    <hyperlink ref="E3" r:id="rId5" display="http://hl7.eu/fhir/ig/idea4rc/StructureDefinition/mcode-cancer-stage-group" xr:uid="{FCD5DC44-CD62-4B1A-A27A-8C2E13A8595A}"/>
  </hyperlinks>
  <pageMargins left="0.7" right="0.7" top="0.75" bottom="0.75" header="0.3" footer="0.3"/>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5C71C-8841-4298-8363-2299B33728CE}">
  <sheetPr codeName="Foglio107">
    <tabColor theme="0" tint="-0.34998626667073579"/>
  </sheetPr>
  <dimension ref="B1:G291"/>
  <sheetViews>
    <sheetView workbookViewId="0">
      <selection activeCell="H15" sqref="H15"/>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2260</v>
      </c>
    </row>
    <row r="3" spans="2:7" x14ac:dyDescent="0.75">
      <c r="B3" s="24" t="s">
        <v>20</v>
      </c>
    </row>
    <row r="4" spans="2:7" x14ac:dyDescent="0.75">
      <c r="B4" s="50" t="str">
        <f>"Instance: "&amp;'Stage-ConceptMap-1 (2)'!C4</f>
        <v>Instance: stage2FHIR</v>
      </c>
    </row>
    <row r="5" spans="2:7" x14ac:dyDescent="0.75">
      <c r="B5" s="50" t="s">
        <v>1330</v>
      </c>
    </row>
    <row r="6" spans="2:7" x14ac:dyDescent="0.75">
      <c r="B6" s="50" t="s">
        <v>1321</v>
      </c>
    </row>
    <row r="7" spans="2:7" x14ac:dyDescent="0.75">
      <c r="B7" s="50" t="s">
        <v>1473</v>
      </c>
    </row>
    <row r="8" spans="2:7" x14ac:dyDescent="0.75">
      <c r="B8" s="50" t="str">
        <f>"* name = ##34#"&amp;'Stage-ConceptMap-1 (2)'!C3&amp;"##34#"</f>
        <v>* name = ##34#Stage2FHIR##34#</v>
      </c>
    </row>
    <row r="9" spans="2:7" x14ac:dyDescent="0.75">
      <c r="B9" s="50" t="str">
        <f>"* title = ##34#"&amp;'Stage-ConceptMap-1 (2)'!C5&amp;"##34#"</f>
        <v>* title = ##34#Stage Model to this guide Map##34#</v>
      </c>
    </row>
    <row r="10" spans="2:7" x14ac:dyDescent="0.75">
      <c r="B10" s="50" t="s">
        <v>1322</v>
      </c>
    </row>
    <row r="11" spans="2:7" x14ac:dyDescent="0.75">
      <c r="B11" s="50" t="s">
        <v>1323</v>
      </c>
    </row>
    <row r="12" spans="2:7" x14ac:dyDescent="0.75">
      <c r="B12" s="50" t="str">
        <f>"* description = ##34#"&amp;'Stage-ConceptMap-1 (2)'!C8&amp;"##34#"</f>
        <v>* description = ##34#Stage Model to this guide Map##34#</v>
      </c>
    </row>
    <row r="13" spans="2:7" x14ac:dyDescent="0.75">
      <c r="B13" s="50" t="str">
        <f>"* purpose = ##34#"&amp;'Stage-ConceptMap-1 (2)'!C9&amp;"##34#"</f>
        <v>* purpose = ##34#It shows how the Stage Model is mapped into this guide##34#</v>
      </c>
    </row>
    <row r="14" spans="2:7" x14ac:dyDescent="0.75">
      <c r="B14" s="54" t="str">
        <f>"* sourceUri = ##34#"&amp;'Stage-ConceptMap-1 (2)'!E3&amp;"##34#"</f>
        <v>* sourceUri = ##34#http://hl7.eu/fhir/ig/idea4rc/StructureDefinition/Stage##34#</v>
      </c>
    </row>
    <row r="15" spans="2:7" x14ac:dyDescent="0.75">
      <c r="B15" s="54" t="str">
        <f>"* targetUri = ##34#"&amp;'Stage-ConceptMap-1 (2)'!E4&amp;"##34#"</f>
        <v>* targetUri = ##34#http://hl7.eu/fhir/ig/idea4rc/StructureDefinition/Bundle-eu-i4rc##34#</v>
      </c>
    </row>
    <row r="16" spans="2:7" x14ac:dyDescent="0.75">
      <c r="B16" s="53" t="str">
        <f>"* group[+].source = ##34#"&amp;'Stage-ConceptMap-1 (2)'!E6&amp;"##34#"</f>
        <v>* group[+].source = ##34#http://hl7.eu/fhir/ig/idea4rc/StructureDefinition/Stage##34#</v>
      </c>
    </row>
    <row r="17" spans="2:7" x14ac:dyDescent="0.75">
      <c r="B17" s="53" t="str">
        <f>"* group[=].target = ##34#"&amp;'Stage-ConceptMap-1 (2)'!E7&amp;"##34#"</f>
        <v>* group[=].target = ##34#http://hl7.eu/fhir/ig/idea4rc/StructureDefinition/mcode-cancer-stage-group##34#</v>
      </c>
    </row>
    <row r="18" spans="2:7" x14ac:dyDescent="0.75">
      <c r="B18" s="75"/>
    </row>
    <row r="19" spans="2:7" x14ac:dyDescent="0.75">
      <c r="B19" s="12" t="str">
        <f>IF('Stage-ConceptMap-1 (2)'!S15=0,"//---END",'Stage-ConceptMap-1 (2)'!S15)</f>
        <v>* group[=].element[+].code = #Stage.episodeEvent</v>
      </c>
    </row>
    <row r="20" spans="2:7" x14ac:dyDescent="0.75">
      <c r="B20" s="12" t="str">
        <f>IF('Stage-ConceptMap-1 (2)'!S16=0,"//---END",'Stage-ConceptMap-1 (2)'!S16)</f>
        <v>* group[=].element[=].display = ##34#Episode Event Reference##34#</v>
      </c>
    </row>
    <row r="21" spans="2:7" x14ac:dyDescent="0.75">
      <c r="B21" s="12" t="str">
        <f>IF('Stage-ConceptMap-1 (2)'!S17=0,"//---END",'Stage-ConceptMap-1 (2)'!S17)</f>
        <v>* group[=].element[=].target.code = #Observation.focus</v>
      </c>
    </row>
    <row r="22" spans="2:7" x14ac:dyDescent="0.75">
      <c r="B22" s="12" t="str">
        <f>IF('Stage-ConceptMap-1 (2)'!S18=0,"//---END",'Stage-ConceptMap-1 (2)'!S18)</f>
        <v>* group[=].element[=].target.display = ##34###34#</v>
      </c>
    </row>
    <row r="23" spans="2:7" x14ac:dyDescent="0.75">
      <c r="B23" s="12" t="str">
        <f>IF('Stage-ConceptMap-1 (2)'!S19=0,"//---END",'Stage-ConceptMap-1 (2)'!S19)</f>
        <v>* group[=].element[=].target.equivalence = #relatedto</v>
      </c>
    </row>
    <row r="24" spans="2:7" x14ac:dyDescent="0.75">
      <c r="B24" s="12" t="str">
        <f>IF('Stage-ConceptMap-1 (2)'!S20=0,"//---END",'Stage-ConceptMap-1 (2)'!S20)</f>
        <v/>
      </c>
      <c r="G24" s="7"/>
    </row>
    <row r="25" spans="2:7" x14ac:dyDescent="0.75">
      <c r="B25" s="12" t="str">
        <f>IF('Stage-ConceptMap-1 (2)'!S21=0,"//---END",'Stage-ConceptMap-1 (2)'!S21)</f>
        <v>* group[=].element[+].code = #Stage.type</v>
      </c>
    </row>
    <row r="26" spans="2:7" x14ac:dyDescent="0.75">
      <c r="B26" s="12" t="str">
        <f>IF('Stage-ConceptMap-1 (2)'!S22=0,"//---END",'Stage-ConceptMap-1 (2)'!S22)</f>
        <v>* group[=].element[=].display = ##34#Type of stage##34#</v>
      </c>
    </row>
    <row r="27" spans="2:7" x14ac:dyDescent="0.75">
      <c r="B27" s="12" t="str">
        <f>IF('Stage-ConceptMap-1 (2)'!S23=0,"//---END",'Stage-ConceptMap-1 (2)'!S23)</f>
        <v>* group[=].element[=].target.code = #Observation.code</v>
      </c>
    </row>
    <row r="28" spans="2:7" x14ac:dyDescent="0.75">
      <c r="B28" s="12" t="str">
        <f>IF('Stage-ConceptMap-1 (2)'!S24=0,"//---END",'Stage-ConceptMap-1 (2)'!S24)</f>
        <v>* group[=].element[=].target.display = ##34###34#</v>
      </c>
    </row>
    <row r="29" spans="2:7" x14ac:dyDescent="0.75">
      <c r="B29" s="12" t="str">
        <f>IF('Stage-ConceptMap-1 (2)'!S25=0,"//---END",'Stage-ConceptMap-1 (2)'!S25)</f>
        <v>* group[=].element[=].target.equivalence = #equivalent</v>
      </c>
    </row>
    <row r="30" spans="2:7" x14ac:dyDescent="0.75">
      <c r="B30" s="12" t="str">
        <f>IF('Stage-ConceptMap-1 (2)'!S26=0,"//---END",'Stage-ConceptMap-1 (2)'!S26)</f>
        <v/>
      </c>
    </row>
    <row r="31" spans="2:7" x14ac:dyDescent="0.75">
      <c r="B31" s="12" t="str">
        <f>IF('Stage-ConceptMap-1 (2)'!S27=0,"//---END",'Stage-ConceptMap-1 (2)'!S27)</f>
        <v>* group[=].element[+].code = #Stage.t</v>
      </c>
    </row>
    <row r="32" spans="2:7" x14ac:dyDescent="0.75">
      <c r="B32" s="12" t="str">
        <f>IF('Stage-ConceptMap-1 (2)'!S28=0,"//---END",'Stage-ConceptMap-1 (2)'!S28)</f>
        <v>* group[=].element[=].display = ##34#T##34#</v>
      </c>
    </row>
    <row r="33" spans="2:2" x14ac:dyDescent="0.75">
      <c r="B33" s="12" t="str">
        <f>IF('Stage-ConceptMap-1 (2)'!S29=0,"//---END",'Stage-ConceptMap-1 (2)'!S29)</f>
        <v>* group[=].element[=].target.code = #Observation.hasMember:tnmPrimaryTumorCategory.valueCodeableConcept</v>
      </c>
    </row>
    <row r="34" spans="2:2" x14ac:dyDescent="0.75">
      <c r="B34" s="12" t="str">
        <f>IF('Stage-ConceptMap-1 (2)'!S30=0,"//---END",'Stage-ConceptMap-1 (2)'!S30)</f>
        <v>* group[=].element[=].target.display = ##34###34#</v>
      </c>
    </row>
    <row r="35" spans="2:2" x14ac:dyDescent="0.75">
      <c r="B35" s="12" t="str">
        <f>IF('Stage-ConceptMap-1 (2)'!S31=0,"//---END",'Stage-ConceptMap-1 (2)'!S31)</f>
        <v>* group[=].element[=].target.equivalence = #equivalent</v>
      </c>
    </row>
    <row r="36" spans="2:2" x14ac:dyDescent="0.75">
      <c r="B36" s="12" t="str">
        <f>IF('Stage-ConceptMap-1 (2)'!S32=0,"//---END",'Stage-ConceptMap-1 (2)'!S32)</f>
        <v/>
      </c>
    </row>
    <row r="37" spans="2:2" x14ac:dyDescent="0.75">
      <c r="B37" s="12" t="str">
        <f>IF('Stage-ConceptMap-1 (2)'!S33=0,"//---END",'Stage-ConceptMap-1 (2)'!S33)</f>
        <v>* group[=].element[+].code = #Stage.n</v>
      </c>
    </row>
    <row r="38" spans="2:2" x14ac:dyDescent="0.75">
      <c r="B38" s="12" t="str">
        <f>IF('Stage-ConceptMap-1 (2)'!S34=0,"//---END",'Stage-ConceptMap-1 (2)'!S34)</f>
        <v>* group[=].element[=].display = ##34#N##34#</v>
      </c>
    </row>
    <row r="39" spans="2:2" x14ac:dyDescent="0.75">
      <c r="B39" s="12" t="str">
        <f>IF('Stage-ConceptMap-1 (2)'!S35=0,"//---END",'Stage-ConceptMap-1 (2)'!S35)</f>
        <v>* group[=].element[=].target.code = #Observation.hasMember:tnmRegionalNodesCategory.valueCodeableConcept</v>
      </c>
    </row>
    <row r="40" spans="2:2" x14ac:dyDescent="0.75">
      <c r="B40" s="12" t="str">
        <f>IF('Stage-ConceptMap-1 (2)'!S36=0,"//---END",'Stage-ConceptMap-1 (2)'!S36)</f>
        <v>* group[=].element[=].target.display = ##34###34#</v>
      </c>
    </row>
    <row r="41" spans="2:2" x14ac:dyDescent="0.75">
      <c r="B41" s="12" t="str">
        <f>IF('Stage-ConceptMap-1 (2)'!S37=0,"//---END",'Stage-ConceptMap-1 (2)'!S37)</f>
        <v>* group[=].element[=].target.equivalence = #equivalent</v>
      </c>
    </row>
    <row r="42" spans="2:2" x14ac:dyDescent="0.75">
      <c r="B42" s="12" t="str">
        <f>IF('Stage-ConceptMap-1 (2)'!S38=0,"//---END",'Stage-ConceptMap-1 (2)'!S38)</f>
        <v/>
      </c>
    </row>
    <row r="43" spans="2:2" x14ac:dyDescent="0.75">
      <c r="B43" s="12" t="str">
        <f>IF('Stage-ConceptMap-1 (2)'!S39=0,"//---END",'Stage-ConceptMap-1 (2)'!S39)</f>
        <v>* group[=].element[+].code = #Stage.m</v>
      </c>
    </row>
    <row r="44" spans="2:2" x14ac:dyDescent="0.75">
      <c r="B44" s="12" t="str">
        <f>IF('Stage-ConceptMap-1 (2)'!S40=0,"//---END",'Stage-ConceptMap-1 (2)'!S40)</f>
        <v>* group[=].element[=].display = ##34#M##34#</v>
      </c>
    </row>
    <row r="45" spans="2:2" x14ac:dyDescent="0.75">
      <c r="B45" s="12" t="str">
        <f>IF('Stage-ConceptMap-1 (2)'!S41=0,"//---END",'Stage-ConceptMap-1 (2)'!S41)</f>
        <v>* group[=].element[=].target.code = #Observation.hasMember:tnmDistantMetastasesCategory.valueCodeableConcept</v>
      </c>
    </row>
    <row r="46" spans="2:2" x14ac:dyDescent="0.75">
      <c r="B46" s="12" t="str">
        <f>IF('Stage-ConceptMap-1 (2)'!S42=0,"//---END",'Stage-ConceptMap-1 (2)'!S42)</f>
        <v>* group[=].element[=].target.display = ##34###34#</v>
      </c>
    </row>
    <row r="47" spans="2:2" x14ac:dyDescent="0.75">
      <c r="B47" s="12" t="str">
        <f>IF('Stage-ConceptMap-1 (2)'!S43=0,"//---END",'Stage-ConceptMap-1 (2)'!S43)</f>
        <v>* group[=].element[=].target.equivalence = #equivalent</v>
      </c>
    </row>
    <row r="48" spans="2:2" x14ac:dyDescent="0.75">
      <c r="B48" s="12" t="str">
        <f>IF('Stage-ConceptMap-1 (2)'!S44=0,"//---END",'Stage-ConceptMap-1 (2)'!S44)</f>
        <v/>
      </c>
    </row>
    <row r="49" spans="2:2" x14ac:dyDescent="0.75">
      <c r="B49" s="12" t="str">
        <f>IF('Stage-ConceptMap-1 (2)'!S45=0,"//---END",'Stage-ConceptMap-1 (2)'!S45)</f>
        <v>* group[=].element[+].code = #Stage.rENE</v>
      </c>
    </row>
    <row r="50" spans="2:2" x14ac:dyDescent="0.75">
      <c r="B50" s="12" t="str">
        <f>IF('Stage-ConceptMap-1 (2)'!S46=0,"//---END",'Stage-ConceptMap-1 (2)'!S46)</f>
        <v>* group[=].element[=].display = ##34#Radiological Extra-nodal extension (rENE)##34#</v>
      </c>
    </row>
    <row r="51" spans="2:2" x14ac:dyDescent="0.75">
      <c r="B51" s="12" t="str">
        <f>IF('Stage-ConceptMap-1 (2)'!S47=0,"//---END",'Stage-ConceptMap-1 (2)'!S47)</f>
        <v>* group[=].element[=].target.code = #Observation.hasMember:extraNodalExtension.valueCodeableConcept</v>
      </c>
    </row>
    <row r="52" spans="2:2" x14ac:dyDescent="0.75">
      <c r="B52" s="12" t="str">
        <f>IF('Stage-ConceptMap-1 (2)'!S48=0,"//---END",'Stage-ConceptMap-1 (2)'!S48)</f>
        <v>* group[=].element[=].target.display = ##34###34#</v>
      </c>
    </row>
    <row r="53" spans="2:2" x14ac:dyDescent="0.75">
      <c r="B53" s="12" t="str">
        <f>IF('Stage-ConceptMap-1 (2)'!S49=0,"//---END",'Stage-ConceptMap-1 (2)'!S49)</f>
        <v>* group[=].element[=].target.equivalence = #relatedto</v>
      </c>
    </row>
    <row r="54" spans="2:2" x14ac:dyDescent="0.75">
      <c r="B54" s="12" t="str">
        <f>IF('Stage-ConceptMap-1 (2)'!S50=0,"//---END",'Stage-ConceptMap-1 (2)'!S50)</f>
        <v>* group[=].element[=].target.comment = ##34#check the used 2960001000004100  Status of extranodal extension of nodal tumour code##34#</v>
      </c>
    </row>
    <row r="55" spans="2:2" x14ac:dyDescent="0.75">
      <c r="B55" s="12" t="str">
        <f>IF('Stage-ConceptMap-1 (2)'!S51=0,"//---END",'Stage-ConceptMap-1 (2)'!S51)</f>
        <v>* group[=].element[+].code = #Stage.ajccEdition</v>
      </c>
    </row>
    <row r="56" spans="2:2" x14ac:dyDescent="0.75">
      <c r="B56" s="12" t="str">
        <f>IF('Stage-ConceptMap-1 (2)'!S52=0,"//---END",'Stage-ConceptMap-1 (2)'!S52)</f>
        <v>* group[=].element[=].display = ##34#Ajcc edition##34#</v>
      </c>
    </row>
    <row r="57" spans="2:2" x14ac:dyDescent="0.75">
      <c r="B57" s="12" t="str">
        <f>IF('Stage-ConceptMap-1 (2)'!S53=0,"//---END",'Stage-ConceptMap-1 (2)'!S53)</f>
        <v>* group[=].element[=].target.code = #Observation.valueCodeableConcept.coding.system</v>
      </c>
    </row>
    <row r="58" spans="2:2" x14ac:dyDescent="0.75">
      <c r="B58" s="12" t="str">
        <f>IF('Stage-ConceptMap-1 (2)'!S54=0,"//---END",'Stage-ConceptMap-1 (2)'!S54)</f>
        <v>* group[=].element[=].target.display = ##34###34#</v>
      </c>
    </row>
    <row r="59" spans="2:2" x14ac:dyDescent="0.75">
      <c r="B59" s="12" t="str">
        <f>IF('Stage-ConceptMap-1 (2)'!S55=0,"//---END",'Stage-ConceptMap-1 (2)'!S55)</f>
        <v>* group[=].element[=].target.equivalence = #relatedto</v>
      </c>
    </row>
    <row r="60" spans="2:2" x14ac:dyDescent="0.75">
      <c r="B60" s="12" t="str">
        <f>IF('Stage-ConceptMap-1 (2)'!S56=0,"//---END",'Stage-ConceptMap-1 (2)'!S56)</f>
        <v>* group[=].element[=].target.comment = ##34#if the ajcc system is used for the classification (to be checked)##34#</v>
      </c>
    </row>
    <row r="61" spans="2:2" x14ac:dyDescent="0.75">
      <c r="B61" s="12" t="str">
        <f>IF('Stage-ConceptMap-1 (2)'!S57=0,"//---END",'Stage-ConceptMap-1 (2)'!S57)</f>
        <v>* group[=].element[+].code = #Stage.stagingClassification</v>
      </c>
    </row>
    <row r="62" spans="2:2" x14ac:dyDescent="0.75">
      <c r="B62" s="12" t="str">
        <f>IF('Stage-ConceptMap-1 (2)'!S58=0,"//---END",'Stage-ConceptMap-1 (2)'!S58)</f>
        <v>* group[=].element[=].display = ##34#Staging classification##34#</v>
      </c>
    </row>
    <row r="63" spans="2:2" x14ac:dyDescent="0.75">
      <c r="B63" s="12" t="str">
        <f>IF('Stage-ConceptMap-1 (2)'!S59=0,"//---END",'Stage-ConceptMap-1 (2)'!S59)</f>
        <v>* group[=].element[=].target.code = #Observation.valueCodeableConcept</v>
      </c>
    </row>
    <row r="64" spans="2:2" x14ac:dyDescent="0.75">
      <c r="B64" s="12" t="str">
        <f>IF('Stage-ConceptMap-1 (2)'!S60=0,"//---END",'Stage-ConceptMap-1 (2)'!S60)</f>
        <v>* group[=].element[=].target.display = ##34###34#</v>
      </c>
    </row>
    <row r="65" spans="2:2" x14ac:dyDescent="0.75">
      <c r="B65" s="12" t="str">
        <f>IF('Stage-ConceptMap-1 (2)'!S61=0,"//---END",'Stage-ConceptMap-1 (2)'!S61)</f>
        <v>* group[=].element[=].target.equivalence = #equivalent</v>
      </c>
    </row>
    <row r="66" spans="2:2" x14ac:dyDescent="0.75">
      <c r="B66" s="12" t="str">
        <f>IF('Stage-ConceptMap-1 (2)'!S62=0,"//---END",'Stage-ConceptMap-1 (2)'!S62)</f>
        <v/>
      </c>
    </row>
    <row r="67" spans="2:2" x14ac:dyDescent="0.75">
      <c r="B67" s="12" t="str">
        <f>IF('Stage-ConceptMap-1 (2)'!S63=0,"//---END",'Stage-ConceptMap-1 (2)'!S63)</f>
        <v>//---END</v>
      </c>
    </row>
    <row r="68" spans="2:2" x14ac:dyDescent="0.75">
      <c r="B68" s="12" t="str">
        <f>IF('Stage-ConceptMap-1 (2)'!S64=0,"//---END",'Stage-ConceptMap-1 (2)'!S64)</f>
        <v>//---END</v>
      </c>
    </row>
    <row r="69" spans="2:2" x14ac:dyDescent="0.75">
      <c r="B69" s="12" t="str">
        <f>IF('Stage-ConceptMap-1 (2)'!S65=0,"//---END",'Stage-ConceptMap-1 (2)'!S65)</f>
        <v>//---END</v>
      </c>
    </row>
    <row r="70" spans="2:2" x14ac:dyDescent="0.75">
      <c r="B70" s="12" t="str">
        <f>IF('Stage-ConceptMap-1 (2)'!S66=0,"//---END",'Stage-ConceptMap-1 (2)'!S66)</f>
        <v>//---END</v>
      </c>
    </row>
    <row r="71" spans="2:2" x14ac:dyDescent="0.75">
      <c r="B71" s="12" t="str">
        <f>IF('Stage-ConceptMap-1 (2)'!S67=0,"//---END",'Stage-ConceptMap-1 (2)'!S67)</f>
        <v>//---END</v>
      </c>
    </row>
    <row r="72" spans="2:2" x14ac:dyDescent="0.75">
      <c r="B72" s="12" t="str">
        <f>IF('Stage-ConceptMap-1 (2)'!S68=0,"//---END",'Stage-ConceptMap-1 (2)'!S68)</f>
        <v>//---END</v>
      </c>
    </row>
    <row r="73" spans="2:2" x14ac:dyDescent="0.75">
      <c r="B73" s="12" t="str">
        <f>IF('Stage-ConceptMap-1 (2)'!S69=0,"//---END",'Stage-ConceptMap-1 (2)'!S69)</f>
        <v>//---END</v>
      </c>
    </row>
    <row r="74" spans="2:2" x14ac:dyDescent="0.75">
      <c r="B74" s="12" t="str">
        <f>IF('Stage-ConceptMap-1 (2)'!S70=0,"//---END",'Stage-ConceptMap-1 (2)'!S70)</f>
        <v>//---END</v>
      </c>
    </row>
    <row r="75" spans="2:2" x14ac:dyDescent="0.75">
      <c r="B75" s="12" t="str">
        <f>IF('Stage-ConceptMap-1 (2)'!S71=0,"//---END",'Stage-ConceptMap-1 (2)'!S71)</f>
        <v>//---END</v>
      </c>
    </row>
    <row r="76" spans="2:2" x14ac:dyDescent="0.75">
      <c r="B76" s="12"/>
    </row>
    <row r="77" spans="2:2" x14ac:dyDescent="0.75">
      <c r="B77" s="12"/>
    </row>
    <row r="79" spans="2:2" x14ac:dyDescent="0.75">
      <c r="B79" s="83"/>
    </row>
    <row r="80" spans="2:2" x14ac:dyDescent="0.75">
      <c r="B80" s="53" t="str">
        <f>"* group[+].source = ##34#"&amp;'Stage-ConceptMap-2 (2)'!E6&amp;"##34#"</f>
        <v>* group[+].source = ##34#http://hl7.eu/fhir/ig/idea4rc/StructureDefinition/Stage##34#</v>
      </c>
    </row>
    <row r="81" spans="2:2" x14ac:dyDescent="0.75">
      <c r="B81" s="84" t="str">
        <f>"* group[=].target = ##34#"&amp;'Stage-ConceptMap-2 (2)'!E7&amp;"##34#"</f>
        <v>* group[=].target = ##34#http://hl7.eu/fhir/ig/idea4rc/StructureDefinition/mcode-tnm-primary-tumor-category##34#</v>
      </c>
    </row>
    <row r="82" spans="2:2" x14ac:dyDescent="0.75">
      <c r="B82" s="85"/>
    </row>
    <row r="83" spans="2:2" x14ac:dyDescent="0.75">
      <c r="B83" s="11" t="str">
        <f>IF('Stage-ConceptMap-2 (2)'!S15=0,"//---END",'Stage-ConceptMap-2 (2)'!S15)</f>
        <v>* group[=].element[+].code = #Stage.type</v>
      </c>
    </row>
    <row r="84" spans="2:2" x14ac:dyDescent="0.75">
      <c r="B84" s="11" t="str">
        <f>IF('Stage-ConceptMap-2 (2)'!S16=0,"//---END",'Stage-ConceptMap-2 (2)'!S16)</f>
        <v>* group[=].element[=].display = ##34#Type of stage##34#</v>
      </c>
    </row>
    <row r="85" spans="2:2" x14ac:dyDescent="0.75">
      <c r="B85" s="11" t="str">
        <f>IF('Stage-ConceptMap-2 (2)'!S17=0,"//---END",'Stage-ConceptMap-2 (2)'!S17)</f>
        <v>* group[=].element[=].target.code = #Observation.code</v>
      </c>
    </row>
    <row r="86" spans="2:2" x14ac:dyDescent="0.75">
      <c r="B86" s="11" t="str">
        <f>IF('Stage-ConceptMap-2 (2)'!S18=0,"//---END",'Stage-ConceptMap-2 (2)'!S18)</f>
        <v>* group[=].element[=].target.display = ##34###34#</v>
      </c>
    </row>
    <row r="87" spans="2:2" x14ac:dyDescent="0.75">
      <c r="B87" s="11" t="str">
        <f>IF('Stage-ConceptMap-2 (2)'!S19=0,"//---END",'Stage-ConceptMap-2 (2)'!S19)</f>
        <v>* group[=].element[=].target.equivalence = #equivalent</v>
      </c>
    </row>
    <row r="88" spans="2:2" x14ac:dyDescent="0.75">
      <c r="B88" s="11" t="str">
        <f>IF('Stage-ConceptMap-2 (2)'!S20=0,"//---END",'Stage-ConceptMap-2 (2)'!S20)</f>
        <v/>
      </c>
    </row>
    <row r="89" spans="2:2" x14ac:dyDescent="0.75">
      <c r="B89" s="11" t="str">
        <f>IF('Stage-ConceptMap-2 (2)'!S21=0,"//---END",'Stage-ConceptMap-2 (2)'!S21)</f>
        <v>* group[=].element[+].code = #Stage.t</v>
      </c>
    </row>
    <row r="90" spans="2:2" x14ac:dyDescent="0.75">
      <c r="B90" s="11" t="str">
        <f>IF('Stage-ConceptMap-2 (2)'!S22=0,"//---END",'Stage-ConceptMap-2 (2)'!S22)</f>
        <v>* group[=].element[=].display = ##34#T##34#</v>
      </c>
    </row>
    <row r="91" spans="2:2" x14ac:dyDescent="0.75">
      <c r="B91" s="11" t="str">
        <f>IF('Stage-ConceptMap-2 (2)'!S23=0,"//---END",'Stage-ConceptMap-2 (2)'!S23)</f>
        <v>* group[=].element[=].target.code = #Observation.valueCodeableConcept</v>
      </c>
    </row>
    <row r="92" spans="2:2" x14ac:dyDescent="0.75">
      <c r="B92" s="11" t="str">
        <f>IF('Stage-ConceptMap-2 (2)'!S24=0,"//---END",'Stage-ConceptMap-2 (2)'!S24)</f>
        <v>* group[=].element[=].target.display = ##34###34#</v>
      </c>
    </row>
    <row r="93" spans="2:2" x14ac:dyDescent="0.75">
      <c r="B93" s="11" t="str">
        <f>IF('Stage-ConceptMap-2 (2)'!S25=0,"//---END",'Stage-ConceptMap-2 (2)'!S25)</f>
        <v>* group[=].element[=].target.equivalence = #equivalent</v>
      </c>
    </row>
    <row r="94" spans="2:2" x14ac:dyDescent="0.75">
      <c r="B94" s="11" t="str">
        <f>IF('Stage-ConceptMap-2 (2)'!S26=0,"//---END",'Stage-ConceptMap-2 (2)'!S26)</f>
        <v/>
      </c>
    </row>
    <row r="95" spans="2:2" x14ac:dyDescent="0.75">
      <c r="B95" s="11" t="str">
        <f>IF('Stage-ConceptMap-2 (2)'!S27=0,"//---END",'Stage-ConceptMap-2 (2)'!S27)</f>
        <v>* group[=].element[+].code = #Stage.n</v>
      </c>
    </row>
    <row r="96" spans="2:2" x14ac:dyDescent="0.75">
      <c r="B96" s="11" t="str">
        <f>IF('Stage-ConceptMap-2 (2)'!S28=0,"//---END",'Stage-ConceptMap-2 (2)'!S28)</f>
        <v>* group[=].element[=].display = ##34#N##34#</v>
      </c>
    </row>
    <row r="97" spans="2:7" x14ac:dyDescent="0.75">
      <c r="B97" s="11" t="str">
        <f>IF('Stage-ConceptMap-2 (2)'!S29=0,"//---END",'Stage-ConceptMap-2 (2)'!S29)</f>
        <v>//-- unmatched</v>
      </c>
    </row>
    <row r="98" spans="2:7" x14ac:dyDescent="0.75">
      <c r="B98" s="11" t="str">
        <f>IF('Stage-ConceptMap-2 (2)'!S30=0,"//---END",'Stage-ConceptMap-2 (2)'!S30)</f>
        <v>//-- unmatched</v>
      </c>
    </row>
    <row r="99" spans="2:7" x14ac:dyDescent="0.75">
      <c r="B99" s="11" t="str">
        <f>IF('Stage-ConceptMap-2 (2)'!S31=0,"//---END",'Stage-ConceptMap-2 (2)'!S31)</f>
        <v>* group[=].element[=].target.equivalence = #unmatched</v>
      </c>
    </row>
    <row r="100" spans="2:7" x14ac:dyDescent="0.75">
      <c r="B100" s="11" t="str">
        <f>IF('Stage-ConceptMap-2 (2)'!S32=0,"//---END",'Stage-ConceptMap-2 (2)'!S32)</f>
        <v/>
      </c>
    </row>
    <row r="101" spans="2:7" x14ac:dyDescent="0.75">
      <c r="B101" s="11" t="str">
        <f>IF('Stage-ConceptMap-2 (2)'!S33=0,"//---END",'Stage-ConceptMap-2 (2)'!S33)</f>
        <v>* group[=].element[+].code = #Stage.m</v>
      </c>
    </row>
    <row r="102" spans="2:7" x14ac:dyDescent="0.75">
      <c r="B102" s="11" t="str">
        <f>IF('Stage-ConceptMap-2 (2)'!S34=0,"//---END",'Stage-ConceptMap-2 (2)'!S34)</f>
        <v>* group[=].element[=].display = ##34#M##34#</v>
      </c>
    </row>
    <row r="103" spans="2:7" x14ac:dyDescent="0.75">
      <c r="B103" s="11" t="str">
        <f>IF('Stage-ConceptMap-2 (2)'!S35=0,"//---END",'Stage-ConceptMap-2 (2)'!S35)</f>
        <v>//-- unmatched</v>
      </c>
    </row>
    <row r="104" spans="2:7" x14ac:dyDescent="0.75">
      <c r="B104" s="11" t="str">
        <f>IF('Stage-ConceptMap-2 (2)'!S36=0,"//---END",'Stage-ConceptMap-2 (2)'!S36)</f>
        <v>//-- unmatched</v>
      </c>
    </row>
    <row r="105" spans="2:7" x14ac:dyDescent="0.75">
      <c r="B105" s="11" t="str">
        <f>IF('Stage-ConceptMap-2 (2)'!S37=0,"//---END",'Stage-ConceptMap-2 (2)'!S37)</f>
        <v>* group[=].element[=].target.equivalence = #unmatched</v>
      </c>
    </row>
    <row r="106" spans="2:7" x14ac:dyDescent="0.75">
      <c r="B106" s="11" t="str">
        <f>IF('Stage-ConceptMap-2 (2)'!S38=0,"//---END",'Stage-ConceptMap-2 (2)'!S38)</f>
        <v/>
      </c>
    </row>
    <row r="107" spans="2:7" x14ac:dyDescent="0.75">
      <c r="B107" s="11" t="str">
        <f>IF('Stage-ConceptMap-2 (2)'!S39=0,"//---END",'Stage-ConceptMap-2 (2)'!S39)</f>
        <v>//---END</v>
      </c>
    </row>
    <row r="108" spans="2:7" x14ac:dyDescent="0.75">
      <c r="B108" s="11" t="str">
        <f>IF('Stage-ConceptMap-2 (2)'!S40=0,"//---END",'Stage-ConceptMap-2 (2)'!S40)</f>
        <v>//---END</v>
      </c>
    </row>
    <row r="109" spans="2:7" x14ac:dyDescent="0.75">
      <c r="B109" s="11" t="str">
        <f>IF('Stage-ConceptMap-2 (2)'!S41=0,"//---END",'Stage-ConceptMap-2 (2)'!S41)</f>
        <v>//---END</v>
      </c>
    </row>
    <row r="110" spans="2:7" x14ac:dyDescent="0.75">
      <c r="B110" s="83"/>
      <c r="C110" s="7"/>
      <c r="D110" s="7"/>
      <c r="E110" s="7"/>
      <c r="F110" s="7"/>
      <c r="G110" s="7"/>
    </row>
    <row r="111" spans="2:7" x14ac:dyDescent="0.75">
      <c r="B111" s="53" t="str">
        <f>"* group[+].source = ##34#"&amp;'Stage-ConceptMap-3 (2)'!E6&amp;"##34#"</f>
        <v>* group[+].source = ##34#http://hl7.eu/fhir/ig/idea4rc/StructureDefinition/Stage##34#</v>
      </c>
      <c r="C111" s="7"/>
      <c r="D111" s="7"/>
      <c r="E111" s="7"/>
      <c r="F111" s="7"/>
      <c r="G111" s="7"/>
    </row>
    <row r="112" spans="2:7" x14ac:dyDescent="0.75">
      <c r="B112" s="84" t="str">
        <f>"* group[=].target = ##34#"&amp;'Stage-ConceptMap-3 (2)'!E7&amp;"##34#"</f>
        <v>* group[=].target = ##34#http://hl7.eu/fhir/ig/idea4rc/StructureDefinition/mcode-tnm-regional-nodes-category##34#</v>
      </c>
      <c r="C112" s="7"/>
      <c r="D112" s="7"/>
      <c r="E112" s="7"/>
      <c r="F112" s="7"/>
      <c r="G112" s="7"/>
    </row>
    <row r="113" spans="2:7" x14ac:dyDescent="0.75">
      <c r="B113" s="85"/>
      <c r="C113" s="7"/>
      <c r="D113" s="7"/>
      <c r="E113" s="7"/>
      <c r="F113" s="7"/>
      <c r="G113" s="7"/>
    </row>
    <row r="114" spans="2:7" x14ac:dyDescent="0.75">
      <c r="B114" s="73" t="str">
        <f>IF('Stage-ConceptMap-3 (2)'!S15=0,"//---END",'Stage-ConceptMap-3 (2)'!S15)</f>
        <v>* group[=].element[+].code = #Stage.type</v>
      </c>
      <c r="C114" s="7"/>
      <c r="D114" s="7"/>
      <c r="E114" s="7"/>
      <c r="F114" s="7"/>
      <c r="G114" s="7"/>
    </row>
    <row r="115" spans="2:7" x14ac:dyDescent="0.75">
      <c r="B115" s="73" t="str">
        <f>IF('Stage-ConceptMap-3 (2)'!S16=0,"//---END",'Stage-ConceptMap-3 (2)'!S16)</f>
        <v>* group[=].element[=].display = ##34#Type of stage##34#</v>
      </c>
      <c r="C115" s="7"/>
      <c r="D115" s="7"/>
      <c r="E115" s="7"/>
      <c r="F115" s="7"/>
      <c r="G115" s="7"/>
    </row>
    <row r="116" spans="2:7" x14ac:dyDescent="0.75">
      <c r="B116" s="73" t="str">
        <f>IF('Stage-ConceptMap-3 (2)'!S17=0,"//---END",'Stage-ConceptMap-3 (2)'!S17)</f>
        <v>* group[=].element[=].target.code = #Observation.code</v>
      </c>
      <c r="C116" s="7"/>
      <c r="D116" s="7"/>
      <c r="E116" s="7"/>
      <c r="F116" s="7"/>
      <c r="G116" s="7"/>
    </row>
    <row r="117" spans="2:7" x14ac:dyDescent="0.75">
      <c r="B117" s="73" t="str">
        <f>IF('Stage-ConceptMap-3 (2)'!S18=0,"//---END",'Stage-ConceptMap-3 (2)'!S18)</f>
        <v>* group[=].element[=].target.display = ##34###34#</v>
      </c>
      <c r="C117" s="7"/>
      <c r="D117" s="7"/>
      <c r="E117" s="7"/>
      <c r="F117" s="7"/>
      <c r="G117" s="7"/>
    </row>
    <row r="118" spans="2:7" x14ac:dyDescent="0.75">
      <c r="B118" s="73" t="str">
        <f>IF('Stage-ConceptMap-3 (2)'!S19=0,"//---END",'Stage-ConceptMap-3 (2)'!S19)</f>
        <v>* group[=].element[=].target.equivalence = #equivalent</v>
      </c>
      <c r="C118" s="7"/>
      <c r="D118" s="7"/>
      <c r="E118" s="7"/>
      <c r="F118" s="7"/>
      <c r="G118" s="7"/>
    </row>
    <row r="119" spans="2:7" x14ac:dyDescent="0.75">
      <c r="B119" s="73" t="str">
        <f>IF('Stage-ConceptMap-3 (2)'!S20=0,"//---END",'Stage-ConceptMap-3 (2)'!S20)</f>
        <v/>
      </c>
      <c r="C119" s="7"/>
      <c r="D119" s="7"/>
      <c r="E119" s="7"/>
      <c r="F119" s="7"/>
      <c r="G119" s="7"/>
    </row>
    <row r="120" spans="2:7" x14ac:dyDescent="0.75">
      <c r="B120" s="73" t="str">
        <f>IF('Stage-ConceptMap-3 (2)'!S21=0,"//---END",'Stage-ConceptMap-3 (2)'!S21)</f>
        <v>* group[=].element[+].code = #Stage.t</v>
      </c>
      <c r="C120" s="7"/>
      <c r="D120" s="7"/>
      <c r="E120" s="7"/>
      <c r="F120" s="7"/>
      <c r="G120" s="7"/>
    </row>
    <row r="121" spans="2:7" x14ac:dyDescent="0.75">
      <c r="B121" s="73" t="str">
        <f>IF('Stage-ConceptMap-3 (2)'!S22=0,"//---END",'Stage-ConceptMap-3 (2)'!S22)</f>
        <v>* group[=].element[=].display = ##34#T##34#</v>
      </c>
      <c r="C121" s="7"/>
      <c r="D121" s="7"/>
      <c r="E121" s="7"/>
      <c r="F121" s="7"/>
      <c r="G121" s="7"/>
    </row>
    <row r="122" spans="2:7" x14ac:dyDescent="0.75">
      <c r="B122" s="73" t="str">
        <f>IF('Stage-ConceptMap-3 (2)'!S23=0,"//---END",'Stage-ConceptMap-3 (2)'!S23)</f>
        <v>//-- unmatched</v>
      </c>
      <c r="C122" s="7"/>
      <c r="D122" s="7"/>
      <c r="E122" s="7"/>
      <c r="F122" s="7"/>
      <c r="G122" s="7"/>
    </row>
    <row r="123" spans="2:7" x14ac:dyDescent="0.75">
      <c r="B123" s="73" t="str">
        <f>IF('Stage-ConceptMap-3 (2)'!S24=0,"//---END",'Stage-ConceptMap-3 (2)'!S24)</f>
        <v>//-- unmatched</v>
      </c>
      <c r="C123" s="7"/>
      <c r="D123" s="7"/>
      <c r="E123" s="7"/>
      <c r="F123" s="7"/>
      <c r="G123" s="7"/>
    </row>
    <row r="124" spans="2:7" x14ac:dyDescent="0.75">
      <c r="B124" s="73" t="str">
        <f>IF('Stage-ConceptMap-3 (2)'!S25=0,"//---END",'Stage-ConceptMap-3 (2)'!S25)</f>
        <v>* group[=].element[=].target.equivalence = #unmatched</v>
      </c>
      <c r="C124" s="7"/>
      <c r="D124" s="7"/>
      <c r="E124" s="7"/>
      <c r="F124" s="7"/>
      <c r="G124" s="7"/>
    </row>
    <row r="125" spans="2:7" x14ac:dyDescent="0.75">
      <c r="B125" s="73" t="str">
        <f>IF('Stage-ConceptMap-3 (2)'!S26=0,"//---END",'Stage-ConceptMap-3 (2)'!S26)</f>
        <v/>
      </c>
      <c r="C125" s="7"/>
      <c r="D125" s="7"/>
      <c r="E125" s="7"/>
      <c r="F125" s="7"/>
      <c r="G125" s="7"/>
    </row>
    <row r="126" spans="2:7" x14ac:dyDescent="0.75">
      <c r="B126" s="73" t="str">
        <f>IF('Stage-ConceptMap-3 (2)'!S27=0,"//---END",'Stage-ConceptMap-3 (2)'!S27)</f>
        <v>* group[=].element[+].code = #Stage.n</v>
      </c>
      <c r="C126" s="7"/>
      <c r="D126" s="7"/>
      <c r="E126" s="7"/>
      <c r="F126" s="7"/>
      <c r="G126" s="7"/>
    </row>
    <row r="127" spans="2:7" x14ac:dyDescent="0.75">
      <c r="B127" s="73" t="str">
        <f>IF('Stage-ConceptMap-3 (2)'!S28=0,"//---END",'Stage-ConceptMap-3 (2)'!S28)</f>
        <v>* group[=].element[=].display = ##34#N##34#</v>
      </c>
      <c r="C127" s="7"/>
      <c r="D127" s="7"/>
      <c r="E127" s="7"/>
      <c r="F127" s="7"/>
      <c r="G127" s="7"/>
    </row>
    <row r="128" spans="2:7" x14ac:dyDescent="0.75">
      <c r="B128" s="73" t="str">
        <f>IF('Stage-ConceptMap-3 (2)'!S29=0,"//---END",'Stage-ConceptMap-3 (2)'!S29)</f>
        <v>* group[=].element[=].target.code = #Observation.valueCodeableConcept</v>
      </c>
      <c r="C128" s="7"/>
      <c r="D128" s="7"/>
      <c r="E128" s="7"/>
      <c r="F128" s="7"/>
      <c r="G128" s="7"/>
    </row>
    <row r="129" spans="2:7" x14ac:dyDescent="0.75">
      <c r="B129" s="73" t="str">
        <f>IF('Stage-ConceptMap-3 (2)'!S30=0,"//---END",'Stage-ConceptMap-3 (2)'!S30)</f>
        <v>* group[=].element[=].target.display = ##34###34#</v>
      </c>
      <c r="C129" s="7"/>
      <c r="D129" s="7"/>
      <c r="E129" s="7"/>
      <c r="F129" s="7"/>
      <c r="G129" s="7"/>
    </row>
    <row r="130" spans="2:7" x14ac:dyDescent="0.75">
      <c r="B130" s="73" t="str">
        <f>IF('Stage-ConceptMap-3 (2)'!S31=0,"//---END",'Stage-ConceptMap-3 (2)'!S31)</f>
        <v>* group[=].element[=].target.equivalence = #equivalent</v>
      </c>
      <c r="C130" s="7"/>
      <c r="D130" s="7"/>
      <c r="E130" s="7"/>
      <c r="F130" s="7"/>
      <c r="G130" s="7"/>
    </row>
    <row r="131" spans="2:7" x14ac:dyDescent="0.75">
      <c r="B131" s="73" t="str">
        <f>IF('Stage-ConceptMap-3 (2)'!S32=0,"//---END",'Stage-ConceptMap-3 (2)'!S32)</f>
        <v/>
      </c>
      <c r="C131" s="7"/>
      <c r="D131" s="7"/>
      <c r="E131" s="7"/>
      <c r="F131" s="7"/>
      <c r="G131" s="7"/>
    </row>
    <row r="132" spans="2:7" x14ac:dyDescent="0.75">
      <c r="B132" s="73" t="str">
        <f>IF('Stage-ConceptMap-3 (2)'!S33=0,"//---END",'Stage-ConceptMap-3 (2)'!S33)</f>
        <v>* group[=].element[+].code = #Stage.m</v>
      </c>
      <c r="C132" s="7"/>
      <c r="D132" s="7"/>
      <c r="E132" s="7"/>
      <c r="F132" s="7"/>
      <c r="G132" s="7"/>
    </row>
    <row r="133" spans="2:7" x14ac:dyDescent="0.75">
      <c r="B133" s="73" t="str">
        <f>IF('Stage-ConceptMap-3 (2)'!S34=0,"//---END",'Stage-ConceptMap-3 (2)'!S34)</f>
        <v>* group[=].element[=].display = ##34#M##34#</v>
      </c>
      <c r="C133" s="7"/>
      <c r="D133" s="7"/>
      <c r="E133" s="7"/>
      <c r="F133" s="7"/>
      <c r="G133" s="7"/>
    </row>
    <row r="134" spans="2:7" x14ac:dyDescent="0.75">
      <c r="B134" s="73" t="str">
        <f>IF('Stage-ConceptMap-3 (2)'!S35=0,"//---END",'Stage-ConceptMap-3 (2)'!S35)</f>
        <v>//-- unmatched</v>
      </c>
      <c r="C134" s="7"/>
      <c r="D134" s="7"/>
      <c r="E134" s="7"/>
      <c r="F134" s="7"/>
      <c r="G134" s="7"/>
    </row>
    <row r="135" spans="2:7" x14ac:dyDescent="0.75">
      <c r="B135" s="73" t="str">
        <f>IF('Stage-ConceptMap-3 (2)'!S36=0,"//---END",'Stage-ConceptMap-3 (2)'!S36)</f>
        <v>//-- unmatched</v>
      </c>
      <c r="C135" s="7"/>
      <c r="D135" s="7"/>
      <c r="E135" s="7"/>
      <c r="F135" s="7"/>
      <c r="G135" s="7"/>
    </row>
    <row r="136" spans="2:7" x14ac:dyDescent="0.75">
      <c r="B136" s="73" t="str">
        <f>IF('Stage-ConceptMap-3 (2)'!S37=0,"//---END",'Stage-ConceptMap-3 (2)'!S37)</f>
        <v>* group[=].element[=].target.equivalence = #unmatched</v>
      </c>
      <c r="C136" s="7"/>
      <c r="D136" s="7"/>
      <c r="E136" s="7"/>
      <c r="F136" s="7"/>
      <c r="G136" s="7"/>
    </row>
    <row r="137" spans="2:7" x14ac:dyDescent="0.75">
      <c r="B137" s="73" t="str">
        <f>IF('Stage-ConceptMap-3 (2)'!S38=0,"//---END",'Stage-ConceptMap-3 (2)'!S38)</f>
        <v/>
      </c>
      <c r="C137" s="7"/>
      <c r="D137" s="7"/>
      <c r="E137" s="7"/>
      <c r="F137" s="7"/>
      <c r="G137" s="7"/>
    </row>
    <row r="138" spans="2:7" x14ac:dyDescent="0.75">
      <c r="B138" s="73" t="str">
        <f>IF('Stage-ConceptMap-3 (2)'!S39=0,"//---END",'Stage-ConceptMap-3 (2)'!S39)</f>
        <v>//---END</v>
      </c>
      <c r="C138" s="7"/>
      <c r="D138" s="7"/>
      <c r="E138" s="7"/>
      <c r="F138" s="7"/>
      <c r="G138" s="7"/>
    </row>
    <row r="139" spans="2:7" x14ac:dyDescent="0.75">
      <c r="B139" s="73" t="str">
        <f>IF('Stage-ConceptMap-3 (2)'!S40=0,"//---END",'Stage-ConceptMap-3 (2)'!S40)</f>
        <v>//---END</v>
      </c>
      <c r="C139" s="7"/>
      <c r="D139" s="7"/>
      <c r="E139" s="7"/>
      <c r="F139" s="7"/>
      <c r="G139" s="7"/>
    </row>
    <row r="140" spans="2:7" x14ac:dyDescent="0.75">
      <c r="B140" s="73" t="str">
        <f>IF('Stage-ConceptMap-3 (2)'!S41=0,"//---END",'Stage-ConceptMap-3 (2)'!S41)</f>
        <v>//---END</v>
      </c>
      <c r="C140" s="7"/>
      <c r="D140" s="7"/>
      <c r="E140" s="7"/>
      <c r="F140" s="7"/>
      <c r="G140" s="7"/>
    </row>
    <row r="141" spans="2:7" x14ac:dyDescent="0.75">
      <c r="B141" s="73" t="str">
        <f>IF('Stage-ConceptMap-3 (2)'!S42=0,"//---END",'Stage-ConceptMap-3 (2)'!S42)</f>
        <v>//---END</v>
      </c>
      <c r="C141" s="7"/>
      <c r="D141" s="7"/>
      <c r="E141" s="7"/>
      <c r="F141" s="7"/>
      <c r="G141" s="7"/>
    </row>
    <row r="142" spans="2:7" x14ac:dyDescent="0.75">
      <c r="B142" s="7"/>
      <c r="C142" s="7"/>
      <c r="D142" s="7"/>
      <c r="E142" s="7"/>
      <c r="F142" s="7"/>
      <c r="G142" s="7"/>
    </row>
    <row r="143" spans="2:7" x14ac:dyDescent="0.75">
      <c r="B143" s="83"/>
      <c r="C143" s="7"/>
      <c r="D143" s="7"/>
      <c r="E143" s="7"/>
      <c r="F143" s="7"/>
      <c r="G143" s="7"/>
    </row>
    <row r="144" spans="2:7" x14ac:dyDescent="0.75">
      <c r="B144" s="53" t="str">
        <f>"* group[+].source = ##34#"&amp;'Stage-ConceptMap-4 (2)'!E6&amp;"##34#"</f>
        <v>* group[+].source = ##34#http://hl7.eu/fhir/ig/idea4rc/StructureDefinition/Stage##34#</v>
      </c>
      <c r="C144" s="7"/>
      <c r="D144" s="7"/>
      <c r="E144" s="7"/>
      <c r="F144" s="7"/>
      <c r="G144" s="7"/>
    </row>
    <row r="145" spans="2:7" x14ac:dyDescent="0.75">
      <c r="B145" s="84" t="str">
        <f>"* group[=].target = ##34#"&amp;'Stage-ConceptMap-4 (2)'!E7&amp;"##34#"</f>
        <v>* group[=].target = ##34#http://hl7.eu/fhir/ig/idea4rc/StructureDefinition/mcode-tnm-distant-metastases-category##34#</v>
      </c>
      <c r="C145" s="7"/>
      <c r="D145" s="7"/>
      <c r="E145" s="7"/>
      <c r="F145" s="7"/>
      <c r="G145" s="7"/>
    </row>
    <row r="146" spans="2:7" x14ac:dyDescent="0.75">
      <c r="B146" s="85"/>
      <c r="C146" s="7"/>
      <c r="D146" s="7"/>
      <c r="E146" s="7"/>
      <c r="F146" s="7"/>
      <c r="G146" s="7"/>
    </row>
    <row r="147" spans="2:7" x14ac:dyDescent="0.75">
      <c r="B147" s="7" t="str">
        <f>IF('Stage-ConceptMap-4 (2)'!S15=0,"//---END",'Stage-ConceptMap-4 (2)'!S15)</f>
        <v>* group[=].element[+].code = #Stage.type</v>
      </c>
      <c r="C147" s="7"/>
      <c r="D147" s="7"/>
      <c r="E147" s="7"/>
      <c r="F147" s="7"/>
      <c r="G147" s="7"/>
    </row>
    <row r="148" spans="2:7" x14ac:dyDescent="0.75">
      <c r="B148" s="7" t="str">
        <f>IF('Stage-ConceptMap-4 (2)'!S16=0,"//---END",'Stage-ConceptMap-4 (2)'!S16)</f>
        <v>* group[=].element[=].display = ##34#Type of stage##34#</v>
      </c>
      <c r="C148" s="7"/>
      <c r="D148" s="7"/>
      <c r="E148" s="7"/>
      <c r="F148" s="7"/>
      <c r="G148" s="7"/>
    </row>
    <row r="149" spans="2:7" x14ac:dyDescent="0.75">
      <c r="B149" s="7" t="str">
        <f>IF('Stage-ConceptMap-4 (2)'!S17=0,"//---END",'Stage-ConceptMap-4 (2)'!S17)</f>
        <v>* group[=].element[=].target.code = #Observation.code</v>
      </c>
      <c r="C149" s="7"/>
      <c r="D149" s="7"/>
      <c r="E149" s="7"/>
      <c r="F149" s="7"/>
      <c r="G149" s="7"/>
    </row>
    <row r="150" spans="2:7" x14ac:dyDescent="0.75">
      <c r="B150" s="7" t="str">
        <f>IF('Stage-ConceptMap-4 (2)'!S18=0,"//---END",'Stage-ConceptMap-4 (2)'!S18)</f>
        <v>* group[=].element[=].target.display = ##34###34#</v>
      </c>
      <c r="C150" s="7"/>
      <c r="D150" s="7"/>
      <c r="E150" s="7"/>
      <c r="F150" s="7"/>
      <c r="G150" s="7"/>
    </row>
    <row r="151" spans="2:7" x14ac:dyDescent="0.75">
      <c r="B151" s="7" t="str">
        <f>IF('Stage-ConceptMap-4 (2)'!S19=0,"//---END",'Stage-ConceptMap-4 (2)'!S19)</f>
        <v>* group[=].element[=].target.equivalence = #equivalent</v>
      </c>
      <c r="C151" s="7"/>
      <c r="D151" s="7"/>
      <c r="E151" s="7"/>
      <c r="F151" s="7"/>
      <c r="G151" s="7"/>
    </row>
    <row r="152" spans="2:7" x14ac:dyDescent="0.75">
      <c r="B152" s="7" t="str">
        <f>IF('Stage-ConceptMap-4 (2)'!S20=0,"//---END",'Stage-ConceptMap-4 (2)'!S20)</f>
        <v/>
      </c>
      <c r="C152" s="7"/>
      <c r="D152" s="7"/>
      <c r="E152" s="7"/>
      <c r="F152" s="7"/>
      <c r="G152" s="7"/>
    </row>
    <row r="153" spans="2:7" x14ac:dyDescent="0.75">
      <c r="B153" s="7" t="str">
        <f>IF('Stage-ConceptMap-4 (2)'!S21=0,"//---END",'Stage-ConceptMap-4 (2)'!S21)</f>
        <v>* group[=].element[+].code = #Stage.t</v>
      </c>
      <c r="C153" s="7"/>
      <c r="D153" s="7"/>
      <c r="E153" s="7"/>
      <c r="F153" s="7"/>
      <c r="G153" s="7"/>
    </row>
    <row r="154" spans="2:7" x14ac:dyDescent="0.75">
      <c r="B154" s="7" t="str">
        <f>IF('Stage-ConceptMap-4 (2)'!S22=0,"//---END",'Stage-ConceptMap-4 (2)'!S22)</f>
        <v>* group[=].element[=].display = ##34#T##34#</v>
      </c>
      <c r="C154" s="7"/>
      <c r="D154" s="7"/>
      <c r="E154" s="7"/>
      <c r="F154" s="7"/>
      <c r="G154" s="7"/>
    </row>
    <row r="155" spans="2:7" x14ac:dyDescent="0.75">
      <c r="B155" s="7" t="str">
        <f>IF('Stage-ConceptMap-4 (2)'!S23=0,"//---END",'Stage-ConceptMap-4 (2)'!S23)</f>
        <v>//-- unmatched</v>
      </c>
      <c r="C155" s="7"/>
      <c r="D155" s="7"/>
      <c r="E155" s="7"/>
      <c r="F155" s="7"/>
      <c r="G155" s="7"/>
    </row>
    <row r="156" spans="2:7" x14ac:dyDescent="0.75">
      <c r="B156" s="7" t="str">
        <f>IF('Stage-ConceptMap-4 (2)'!S24=0,"//---END",'Stage-ConceptMap-4 (2)'!S24)</f>
        <v>//-- unmatched</v>
      </c>
      <c r="C156" s="7"/>
      <c r="D156" s="7"/>
      <c r="E156" s="7"/>
      <c r="F156" s="7"/>
      <c r="G156" s="7"/>
    </row>
    <row r="157" spans="2:7" x14ac:dyDescent="0.75">
      <c r="B157" s="7" t="str">
        <f>IF('Stage-ConceptMap-4 (2)'!S25=0,"//---END",'Stage-ConceptMap-4 (2)'!S25)</f>
        <v>* group[=].element[=].target.equivalence = #unmatched</v>
      </c>
    </row>
    <row r="158" spans="2:7" x14ac:dyDescent="0.75">
      <c r="B158" s="7" t="str">
        <f>IF('Stage-ConceptMap-4 (2)'!S26=0,"//---END",'Stage-ConceptMap-4 (2)'!S26)</f>
        <v/>
      </c>
    </row>
    <row r="159" spans="2:7" x14ac:dyDescent="0.75">
      <c r="B159" s="7" t="str">
        <f>IF('Stage-ConceptMap-4 (2)'!S27=0,"//---END",'Stage-ConceptMap-4 (2)'!S27)</f>
        <v>* group[=].element[+].code = #Stage.n</v>
      </c>
    </row>
    <row r="160" spans="2:7" x14ac:dyDescent="0.75">
      <c r="B160" s="7" t="str">
        <f>IF('Stage-ConceptMap-4 (2)'!S28=0,"//---END",'Stage-ConceptMap-4 (2)'!S28)</f>
        <v>* group[=].element[=].display = ##34#N##34#</v>
      </c>
    </row>
    <row r="161" spans="2:2" x14ac:dyDescent="0.75">
      <c r="B161" s="7" t="str">
        <f>IF('Stage-ConceptMap-4 (2)'!S29=0,"//---END",'Stage-ConceptMap-4 (2)'!S29)</f>
        <v>//-- unmatched</v>
      </c>
    </row>
    <row r="162" spans="2:2" x14ac:dyDescent="0.75">
      <c r="B162" s="7" t="str">
        <f>IF('Stage-ConceptMap-4 (2)'!S30=0,"//---END",'Stage-ConceptMap-4 (2)'!S30)</f>
        <v>//-- unmatched</v>
      </c>
    </row>
    <row r="163" spans="2:2" x14ac:dyDescent="0.75">
      <c r="B163" s="7" t="str">
        <f>IF('Stage-ConceptMap-4 (2)'!S31=0,"//---END",'Stage-ConceptMap-4 (2)'!S31)</f>
        <v>* group[=].element[=].target.equivalence = #unmatched</v>
      </c>
    </row>
    <row r="164" spans="2:2" x14ac:dyDescent="0.75">
      <c r="B164" s="7" t="str">
        <f>IF('Stage-ConceptMap-4 (2)'!S32=0,"//---END",'Stage-ConceptMap-4 (2)'!S32)</f>
        <v/>
      </c>
    </row>
    <row r="165" spans="2:2" x14ac:dyDescent="0.75">
      <c r="B165" s="7" t="str">
        <f>IF('Stage-ConceptMap-4 (2)'!S33=0,"//---END",'Stage-ConceptMap-4 (2)'!S33)</f>
        <v>* group[=].element[+].code = #Stage.m</v>
      </c>
    </row>
    <row r="166" spans="2:2" x14ac:dyDescent="0.75">
      <c r="B166" s="7" t="str">
        <f>IF('Stage-ConceptMap-4 (2)'!S34=0,"//---END",'Stage-ConceptMap-4 (2)'!S34)</f>
        <v>* group[=].element[=].display = ##34#M##34#</v>
      </c>
    </row>
    <row r="167" spans="2:2" x14ac:dyDescent="0.75">
      <c r="B167" s="7" t="str">
        <f>IF('Stage-ConceptMap-4 (2)'!S35=0,"//---END",'Stage-ConceptMap-4 (2)'!S35)</f>
        <v>* group[=].element[=].target.code = #Observation.valueCodeableConcept</v>
      </c>
    </row>
    <row r="168" spans="2:2" x14ac:dyDescent="0.75">
      <c r="B168" s="7" t="str">
        <f>IF('Stage-ConceptMap-4 (2)'!S36=0,"//---END",'Stage-ConceptMap-4 (2)'!S36)</f>
        <v>* group[=].element[=].target.display = ##34###34#</v>
      </c>
    </row>
    <row r="169" spans="2:2" x14ac:dyDescent="0.75">
      <c r="B169" s="7" t="str">
        <f>IF('Stage-ConceptMap-4 (2)'!S37=0,"//---END",'Stage-ConceptMap-4 (2)'!S37)</f>
        <v>* group[=].element[=].target.equivalence = #equivalent</v>
      </c>
    </row>
    <row r="170" spans="2:2" x14ac:dyDescent="0.75">
      <c r="B170" s="7" t="str">
        <f>IF('Stage-ConceptMap-4 (2)'!S38=0,"//---END",'Stage-ConceptMap-4 (2)'!S38)</f>
        <v/>
      </c>
    </row>
    <row r="171" spans="2:2" x14ac:dyDescent="0.75">
      <c r="B171" s="7" t="str">
        <f>IF('Stage-ConceptMap-4 (2)'!S39=0,"//---END",'Stage-ConceptMap-4 (2)'!S39)</f>
        <v>//---END</v>
      </c>
    </row>
    <row r="172" spans="2:2" x14ac:dyDescent="0.75">
      <c r="B172" s="7" t="str">
        <f>IF('Stage-ConceptMap-4 (2)'!S40=0,"//---END",'Stage-ConceptMap-4 (2)'!S40)</f>
        <v>//---END</v>
      </c>
    </row>
    <row r="173" spans="2:2" x14ac:dyDescent="0.75">
      <c r="B173" s="7" t="str">
        <f>IF('Stage-ConceptMap-4 (2)'!S41=0,"//---END",'Stage-ConceptMap-4 (2)'!S41)</f>
        <v>//---END</v>
      </c>
    </row>
    <row r="174" spans="2:2" x14ac:dyDescent="0.75">
      <c r="B174" s="7" t="str">
        <f>IF('Stage-ConceptMap-4 (2)'!S42=0,"//---END",'Stage-ConceptMap-4 (2)'!S42)</f>
        <v>//---END</v>
      </c>
    </row>
    <row r="175" spans="2:2" x14ac:dyDescent="0.75">
      <c r="B175" s="7" t="str">
        <f>IF('Stage-ConceptMap-4 (2)'!S43=0,"//---END",'Stage-ConceptMap-4 (2)'!S43)</f>
        <v>//---END</v>
      </c>
    </row>
    <row r="176" spans="2:2" x14ac:dyDescent="0.75">
      <c r="B176" s="83"/>
    </row>
    <row r="177" spans="2:2" x14ac:dyDescent="0.75">
      <c r="B177" s="53" t="str">
        <f>"* group[+].source = ##34#"&amp;'Stage-ConceptMap-5 (2)'!E6&amp;"##34#"</f>
        <v>* group[+].source = ##34#http://hl7.eu/fhir/ig/idea4rc/StructureDefinition/Stage##34#</v>
      </c>
    </row>
    <row r="178" spans="2:2" x14ac:dyDescent="0.75">
      <c r="B178" s="84" t="str">
        <f>"* group[=].target = ##34#"&amp;'Stage-ConceptMap-5 (2)'!E7&amp;"##34#"</f>
        <v>* group[=].target = ##34#http://hl7.eu/fhir/ig/idea4rc/StructureDefinition/observation-extraNodalExtension-eu-i4rc##34#</v>
      </c>
    </row>
    <row r="179" spans="2:2" x14ac:dyDescent="0.75">
      <c r="B179" s="85"/>
    </row>
    <row r="180" spans="2:2" x14ac:dyDescent="0.75">
      <c r="B180" t="str">
        <f>IF('Stage-ConceptMap-5 (2)'!S15=0,"//---END",'Stage-ConceptMap-5 (2)'!S15)</f>
        <v>* group[=].element[+].code = #Stage.rENE</v>
      </c>
    </row>
    <row r="181" spans="2:2" x14ac:dyDescent="0.75">
      <c r="B181" t="str">
        <f>IF('Stage-ConceptMap-5 (2)'!S16=0,"//---END",'Stage-ConceptMap-5 (2)'!S16)</f>
        <v>* group[=].element[=].display = ##34#Radiological Extra-nodal extension (rENE)##34#</v>
      </c>
    </row>
    <row r="182" spans="2:2" x14ac:dyDescent="0.75">
      <c r="B182" t="str">
        <f>IF('Stage-ConceptMap-5 (2)'!S17=0,"//---END",'Stage-ConceptMap-5 (2)'!S17)</f>
        <v>* group[=].element[=].target.code = #Observation.valueCodeableConcept</v>
      </c>
    </row>
    <row r="183" spans="2:2" x14ac:dyDescent="0.75">
      <c r="B183" t="str">
        <f>IF('Stage-ConceptMap-5 (2)'!S18=0,"//---END",'Stage-ConceptMap-5 (2)'!S18)</f>
        <v>* group[=].element[=].target.display = ##34###34#</v>
      </c>
    </row>
    <row r="184" spans="2:2" x14ac:dyDescent="0.75">
      <c r="B184" t="str">
        <f>IF('Stage-ConceptMap-5 (2)'!S19=0,"//---END",'Stage-ConceptMap-5 (2)'!S19)</f>
        <v>* group[=].element[=].target.equivalence = #equivalent</v>
      </c>
    </row>
    <row r="185" spans="2:2" x14ac:dyDescent="0.75">
      <c r="B185" t="str">
        <f>IF('Stage-ConceptMap-5 (2)'!S20=0,"//---END",'Stage-ConceptMap-5 (2)'!S20)</f>
        <v>* group[=].element[=].target.comment = ##34#check if this should be a new has member observation with obs.code = 2960001000004100  Status of extranodal extension of nodal tumour##34#</v>
      </c>
    </row>
    <row r="186" spans="2:2" x14ac:dyDescent="0.75">
      <c r="B186" t="str">
        <f>IF('Stage-ConceptMap-5 (2)'!S21=0,"//---END",'Stage-ConceptMap-5 (2)'!S21)</f>
        <v>//---END</v>
      </c>
    </row>
    <row r="187" spans="2:2" x14ac:dyDescent="0.75">
      <c r="B187" t="str">
        <f>IF('Stage-ConceptMap-5 (2)'!S22=0,"//---END",'Stage-ConceptMap-5 (2)'!S22)</f>
        <v>//---END</v>
      </c>
    </row>
    <row r="188" spans="2:2" x14ac:dyDescent="0.75">
      <c r="B188" t="str">
        <f>IF('Stage-ConceptMap-5 (2)'!S23=0,"//---END",'Stage-ConceptMap-5 (2)'!S23)</f>
        <v>//---END</v>
      </c>
    </row>
    <row r="189" spans="2:2" x14ac:dyDescent="0.75">
      <c r="B189" s="83"/>
    </row>
    <row r="190" spans="2:2" x14ac:dyDescent="0.75">
      <c r="B190" s="53" t="str">
        <f>"* group[+].source = ##34#"&amp;'Stage-ConceptMap-6 (2)'!E6&amp;"##34#"</f>
        <v>* group[+].source = ##34#http://hl7.eu/fhir/ig/idea4rc/StructureDefinition/Stage##34#</v>
      </c>
    </row>
    <row r="191" spans="2:2" x14ac:dyDescent="0.75">
      <c r="B191" s="84" t="str">
        <f>"* group[=].target = ##34#"&amp;'Stage-ConceptMap-6 (2)'!E7&amp;"##34#"</f>
        <v>* group[=].target = ##34#http://hl7.eu/fhir/ig/idea4rc/StructureDefinition/Condition-secondaryCancer-eu-i4rc##34#</v>
      </c>
    </row>
    <row r="192" spans="2:2" x14ac:dyDescent="0.75">
      <c r="B192" s="85"/>
    </row>
    <row r="193" spans="2:2" x14ac:dyDescent="0.75">
      <c r="B193" t="str">
        <f>IF('Stage-ConceptMap-6 (2)'!S15=0,"//---END",'Stage-ConceptMap-6 (2)'!S15)</f>
        <v>* group[=].element[+].code = #Stage.episodeEvent</v>
      </c>
    </row>
    <row r="194" spans="2:2" x14ac:dyDescent="0.75">
      <c r="B194" t="str">
        <f>IF('Stage-ConceptMap-6 (2)'!S16=0,"//---END",'Stage-ConceptMap-6 (2)'!S16)</f>
        <v>* group[=].element[=].display = ##34#Episode Event Reference##34#</v>
      </c>
    </row>
    <row r="195" spans="2:2" x14ac:dyDescent="0.75">
      <c r="B195" t="str">
        <f>IF('Stage-ConceptMap-6 (2)'!S17=0,"//---END",'Stage-ConceptMap-6 (2)'!S17)</f>
        <v>* group[=].element[=].target.code = #Condition.extension:relatedPrimaryCancerCondition</v>
      </c>
    </row>
    <row r="196" spans="2:2" x14ac:dyDescent="0.75">
      <c r="B196" t="str">
        <f>IF('Stage-ConceptMap-6 (2)'!S18=0,"//---END",'Stage-ConceptMap-6 (2)'!S18)</f>
        <v>* group[=].element[=].target.display = ##34###34#</v>
      </c>
    </row>
    <row r="197" spans="2:2" x14ac:dyDescent="0.75">
      <c r="B197" t="str">
        <f>IF('Stage-ConceptMap-6 (2)'!S19=0,"//---END",'Stage-ConceptMap-6 (2)'!S19)</f>
        <v>* group[=].element[=].target.equivalence = #equivalent</v>
      </c>
    </row>
    <row r="198" spans="2:2" x14ac:dyDescent="0.75">
      <c r="B198" t="str">
        <f>IF('Stage-ConceptMap-6 (2)'!S20=0,"//---END",'Stage-ConceptMap-6 (2)'!S20)</f>
        <v/>
      </c>
    </row>
    <row r="199" spans="2:2" x14ac:dyDescent="0.75">
      <c r="B199" t="str">
        <f>IF('Stage-ConceptMap-6 (2)'!S21=0,"//---END",'Stage-ConceptMap-6 (2)'!S21)</f>
        <v>* group[=].element[+].code = #Stage.localised</v>
      </c>
    </row>
    <row r="200" spans="2:2" x14ac:dyDescent="0.75">
      <c r="B200" t="str">
        <f>IF('Stage-ConceptMap-6 (2)'!S22=0,"//---END",'Stage-ConceptMap-6 (2)'!S22)</f>
        <v>* group[=].element[=].display = ##34#Localised##34#</v>
      </c>
    </row>
    <row r="201" spans="2:2" x14ac:dyDescent="0.75">
      <c r="B201" t="str">
        <f>IF('Stage-ConceptMap-6 (2)'!S23=0,"//---END",'Stage-ConceptMap-6 (2)'!S23)</f>
        <v>* group[=].element[=].target.code = #Condition.bodySite.extension:qualifier.valueCodeableConcept</v>
      </c>
    </row>
    <row r="202" spans="2:2" x14ac:dyDescent="0.75">
      <c r="B202" t="str">
        <f>IF('Stage-ConceptMap-6 (2)'!S24=0,"//---END",'Stage-ConceptMap-6 (2)'!S24)</f>
        <v>* group[=].element[=].target.display = ##34###34#</v>
      </c>
    </row>
    <row r="203" spans="2:2" x14ac:dyDescent="0.75">
      <c r="B203" t="str">
        <f>IF('Stage-ConceptMap-6 (2)'!S25=0,"//---END",'Stage-ConceptMap-6 (2)'!S25)</f>
        <v>* group[=].element[=].target.equivalence = #relatedto</v>
      </c>
    </row>
    <row r="204" spans="2:2" x14ac:dyDescent="0.75">
      <c r="B204" t="str">
        <f>IF('Stage-ConceptMap-6 (2)'!S26=0,"//---END",'Stage-ConceptMap-6 (2)'!S26)</f>
        <v>* group[=].element[=].target.comment = ##34#Where the qualifier is the SNOEMD CT concept 255471002 Localized##34#</v>
      </c>
    </row>
    <row r="205" spans="2:2" x14ac:dyDescent="0.75">
      <c r="B205" t="str">
        <f>IF('Stage-ConceptMap-6 (2)'!S27=0,"//---END",'Stage-ConceptMap-6 (2)'!S27)</f>
        <v>* group[=].element[+].code = #Stage.locoRegional</v>
      </c>
    </row>
    <row r="206" spans="2:2" x14ac:dyDescent="0.75">
      <c r="B206" t="str">
        <f>IF('Stage-ConceptMap-6 (2)'!S28=0,"//---END",'Stage-ConceptMap-6 (2)'!S28)</f>
        <v>* group[=].element[=].display = ##34#Loco-regional##34#</v>
      </c>
    </row>
    <row r="207" spans="2:2" x14ac:dyDescent="0.75">
      <c r="B207" t="str">
        <f>IF('Stage-ConceptMap-6 (2)'!S29=0,"//---END",'Stage-ConceptMap-6 (2)'!S29)</f>
        <v>* group[=].element[=].target.code = #Condition.bodySite.extension:qualifier.valueCodeableConcept</v>
      </c>
    </row>
    <row r="208" spans="2:2" x14ac:dyDescent="0.75">
      <c r="B208" t="str">
        <f>IF('Stage-ConceptMap-6 (2)'!S30=0,"//---END",'Stage-ConceptMap-6 (2)'!S30)</f>
        <v>* group[=].element[=].target.display = ##34###34#</v>
      </c>
    </row>
    <row r="209" spans="2:2" x14ac:dyDescent="0.75">
      <c r="B209" t="str">
        <f>IF('Stage-ConceptMap-6 (2)'!S31=0,"//---END",'Stage-ConceptMap-6 (2)'!S31)</f>
        <v>* group[=].element[=].target.equivalence = #relatedto</v>
      </c>
    </row>
    <row r="210" spans="2:2" x14ac:dyDescent="0.75">
      <c r="B210" t="str">
        <f>IF('Stage-ConceptMap-6 (2)'!S32=0,"//---END",'Stage-ConceptMap-6 (2)'!S32)</f>
        <v>* group[=].element[=].target.comment = ##34#Where the qualifier is the SNOEMD CT concept 410674003 Regional##34#</v>
      </c>
    </row>
    <row r="211" spans="2:2" x14ac:dyDescent="0.75">
      <c r="B211" t="str">
        <f>IF('Stage-ConceptMap-6 (2)'!S33=0,"//---END",'Stage-ConceptMap-6 (2)'!S33)</f>
        <v>* group[=].element[+].code = #Stage.isMetastatic</v>
      </c>
    </row>
    <row r="212" spans="2:2" x14ac:dyDescent="0.75">
      <c r="B212" t="str">
        <f>IF('Stage-ConceptMap-6 (2)'!S34=0,"//---END",'Stage-ConceptMap-6 (2)'!S34)</f>
        <v>* group[=].element[=].display = ##34#Is metastatic##34#</v>
      </c>
    </row>
    <row r="213" spans="2:2" x14ac:dyDescent="0.75">
      <c r="B213" t="str">
        <f>IF('Stage-ConceptMap-6 (2)'!S35=0,"//---END",'Stage-ConceptMap-6 (2)'!S35)</f>
        <v>* group[=].element[=].target.code = #Condition.</v>
      </c>
    </row>
    <row r="214" spans="2:2" x14ac:dyDescent="0.75">
      <c r="B214" t="str">
        <f>IF('Stage-ConceptMap-6 (2)'!S36=0,"//---END",'Stage-ConceptMap-6 (2)'!S36)</f>
        <v>* group[=].element[=].target.display = ##34###34#</v>
      </c>
    </row>
    <row r="215" spans="2:2" x14ac:dyDescent="0.75">
      <c r="B215" t="str">
        <f>IF('Stage-ConceptMap-6 (2)'!S37=0,"//---END",'Stage-ConceptMap-6 (2)'!S37)</f>
        <v>* group[=].element[=].target.equivalence = #relatedto</v>
      </c>
    </row>
    <row r="216" spans="2:2" x14ac:dyDescent="0.75">
      <c r="B216" t="str">
        <f>IF('Stage-ConceptMap-6 (2)'!S38=0,"//---END",'Stage-ConceptMap-6 (2)'!S38)</f>
        <v>* group[=].element[=].target.comment = ##34#A condition describing metastases exists, this should be however determined by the stage M##34#</v>
      </c>
    </row>
    <row r="217" spans="2:2" x14ac:dyDescent="0.75">
      <c r="B217" t="str">
        <f>IF('Stage-ConceptMap-6 (2)'!S39=0,"//---END",'Stage-ConceptMap-6 (2)'!S39)</f>
        <v>* group[=].element[+].code = #Stage.regionalNodalMetastases</v>
      </c>
    </row>
    <row r="218" spans="2:2" x14ac:dyDescent="0.75">
      <c r="B218" t="str">
        <f>IF('Stage-ConceptMap-6 (2)'!S40=0,"//---END",'Stage-ConceptMap-6 (2)'!S40)</f>
        <v>* group[=].element[=].display = ##34#Regional nodal metastases##34#</v>
      </c>
    </row>
    <row r="219" spans="2:2" x14ac:dyDescent="0.75">
      <c r="B219" t="str">
        <f>IF('Stage-ConceptMap-6 (2)'!S41=0,"//---END",'Stage-ConceptMap-6 (2)'!S41)</f>
        <v>* group[=].element[=].target.code = #Condition.</v>
      </c>
    </row>
    <row r="220" spans="2:2" x14ac:dyDescent="0.75">
      <c r="B220" t="str">
        <f>IF('Stage-ConceptMap-6 (2)'!S42=0,"//---END",'Stage-ConceptMap-6 (2)'!S42)</f>
        <v>* group[=].element[=].target.display = ##34###34#</v>
      </c>
    </row>
    <row r="221" spans="2:2" x14ac:dyDescent="0.75">
      <c r="B221" t="str">
        <f>IF('Stage-ConceptMap-6 (2)'!S43=0,"//---END",'Stage-ConceptMap-6 (2)'!S43)</f>
        <v>* group[=].element[=].target.equivalence = #relatedto</v>
      </c>
    </row>
    <row r="222" spans="2:2" x14ac:dyDescent="0.75">
      <c r="B222" t="str">
        <f>IF('Stage-ConceptMap-6 (2)'!S44=0,"//---END",'Stage-ConceptMap-6 (2)'!S44)</f>
        <v>* group[=].element[=].target.comment = ##34#A condition describing regional nodal metastases exists, this should be however determined by the stage N##34#</v>
      </c>
    </row>
    <row r="223" spans="2:2" x14ac:dyDescent="0.75">
      <c r="B223" t="str">
        <f>IF('Stage-ConceptMap-6 (2)'!S45=0,"//---END",'Stage-ConceptMap-6 (2)'!S45)</f>
        <v>* group[=].element[+].code = #Stage.sites</v>
      </c>
    </row>
    <row r="224" spans="2:2" x14ac:dyDescent="0.75">
      <c r="B224" t="str">
        <f>IF('Stage-ConceptMap-6 (2)'!S46=0,"//---END",'Stage-ConceptMap-6 (2)'!S46)</f>
        <v>* group[=].element[=].display = ##34#sites##34#</v>
      </c>
    </row>
    <row r="225" spans="2:2" x14ac:dyDescent="0.75">
      <c r="B225" t="str">
        <f>IF('Stage-ConceptMap-6 (2)'!S47=0,"//---END",'Stage-ConceptMap-6 (2)'!S47)</f>
        <v>* group[=].element[=].target.code = #Condition.bodySite</v>
      </c>
    </row>
    <row r="226" spans="2:2" x14ac:dyDescent="0.75">
      <c r="B226" t="str">
        <f>IF('Stage-ConceptMap-6 (2)'!S48=0,"//---END",'Stage-ConceptMap-6 (2)'!S48)</f>
        <v>* group[=].element[=].target.display = ##34###34#</v>
      </c>
    </row>
    <row r="227" spans="2:2" x14ac:dyDescent="0.75">
      <c r="B227" t="str">
        <f>IF('Stage-ConceptMap-6 (2)'!S49=0,"//---END",'Stage-ConceptMap-6 (2)'!S49)</f>
        <v>* group[=].element[=].target.equivalence = #equivalent</v>
      </c>
    </row>
    <row r="228" spans="2:2" x14ac:dyDescent="0.75">
      <c r="B228" t="str">
        <f>IF('Stage-ConceptMap-6 (2)'!S50=0,"//---END",'Stage-ConceptMap-6 (2)'!S50)</f>
        <v/>
      </c>
    </row>
    <row r="229" spans="2:2" x14ac:dyDescent="0.75">
      <c r="B229" t="str">
        <f>IF('Stage-ConceptMap-6 (2)'!S51=0,"//---END",'Stage-ConceptMap-6 (2)'!S51)</f>
        <v>* group[=].element[+].code = #Stage.sites.softTissue</v>
      </c>
    </row>
    <row r="230" spans="2:2" x14ac:dyDescent="0.75">
      <c r="B230" t="str">
        <f>IF('Stage-ConceptMap-6 (2)'!S52=0,"//---END",'Stage-ConceptMap-6 (2)'!S52)</f>
        <v>* group[=].element[=].display = ##34#Soft tissue##34#</v>
      </c>
    </row>
    <row r="231" spans="2:2" x14ac:dyDescent="0.75">
      <c r="B231" t="str">
        <f>IF('Stage-ConceptMap-6 (2)'!S53=0,"//---END",'Stage-ConceptMap-6 (2)'!S53)</f>
        <v>* group[=].element[=].target.code = #Condition.bodySite</v>
      </c>
    </row>
    <row r="232" spans="2:2" x14ac:dyDescent="0.75">
      <c r="B232" t="str">
        <f>IF('Stage-ConceptMap-6 (2)'!S54=0,"//---END",'Stage-ConceptMap-6 (2)'!S54)</f>
        <v>* group[=].element[=].target.display = ##34###34#</v>
      </c>
    </row>
    <row r="233" spans="2:2" x14ac:dyDescent="0.75">
      <c r="B233" t="str">
        <f>IF('Stage-ConceptMap-6 (2)'!S55=0,"//---END",'Stage-ConceptMap-6 (2)'!S55)</f>
        <v>* group[=].element[=].target.equivalence = #equivalent</v>
      </c>
    </row>
    <row r="234" spans="2:2" x14ac:dyDescent="0.75">
      <c r="B234" t="str">
        <f>IF('Stage-ConceptMap-6 (2)'!S56=0,"//---END",'Stage-ConceptMap-6 (2)'!S56)</f>
        <v>* group[=].element[=].target.comment = ##34#where bodySite is the Athena concept 4338971 'soft tissue'##34#</v>
      </c>
    </row>
    <row r="235" spans="2:2" x14ac:dyDescent="0.75">
      <c r="B235" t="str">
        <f>IF('Stage-ConceptMap-6 (2)'!S57=0,"//---END",'Stage-ConceptMap-6 (2)'!S57)</f>
        <v>* group[=].element[+].code = #Stage.sites.distantLymphNode</v>
      </c>
    </row>
    <row r="236" spans="2:2" x14ac:dyDescent="0.75">
      <c r="B236" t="str">
        <f>IF('Stage-ConceptMap-6 (2)'!S58=0,"//---END",'Stage-ConceptMap-6 (2)'!S58)</f>
        <v>* group[=].element[=].display = ##34#distant lymph node##34#</v>
      </c>
    </row>
    <row r="237" spans="2:2" x14ac:dyDescent="0.75">
      <c r="B237" t="str">
        <f>IF('Stage-ConceptMap-6 (2)'!S59=0,"//---END",'Stage-ConceptMap-6 (2)'!S59)</f>
        <v>* group[=].element[=].target.code = #Condition.bodySite</v>
      </c>
    </row>
    <row r="238" spans="2:2" x14ac:dyDescent="0.75">
      <c r="B238" t="str">
        <f>IF('Stage-ConceptMap-6 (2)'!S60=0,"//---END",'Stage-ConceptMap-6 (2)'!S60)</f>
        <v>* group[=].element[=].target.display = ##34###34#</v>
      </c>
    </row>
    <row r="239" spans="2:2" x14ac:dyDescent="0.75">
      <c r="B239" t="str">
        <f>IF('Stage-ConceptMap-6 (2)'!S61=0,"//---END",'Stage-ConceptMap-6 (2)'!S61)</f>
        <v>* group[=].element[=].target.equivalence = #equivalent</v>
      </c>
    </row>
    <row r="240" spans="2:2" x14ac:dyDescent="0.75">
      <c r="B240" t="str">
        <f>IF('Stage-ConceptMap-6 (2)'!S62=0,"//---END",'Stage-ConceptMap-6 (2)'!S62)</f>
        <v>* group[=].element[=].target.comment = ##34#where bodySite is the Athena concept 59441001 'distant lymph node'##34#</v>
      </c>
    </row>
    <row r="241" spans="2:2" x14ac:dyDescent="0.75">
      <c r="B241" t="str">
        <f>IF('Stage-ConceptMap-6 (2)'!S63=0,"//---END",'Stage-ConceptMap-6 (2)'!S63)</f>
        <v>* group[=].element[+].code = #Stage.sites.lung</v>
      </c>
    </row>
    <row r="242" spans="2:2" x14ac:dyDescent="0.75">
      <c r="B242" t="str">
        <f>IF('Stage-ConceptMap-6 (2)'!S64=0,"//---END",'Stage-ConceptMap-6 (2)'!S64)</f>
        <v>* group[=].element[=].display = ##34#lung##34#</v>
      </c>
    </row>
    <row r="243" spans="2:2" x14ac:dyDescent="0.75">
      <c r="B243" t="str">
        <f>IF('Stage-ConceptMap-6 (2)'!S65=0,"//---END",'Stage-ConceptMap-6 (2)'!S65)</f>
        <v>* group[=].element[=].target.code = #Condition.bodySite</v>
      </c>
    </row>
    <row r="244" spans="2:2" x14ac:dyDescent="0.75">
      <c r="B244" t="str">
        <f>IF('Stage-ConceptMap-6 (2)'!S66=0,"//---END",'Stage-ConceptMap-6 (2)'!S66)</f>
        <v>* group[=].element[=].target.display = ##34###34#</v>
      </c>
    </row>
    <row r="245" spans="2:2" x14ac:dyDescent="0.75">
      <c r="B245" t="str">
        <f>IF('Stage-ConceptMap-6 (2)'!S67=0,"//---END",'Stage-ConceptMap-6 (2)'!S67)</f>
        <v>* group[=].element[=].target.equivalence = #equivalent</v>
      </c>
    </row>
    <row r="246" spans="2:2" x14ac:dyDescent="0.75">
      <c r="B246" t="str">
        <f>IF('Stage-ConceptMap-6 (2)'!S68=0,"//---END",'Stage-ConceptMap-6 (2)'!S68)</f>
        <v>* group[=].element[=].target.comment = ##34#where bodySite is the Athena concept 4213162 'lung'##34#</v>
      </c>
    </row>
    <row r="247" spans="2:2" x14ac:dyDescent="0.75">
      <c r="B247" t="str">
        <f>IF('Stage-ConceptMap-6 (2)'!S69=0,"//---END",'Stage-ConceptMap-6 (2)'!S69)</f>
        <v>* group[=].element[+].code = #Stage.sites.bone</v>
      </c>
    </row>
    <row r="248" spans="2:2" x14ac:dyDescent="0.75">
      <c r="B248" t="str">
        <f>IF('Stage-ConceptMap-6 (2)'!S70=0,"//---END",'Stage-ConceptMap-6 (2)'!S70)</f>
        <v>* group[=].element[=].display = ##34#bone##34#</v>
      </c>
    </row>
    <row r="249" spans="2:2" x14ac:dyDescent="0.75">
      <c r="B249" t="str">
        <f>IF('Stage-ConceptMap-6 (2)'!S71=0,"//---END",'Stage-ConceptMap-6 (2)'!S71)</f>
        <v>* group[=].element[=].target.code = #Condition.bodySite</v>
      </c>
    </row>
    <row r="250" spans="2:2" x14ac:dyDescent="0.75">
      <c r="B250" t="str">
        <f>IF('Stage-ConceptMap-6 (2)'!S72=0,"//---END",'Stage-ConceptMap-6 (2)'!S72)</f>
        <v>* group[=].element[=].target.display = ##34###34#</v>
      </c>
    </row>
    <row r="251" spans="2:2" x14ac:dyDescent="0.75">
      <c r="B251" t="str">
        <f>IF('Stage-ConceptMap-6 (2)'!S73=0,"//---END",'Stage-ConceptMap-6 (2)'!S73)</f>
        <v>* group[=].element[=].target.equivalence = #equivalent</v>
      </c>
    </row>
    <row r="252" spans="2:2" x14ac:dyDescent="0.75">
      <c r="B252" t="str">
        <f>IF('Stage-ConceptMap-6 (2)'!S74=0,"//---END",'Stage-ConceptMap-6 (2)'!S74)</f>
        <v>* group[=].element[=].target.comment = ##34#where bodySite is the Athena concept 4000496 'bone'##34#</v>
      </c>
    </row>
    <row r="253" spans="2:2" x14ac:dyDescent="0.75">
      <c r="B253" t="str">
        <f>IF('Stage-ConceptMap-6 (2)'!S75=0,"//---END",'Stage-ConceptMap-6 (2)'!S75)</f>
        <v>* group[=].element[+].code = #Stage.sites.liver</v>
      </c>
    </row>
    <row r="254" spans="2:2" x14ac:dyDescent="0.75">
      <c r="B254" t="str">
        <f>IF('Stage-ConceptMap-6 (2)'!S76=0,"//---END",'Stage-ConceptMap-6 (2)'!S76)</f>
        <v>* group[=].element[=].display = ##34#liver##34#</v>
      </c>
    </row>
    <row r="255" spans="2:2" x14ac:dyDescent="0.75">
      <c r="B255" t="str">
        <f>IF('Stage-ConceptMap-6 (2)'!S77=0,"//---END",'Stage-ConceptMap-6 (2)'!S77)</f>
        <v>* group[=].element[=].target.code = #Condition.bodySite</v>
      </c>
    </row>
    <row r="256" spans="2:2" x14ac:dyDescent="0.75">
      <c r="B256" t="str">
        <f>IF('Stage-ConceptMap-6 (2)'!S78=0,"//---END",'Stage-ConceptMap-6 (2)'!S78)</f>
        <v>* group[=].element[=].target.display = ##34###34#</v>
      </c>
    </row>
    <row r="257" spans="2:2" x14ac:dyDescent="0.75">
      <c r="B257" t="str">
        <f>IF('Stage-ConceptMap-6 (2)'!S79=0,"//---END",'Stage-ConceptMap-6 (2)'!S79)</f>
        <v>* group[=].element[=].target.equivalence = #equivalent</v>
      </c>
    </row>
    <row r="258" spans="2:2" x14ac:dyDescent="0.75">
      <c r="B258" t="str">
        <f>IF('Stage-ConceptMap-6 (2)'!S80=0,"//---END",'Stage-ConceptMap-6 (2)'!S80)</f>
        <v>* group[=].element[=].target.comment = ##34#where bodySite is the Athena concept 4009105 'liver'##34#</v>
      </c>
    </row>
    <row r="259" spans="2:2" x14ac:dyDescent="0.75">
      <c r="B259" t="str">
        <f>IF('Stage-ConceptMap-6 (2)'!S81=0,"//---END",'Stage-ConceptMap-6 (2)'!S81)</f>
        <v>* group[=].element[+].code = #Stage.sites.pleura</v>
      </c>
    </row>
    <row r="260" spans="2:2" x14ac:dyDescent="0.75">
      <c r="B260" t="str">
        <f>IF('Stage-ConceptMap-6 (2)'!S82=0,"//---END",'Stage-ConceptMap-6 (2)'!S82)</f>
        <v>* group[=].element[=].display = ##34#pleura##34#</v>
      </c>
    </row>
    <row r="261" spans="2:2" x14ac:dyDescent="0.75">
      <c r="B261" t="str">
        <f>IF('Stage-ConceptMap-6 (2)'!S83=0,"//---END",'Stage-ConceptMap-6 (2)'!S83)</f>
        <v>* group[=].element[=].target.code = #Condition.bodySite</v>
      </c>
    </row>
    <row r="262" spans="2:2" x14ac:dyDescent="0.75">
      <c r="B262" t="str">
        <f>IF('Stage-ConceptMap-6 (2)'!S84=0,"//---END",'Stage-ConceptMap-6 (2)'!S84)</f>
        <v>* group[=].element[=].target.display = ##34###34#</v>
      </c>
    </row>
    <row r="263" spans="2:2" x14ac:dyDescent="0.75">
      <c r="B263" t="str">
        <f>IF('Stage-ConceptMap-6 (2)'!S85=0,"//---END",'Stage-ConceptMap-6 (2)'!S85)</f>
        <v>* group[=].element[=].target.equivalence = #equivalent</v>
      </c>
    </row>
    <row r="264" spans="2:2" x14ac:dyDescent="0.75">
      <c r="B264" t="str">
        <f>IF('Stage-ConceptMap-6 (2)'!S86=0,"//---END",'Stage-ConceptMap-6 (2)'!S86)</f>
        <v>* group[=].element[=].target.comment = ##34#where bodySite is the Athena concept 4150673 'pleura'##34#</v>
      </c>
    </row>
    <row r="265" spans="2:2" x14ac:dyDescent="0.75">
      <c r="B265" t="str">
        <f>IF('Stage-ConceptMap-6 (2)'!S87=0,"//---END",'Stage-ConceptMap-6 (2)'!S87)</f>
        <v>* group[=].element[+].code = #Stage.sites.peritoneum</v>
      </c>
    </row>
    <row r="266" spans="2:2" x14ac:dyDescent="0.75">
      <c r="B266" t="str">
        <f>IF('Stage-ConceptMap-6 (2)'!S88=0,"//---END",'Stage-ConceptMap-6 (2)'!S88)</f>
        <v>* group[=].element[=].display = ##34#peritoneum##34#</v>
      </c>
    </row>
    <row r="267" spans="2:2" x14ac:dyDescent="0.75">
      <c r="B267" t="str">
        <f>IF('Stage-ConceptMap-6 (2)'!S89=0,"//---END",'Stage-ConceptMap-6 (2)'!S89)</f>
        <v>* group[=].element[=].target.code = #Condition.bodySite</v>
      </c>
    </row>
    <row r="268" spans="2:2" x14ac:dyDescent="0.75">
      <c r="B268" t="str">
        <f>IF('Stage-ConceptMap-6 (2)'!S90=0,"//---END",'Stage-ConceptMap-6 (2)'!S90)</f>
        <v>* group[=].element[=].target.display = ##34###34#</v>
      </c>
    </row>
    <row r="269" spans="2:2" x14ac:dyDescent="0.75">
      <c r="B269" t="str">
        <f>IF('Stage-ConceptMap-6 (2)'!S91=0,"//---END",'Stage-ConceptMap-6 (2)'!S91)</f>
        <v>* group[=].element[=].target.equivalence = #equivalent</v>
      </c>
    </row>
    <row r="270" spans="2:2" x14ac:dyDescent="0.75">
      <c r="B270" t="str">
        <f>IF('Stage-ConceptMap-6 (2)'!S92=0,"//---END",'Stage-ConceptMap-6 (2)'!S92)</f>
        <v>* group[=].element[=].target.comment = ##34#where bodySite is the Athena concept 4035784 'peritoneum'##34#</v>
      </c>
    </row>
    <row r="271" spans="2:2" x14ac:dyDescent="0.75">
      <c r="B271" t="str">
        <f>IF('Stage-ConceptMap-6 (2)'!S93=0,"//---END",'Stage-ConceptMap-6 (2)'!S93)</f>
        <v>* group[=].element[+].code = #Stage.sites.brain</v>
      </c>
    </row>
    <row r="272" spans="2:2" x14ac:dyDescent="0.75">
      <c r="B272" t="str">
        <f>IF('Stage-ConceptMap-6 (2)'!S94=0,"//---END",'Stage-ConceptMap-6 (2)'!S94)</f>
        <v>* group[=].element[=].display = ##34#brain##34#</v>
      </c>
    </row>
    <row r="273" spans="2:2" x14ac:dyDescent="0.75">
      <c r="B273" t="str">
        <f>IF('Stage-ConceptMap-6 (2)'!S95=0,"//---END",'Stage-ConceptMap-6 (2)'!S95)</f>
        <v>* group[=].element[=].target.code = #Condition.bodySite</v>
      </c>
    </row>
    <row r="274" spans="2:2" x14ac:dyDescent="0.75">
      <c r="B274" t="str">
        <f>IF('Stage-ConceptMap-6 (2)'!S96=0,"//---END",'Stage-ConceptMap-6 (2)'!S96)</f>
        <v>* group[=].element[=].target.display = ##34###34#</v>
      </c>
    </row>
    <row r="275" spans="2:2" x14ac:dyDescent="0.75">
      <c r="B275" t="str">
        <f>IF('Stage-ConceptMap-6 (2)'!S97=0,"//---END",'Stage-ConceptMap-6 (2)'!S97)</f>
        <v>* group[=].element[=].target.equivalence = #equivalent</v>
      </c>
    </row>
    <row r="276" spans="2:2" x14ac:dyDescent="0.75">
      <c r="B276" t="str">
        <f>IF('Stage-ConceptMap-6 (2)'!S98=0,"//---END",'Stage-ConceptMap-6 (2)'!S98)</f>
        <v>* group[=].element[=].target.comment = ##34#where bodySite is the Athena concept 4133034 'brain'##34#</v>
      </c>
    </row>
    <row r="277" spans="2:2" x14ac:dyDescent="0.75">
      <c r="B277" t="str">
        <f>IF('Stage-ConceptMap-6 (2)'!S99=0,"//---END",'Stage-ConceptMap-6 (2)'!S99)</f>
        <v>* group[=].element[+].code = #Stage.sites.otherViscera</v>
      </c>
    </row>
    <row r="278" spans="2:2" x14ac:dyDescent="0.75">
      <c r="B278" t="str">
        <f>IF('Stage-ConceptMap-6 (2)'!S100=0,"//---END",'Stage-ConceptMap-6 (2)'!S100)</f>
        <v>* group[=].element[=].display = ##34#other viscera##34#</v>
      </c>
    </row>
    <row r="279" spans="2:2" x14ac:dyDescent="0.75">
      <c r="B279" t="str">
        <f>IF('Stage-ConceptMap-6 (2)'!S101=0,"//---END",'Stage-ConceptMap-6 (2)'!S101)</f>
        <v>* group[=].element[=].target.code = #Condition.bodySite</v>
      </c>
    </row>
    <row r="280" spans="2:2" x14ac:dyDescent="0.75">
      <c r="B280" t="str">
        <f>IF('Stage-ConceptMap-6 (2)'!S102=0,"//---END",'Stage-ConceptMap-6 (2)'!S102)</f>
        <v>* group[=].element[=].target.display = ##34###34#</v>
      </c>
    </row>
    <row r="281" spans="2:2" x14ac:dyDescent="0.75">
      <c r="B281" t="str">
        <f>IF('Stage-ConceptMap-6 (2)'!S103=0,"//---END",'Stage-ConceptMap-6 (2)'!S103)</f>
        <v>* group[=].element[=].target.equivalence = #equivalent</v>
      </c>
    </row>
    <row r="282" spans="2:2" x14ac:dyDescent="0.75">
      <c r="B282" t="str">
        <f>IF('Stage-ConceptMap-6 (2)'!S104=0,"//---END",'Stage-ConceptMap-6 (2)'!S104)</f>
        <v>* group[=].element[=].target.comment = ##34#where bodySite is the Athena concept 4159589 'Abdominal viscera'  // TO BE checked the original concept was OTHER VISCERA##34#</v>
      </c>
    </row>
    <row r="283" spans="2:2" x14ac:dyDescent="0.75">
      <c r="B283" t="str">
        <f>IF('Stage-ConceptMap-6 (2)'!S105=0,"//---END",'Stage-ConceptMap-6 (2)'!S105)</f>
        <v>* group[=].element[+].code = #Stage.sites.unknown</v>
      </c>
    </row>
    <row r="284" spans="2:2" x14ac:dyDescent="0.75">
      <c r="B284" t="str">
        <f>IF('Stage-ConceptMap-6 (2)'!S106=0,"//---END",'Stage-ConceptMap-6 (2)'!S106)</f>
        <v>* group[=].element[=].display = ##34#unknown##34#</v>
      </c>
    </row>
    <row r="285" spans="2:2" x14ac:dyDescent="0.75">
      <c r="B285" t="str">
        <f>IF('Stage-ConceptMap-6 (2)'!S107=0,"//---END",'Stage-ConceptMap-6 (2)'!S107)</f>
        <v>* group[=].element[=].target.code = #Condition.bodySite</v>
      </c>
    </row>
    <row r="286" spans="2:2" x14ac:dyDescent="0.75">
      <c r="B286" t="str">
        <f>IF('Stage-ConceptMap-6 (2)'!S108=0,"//---END",'Stage-ConceptMap-6 (2)'!S108)</f>
        <v>* group[=].element[=].target.display = ##34###34#</v>
      </c>
    </row>
    <row r="287" spans="2:2" x14ac:dyDescent="0.75">
      <c r="B287" t="str">
        <f>IF('Stage-ConceptMap-6 (2)'!S109=0,"//---END",'Stage-ConceptMap-6 (2)'!S109)</f>
        <v>* group[=].element[=].target.equivalence = #equivalent</v>
      </c>
    </row>
    <row r="288" spans="2:2" x14ac:dyDescent="0.75">
      <c r="B288" t="str">
        <f>IF('Stage-ConceptMap-6 (2)'!S110=0,"//---END",'Stage-ConceptMap-6 (2)'!S110)</f>
        <v>* group[=].element[=].target.comment = ##34#where bodySite is the Athena concept 4129922 'unknown'##34#</v>
      </c>
    </row>
    <row r="289" spans="2:2" x14ac:dyDescent="0.75">
      <c r="B289" t="str">
        <f>IF('Stage-ConceptMap-6 (2)'!S111=0,"//---END",'Stage-ConceptMap-6 (2)'!S111)</f>
        <v>//---END</v>
      </c>
    </row>
    <row r="290" spans="2:2" x14ac:dyDescent="0.75">
      <c r="B290" t="str">
        <f>IF('Stage-ConceptMap-6 (2)'!S112=0,"//---END",'Stage-ConceptMap-6 (2)'!S112)</f>
        <v>//---END</v>
      </c>
    </row>
    <row r="291" spans="2:2" x14ac:dyDescent="0.75">
      <c r="B291" t="str">
        <f>IF('Stage-ConceptMap-6 (2)'!S113=0,"//---END",'Stage-ConceptMap-6 (2)'!S113)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972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101</vt:i4>
      </vt:variant>
    </vt:vector>
  </HeadingPairs>
  <TitlesOfParts>
    <vt:vector size="101"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PatientFollowUp-ConceptMap-3</vt:lpstr>
      <vt:lpstr>PatientFollowUp-ConceptMap-4</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HnStage</vt:lpstr>
      <vt:lpstr>HnStage-fsh</vt:lpstr>
      <vt:lpstr>HnStage-ConceptMap-1</vt:lpstr>
      <vt:lpstr>HnStage-ConceptMap-2</vt:lpstr>
      <vt:lpstr>HnStage-ConceptMap-3</vt:lpstr>
      <vt:lpstr>HnStage-ConceptMap-4</vt:lpstr>
      <vt:lpstr>HnStage-ConceptMap-5</vt:lpstr>
      <vt:lpstr>HnStage-ConceptMap-6</vt:lpstr>
      <vt:lpstr>HnStage-CM-fsh</vt:lpstr>
      <vt:lpstr>SarcomaStage</vt:lpstr>
      <vt:lpstr>SarcomaStage-fsh</vt:lpstr>
      <vt:lpstr>SarcomaStage-ConceptMap-1</vt:lpstr>
      <vt:lpstr>SarcomaStage-ConceptMap-2</vt:lpstr>
      <vt:lpstr>SarcomaStage-ConceptMap-3</vt:lpstr>
      <vt:lpstr>SarcomaStage-ConceptMap-4</vt:lpstr>
      <vt:lpstr>SarcomaStage-CM-fsh </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lpstr>Stage (2)</vt:lpstr>
      <vt:lpstr>Stage-fsh (2)</vt:lpstr>
      <vt:lpstr>Stage-ConceptMap-1 (2)</vt:lpstr>
      <vt:lpstr>Stage-ConceptMap-2 (2)</vt:lpstr>
      <vt:lpstr>Stage-ConceptMap-3 (2)</vt:lpstr>
      <vt:lpstr>Stage-ConceptMap-4 (2)</vt:lpstr>
      <vt:lpstr>Stage-ConceptMap-5 (2)</vt:lpstr>
      <vt:lpstr>Stage-ConceptMap-6 (2)</vt:lpstr>
      <vt:lpstr>Stage-CM-fsh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2024-12-28T14:34:53Z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