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7.xml" ContentType="application/vnd.openxmlformats-officedocument.spreadsheetml.table+xml"/>
  <Override PartName="/xl/tables/table8.xml" ContentType="application/vnd.openxmlformats-officedocument.spreadsheetml.table+xml"/>
  <Override PartName="/xl/drawings/drawing4.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2"/>
  <workbookPr defaultThemeVersion="166925"/>
  <mc:AlternateContent xmlns:mc="http://schemas.openxmlformats.org/markup-compatibility/2006">
    <mc:Choice Requires="x15">
      <x15ac:absPath xmlns:x15ac="http://schemas.microsoft.com/office/spreadsheetml/2010/11/ac" url="C:\Users\d.saraceno\Downloads\"/>
    </mc:Choice>
  </mc:AlternateContent>
  <xr:revisionPtr revIDLastSave="0" documentId="13_ncr:1_{5A972744-771D-45A5-9230-A256025D2545}" xr6:coauthVersionLast="36" xr6:coauthVersionMax="47" xr10:uidLastSave="{00000000-0000-0000-0000-000000000000}"/>
  <bookViews>
    <workbookView xWindow="0" yWindow="0" windowWidth="28800" windowHeight="12105" xr2:uid="{C2FBF0BA-1DA0-4913-9DB7-C51E4603E701}"/>
  </bookViews>
  <sheets>
    <sheet name="Summary" sheetId="13" r:id="rId1"/>
    <sheet name="Comparison" sheetId="12" r:id="rId2"/>
    <sheet name="BEFORE_Summary_Forms" sheetId="8" r:id="rId3"/>
    <sheet name="BEFORE_Summary_Variables" sheetId="7" r:id="rId4"/>
    <sheet name="BEFORE_Details" sheetId="1" r:id="rId5"/>
    <sheet name="AFTER_Summary_Forms" sheetId="11" r:id="rId6"/>
    <sheet name="AFTER_Summary_Variables" sheetId="6" r:id="rId7"/>
    <sheet name="AFTER_Details" sheetId="9" r:id="rId8"/>
    <sheet name="FHIR Profiles" sheetId="2" r:id="rId9"/>
  </sheets>
  <definedNames>
    <definedName name="_xlnm._FilterDatabase" localSheetId="8" hidden="1">'FHIR Profiles'!$B$2:$C$36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 i="7" l="1"/>
  <c r="J8" i="7"/>
  <c r="J11" i="7"/>
  <c r="J16" i="7"/>
  <c r="J19" i="7"/>
  <c r="J24" i="7"/>
  <c r="J27" i="7"/>
  <c r="J32" i="7"/>
  <c r="J35" i="7"/>
  <c r="J40" i="7"/>
  <c r="J43" i="7"/>
  <c r="J48" i="7"/>
  <c r="J51" i="7"/>
  <c r="J56" i="7"/>
  <c r="J59" i="7"/>
  <c r="J64" i="7"/>
  <c r="J67" i="7"/>
  <c r="J72" i="7"/>
  <c r="J75" i="7"/>
  <c r="J80" i="7"/>
  <c r="J83" i="7"/>
  <c r="J88" i="7"/>
  <c r="J91" i="7"/>
  <c r="J96" i="7"/>
  <c r="J99" i="7"/>
  <c r="J104" i="7"/>
  <c r="J107" i="7"/>
  <c r="J112" i="7"/>
  <c r="J115" i="7"/>
  <c r="J120" i="7"/>
  <c r="J123" i="7"/>
  <c r="J128" i="7"/>
  <c r="J136" i="7"/>
  <c r="J144" i="7"/>
  <c r="J152" i="7"/>
  <c r="J160" i="7"/>
  <c r="J168" i="7"/>
  <c r="J176" i="7"/>
  <c r="J184" i="7"/>
  <c r="J192" i="7"/>
  <c r="J200" i="7"/>
  <c r="J208" i="7"/>
  <c r="J216" i="7"/>
  <c r="J224" i="7"/>
  <c r="J232" i="7"/>
  <c r="J240" i="7"/>
  <c r="E18" i="13"/>
  <c r="D18" i="13"/>
  <c r="C18" i="13"/>
  <c r="G38" i="12"/>
  <c r="F38" i="12"/>
  <c r="E38" i="12"/>
  <c r="D38" i="12"/>
  <c r="C38" i="12"/>
  <c r="G37" i="12"/>
  <c r="F37" i="12"/>
  <c r="E37" i="12"/>
  <c r="E41" i="12" s="1"/>
  <c r="D37" i="12"/>
  <c r="C37" i="12"/>
  <c r="G36" i="12"/>
  <c r="F36" i="12"/>
  <c r="E36" i="12"/>
  <c r="D36" i="12"/>
  <c r="C36" i="12"/>
  <c r="G35" i="12"/>
  <c r="G41" i="12" s="1"/>
  <c r="F35" i="12"/>
  <c r="E35" i="12"/>
  <c r="D35" i="12"/>
  <c r="C35" i="12"/>
  <c r="G34" i="12"/>
  <c r="F34" i="12"/>
  <c r="E34" i="12"/>
  <c r="D34" i="12"/>
  <c r="C34" i="12"/>
  <c r="G33" i="12"/>
  <c r="F33" i="12"/>
  <c r="E33" i="12"/>
  <c r="D33" i="12"/>
  <c r="C33" i="12"/>
  <c r="G32" i="12"/>
  <c r="F32" i="12"/>
  <c r="E32" i="12"/>
  <c r="D32" i="12"/>
  <c r="C32" i="12"/>
  <c r="G31" i="12"/>
  <c r="F31" i="12"/>
  <c r="E31" i="12"/>
  <c r="D31" i="12"/>
  <c r="C31" i="12"/>
  <c r="C41" i="12" s="1"/>
  <c r="G30" i="12"/>
  <c r="F30" i="12"/>
  <c r="F41" i="12" s="1"/>
  <c r="E30" i="12"/>
  <c r="D30" i="12"/>
  <c r="C30" i="12"/>
  <c r="B41" i="12"/>
  <c r="G27" i="12"/>
  <c r="F27" i="12"/>
  <c r="E27" i="12"/>
  <c r="D27" i="12"/>
  <c r="C27" i="12"/>
  <c r="B27" i="12"/>
  <c r="G13" i="12"/>
  <c r="F13" i="12"/>
  <c r="E13" i="12"/>
  <c r="D13" i="12"/>
  <c r="C13" i="12"/>
  <c r="B13" i="12"/>
  <c r="G26" i="11"/>
  <c r="F26" i="11"/>
  <c r="E26" i="11"/>
  <c r="D26" i="11"/>
  <c r="C26" i="11"/>
  <c r="G25" i="11"/>
  <c r="F25" i="11"/>
  <c r="E25" i="11"/>
  <c r="D25" i="11"/>
  <c r="C25" i="11"/>
  <c r="B25" i="11"/>
  <c r="G24" i="11"/>
  <c r="F24" i="11"/>
  <c r="E24" i="11"/>
  <c r="D24" i="11"/>
  <c r="C24" i="11"/>
  <c r="B24" i="11"/>
  <c r="G23" i="11"/>
  <c r="F23" i="11"/>
  <c r="E23" i="11"/>
  <c r="D23" i="11"/>
  <c r="C23" i="11"/>
  <c r="G22" i="11"/>
  <c r="F22" i="11"/>
  <c r="E22" i="11"/>
  <c r="D22" i="11"/>
  <c r="C22" i="11"/>
  <c r="G21" i="11"/>
  <c r="F21" i="11"/>
  <c r="E21" i="11"/>
  <c r="D21" i="11"/>
  <c r="C21" i="11"/>
  <c r="B21" i="11"/>
  <c r="G20" i="11"/>
  <c r="F20" i="11"/>
  <c r="E20" i="11"/>
  <c r="D20" i="11"/>
  <c r="C20" i="11"/>
  <c r="B20" i="11"/>
  <c r="G19" i="11"/>
  <c r="F19" i="11"/>
  <c r="E19" i="11"/>
  <c r="D19" i="11"/>
  <c r="C19" i="11"/>
  <c r="G18" i="11"/>
  <c r="F18" i="11"/>
  <c r="E18" i="11"/>
  <c r="D18" i="11"/>
  <c r="C18" i="11"/>
  <c r="G17" i="11"/>
  <c r="F17" i="11"/>
  <c r="E17" i="11"/>
  <c r="D17" i="11"/>
  <c r="C17" i="11"/>
  <c r="B17" i="11"/>
  <c r="G16" i="11"/>
  <c r="F16" i="11"/>
  <c r="E16" i="11"/>
  <c r="D16" i="11"/>
  <c r="C16" i="11"/>
  <c r="B16" i="11"/>
  <c r="G13" i="11"/>
  <c r="G27" i="11" s="1"/>
  <c r="F13" i="11"/>
  <c r="F27" i="11" s="1"/>
  <c r="E13" i="11"/>
  <c r="E27" i="11" s="1"/>
  <c r="D13" i="11"/>
  <c r="D27" i="11" s="1"/>
  <c r="C13" i="11"/>
  <c r="C27" i="11" s="1"/>
  <c r="B13" i="11"/>
  <c r="B26" i="11" s="1"/>
  <c r="B27" i="8"/>
  <c r="B16" i="8"/>
  <c r="B17" i="8"/>
  <c r="B18" i="8"/>
  <c r="B19" i="8"/>
  <c r="B20" i="8"/>
  <c r="B21" i="8"/>
  <c r="B22" i="8"/>
  <c r="B23" i="8"/>
  <c r="B24" i="8"/>
  <c r="B25" i="8"/>
  <c r="B26" i="8"/>
  <c r="B13" i="8"/>
  <c r="G26" i="8"/>
  <c r="F26" i="8"/>
  <c r="E26" i="8"/>
  <c r="D26" i="8"/>
  <c r="C26" i="8"/>
  <c r="G25" i="8"/>
  <c r="F25" i="8"/>
  <c r="E25" i="8"/>
  <c r="D25" i="8"/>
  <c r="C25" i="8"/>
  <c r="G24" i="8"/>
  <c r="F24" i="8"/>
  <c r="E24" i="8"/>
  <c r="D24" i="8"/>
  <c r="C24" i="8"/>
  <c r="G23" i="8"/>
  <c r="F23" i="8"/>
  <c r="E23" i="8"/>
  <c r="D23" i="8"/>
  <c r="C23" i="8"/>
  <c r="G22" i="8"/>
  <c r="F22" i="8"/>
  <c r="E22" i="8"/>
  <c r="D22" i="8"/>
  <c r="C22" i="8"/>
  <c r="G21" i="8"/>
  <c r="F21" i="8"/>
  <c r="E21" i="8"/>
  <c r="D21" i="8"/>
  <c r="C21" i="8"/>
  <c r="G20" i="8"/>
  <c r="F20" i="8"/>
  <c r="E20" i="8"/>
  <c r="D20" i="8"/>
  <c r="C20" i="8"/>
  <c r="G19" i="8"/>
  <c r="F19" i="8"/>
  <c r="E19" i="8"/>
  <c r="D19" i="8"/>
  <c r="C19" i="8"/>
  <c r="G18" i="8"/>
  <c r="F18" i="8"/>
  <c r="E18" i="8"/>
  <c r="D18" i="8"/>
  <c r="C18" i="8"/>
  <c r="G17" i="8"/>
  <c r="F17" i="8"/>
  <c r="E17" i="8"/>
  <c r="D17" i="8"/>
  <c r="C17" i="8"/>
  <c r="G16" i="8"/>
  <c r="F16" i="8"/>
  <c r="E16" i="8"/>
  <c r="D16" i="8"/>
  <c r="C16" i="8"/>
  <c r="I2" i="6"/>
  <c r="J2" i="6" s="1"/>
  <c r="I3" i="6"/>
  <c r="J3" i="6" s="1"/>
  <c r="I4" i="6"/>
  <c r="J4" i="6" s="1"/>
  <c r="I5" i="6"/>
  <c r="J5" i="6" s="1"/>
  <c r="I6" i="6"/>
  <c r="J6" i="6" s="1"/>
  <c r="I7" i="6"/>
  <c r="J7" i="6" s="1"/>
  <c r="I8" i="6"/>
  <c r="J8" i="6" s="1"/>
  <c r="I9" i="6"/>
  <c r="J9" i="6" s="1"/>
  <c r="I10" i="6"/>
  <c r="J10" i="6" s="1"/>
  <c r="I11" i="6"/>
  <c r="J11" i="6" s="1"/>
  <c r="I12" i="6"/>
  <c r="J12" i="6" s="1"/>
  <c r="I13" i="6"/>
  <c r="J13" i="6" s="1"/>
  <c r="I14" i="6"/>
  <c r="J14" i="6" s="1"/>
  <c r="I15" i="6"/>
  <c r="J15" i="6" s="1"/>
  <c r="I16" i="6"/>
  <c r="J16" i="6" s="1"/>
  <c r="I17" i="6"/>
  <c r="J17" i="6" s="1"/>
  <c r="I18" i="6"/>
  <c r="J18" i="6" s="1"/>
  <c r="I19" i="6"/>
  <c r="J19" i="6" s="1"/>
  <c r="I20" i="6"/>
  <c r="J20" i="6" s="1"/>
  <c r="I21" i="6"/>
  <c r="J21" i="6" s="1"/>
  <c r="I22" i="6"/>
  <c r="J22" i="6" s="1"/>
  <c r="I23" i="6"/>
  <c r="J23" i="6" s="1"/>
  <c r="I24" i="6"/>
  <c r="J24" i="6" s="1"/>
  <c r="I25" i="6"/>
  <c r="J25" i="6" s="1"/>
  <c r="I26" i="6"/>
  <c r="J26" i="6" s="1"/>
  <c r="I27" i="6"/>
  <c r="J27" i="6" s="1"/>
  <c r="I28" i="6"/>
  <c r="J28" i="6" s="1"/>
  <c r="I29" i="6"/>
  <c r="J29" i="6" s="1"/>
  <c r="I30" i="6"/>
  <c r="J30" i="6" s="1"/>
  <c r="I31" i="6"/>
  <c r="J31" i="6" s="1"/>
  <c r="I32" i="6"/>
  <c r="J32" i="6" s="1"/>
  <c r="I33" i="6"/>
  <c r="J33" i="6" s="1"/>
  <c r="I34" i="6"/>
  <c r="J34" i="6" s="1"/>
  <c r="I35" i="6"/>
  <c r="J35" i="6" s="1"/>
  <c r="I36" i="6"/>
  <c r="J36" i="6" s="1"/>
  <c r="I37" i="6"/>
  <c r="J37" i="6" s="1"/>
  <c r="I38" i="6"/>
  <c r="J38" i="6" s="1"/>
  <c r="I39" i="6"/>
  <c r="J39" i="6" s="1"/>
  <c r="I40" i="6"/>
  <c r="J40" i="6" s="1"/>
  <c r="I41" i="6"/>
  <c r="J41" i="6" s="1"/>
  <c r="I42" i="6"/>
  <c r="J42" i="6" s="1"/>
  <c r="I43" i="6"/>
  <c r="J43" i="6" s="1"/>
  <c r="I44" i="6"/>
  <c r="J44" i="6" s="1"/>
  <c r="I45" i="6"/>
  <c r="J45" i="6" s="1"/>
  <c r="I46" i="6"/>
  <c r="J46" i="6" s="1"/>
  <c r="I47" i="6"/>
  <c r="J47" i="6" s="1"/>
  <c r="I48" i="6"/>
  <c r="J48" i="6" s="1"/>
  <c r="I49" i="6"/>
  <c r="J49" i="6" s="1"/>
  <c r="I50" i="6"/>
  <c r="J50" i="6" s="1"/>
  <c r="I51" i="6"/>
  <c r="J51" i="6" s="1"/>
  <c r="I52" i="6"/>
  <c r="J52" i="6" s="1"/>
  <c r="I53" i="6"/>
  <c r="J53" i="6" s="1"/>
  <c r="I54" i="6"/>
  <c r="J54" i="6" s="1"/>
  <c r="I55" i="6"/>
  <c r="J55" i="6" s="1"/>
  <c r="I56" i="6"/>
  <c r="J56" i="6" s="1"/>
  <c r="I57" i="6"/>
  <c r="J57" i="6" s="1"/>
  <c r="I58" i="6"/>
  <c r="J58" i="6" s="1"/>
  <c r="I59" i="6"/>
  <c r="J59" i="6" s="1"/>
  <c r="I60" i="6"/>
  <c r="J60" i="6" s="1"/>
  <c r="I61" i="6"/>
  <c r="J61" i="6" s="1"/>
  <c r="I62" i="6"/>
  <c r="J62" i="6" s="1"/>
  <c r="I63" i="6"/>
  <c r="J63" i="6" s="1"/>
  <c r="I64" i="6"/>
  <c r="J64" i="6" s="1"/>
  <c r="I65" i="6"/>
  <c r="J65" i="6" s="1"/>
  <c r="I66" i="6"/>
  <c r="J66" i="6" s="1"/>
  <c r="I67" i="6"/>
  <c r="J67" i="6" s="1"/>
  <c r="I68" i="6"/>
  <c r="J68" i="6" s="1"/>
  <c r="I69" i="6"/>
  <c r="J69" i="6" s="1"/>
  <c r="I70" i="6"/>
  <c r="J70" i="6" s="1"/>
  <c r="I71" i="6"/>
  <c r="J71" i="6" s="1"/>
  <c r="I72" i="6"/>
  <c r="J72" i="6" s="1"/>
  <c r="I73" i="6"/>
  <c r="J73" i="6" s="1"/>
  <c r="I74" i="6"/>
  <c r="J74" i="6" s="1"/>
  <c r="I75" i="6"/>
  <c r="J75" i="6" s="1"/>
  <c r="I76" i="6"/>
  <c r="J76" i="6" s="1"/>
  <c r="I77" i="6"/>
  <c r="J77" i="6" s="1"/>
  <c r="I78" i="6"/>
  <c r="J78" i="6" s="1"/>
  <c r="I79" i="6"/>
  <c r="J79" i="6" s="1"/>
  <c r="I80" i="6"/>
  <c r="J80" i="6" s="1"/>
  <c r="I81" i="6"/>
  <c r="J81" i="6" s="1"/>
  <c r="I82" i="6"/>
  <c r="J82" i="6" s="1"/>
  <c r="I83" i="6"/>
  <c r="J83" i="6" s="1"/>
  <c r="I84" i="6"/>
  <c r="J84" i="6" s="1"/>
  <c r="I85" i="6"/>
  <c r="J85" i="6" s="1"/>
  <c r="I86" i="6"/>
  <c r="J86" i="6" s="1"/>
  <c r="I87" i="6"/>
  <c r="J87" i="6" s="1"/>
  <c r="I88" i="6"/>
  <c r="J88" i="6" s="1"/>
  <c r="I89" i="6"/>
  <c r="J89" i="6" s="1"/>
  <c r="I90" i="6"/>
  <c r="J90" i="6" s="1"/>
  <c r="I91" i="6"/>
  <c r="J91" i="6" s="1"/>
  <c r="I92" i="6"/>
  <c r="J92" i="6" s="1"/>
  <c r="I93" i="6"/>
  <c r="J93" i="6" s="1"/>
  <c r="I94" i="6"/>
  <c r="J94" i="6" s="1"/>
  <c r="I95" i="6"/>
  <c r="J95" i="6" s="1"/>
  <c r="I96" i="6"/>
  <c r="J96" i="6" s="1"/>
  <c r="I97" i="6"/>
  <c r="J97" i="6" s="1"/>
  <c r="I98" i="6"/>
  <c r="J98" i="6" s="1"/>
  <c r="I99" i="6"/>
  <c r="J99" i="6" s="1"/>
  <c r="I100" i="6"/>
  <c r="J100" i="6" s="1"/>
  <c r="I101" i="6"/>
  <c r="J101" i="6" s="1"/>
  <c r="I102" i="6"/>
  <c r="J102" i="6" s="1"/>
  <c r="I103" i="6"/>
  <c r="J103" i="6" s="1"/>
  <c r="I104" i="6"/>
  <c r="J104" i="6" s="1"/>
  <c r="I105" i="6"/>
  <c r="J105" i="6" s="1"/>
  <c r="I106" i="6"/>
  <c r="J106" i="6" s="1"/>
  <c r="I107" i="6"/>
  <c r="J107" i="6" s="1"/>
  <c r="I108" i="6"/>
  <c r="J108" i="6" s="1"/>
  <c r="I109" i="6"/>
  <c r="J109" i="6" s="1"/>
  <c r="I110" i="6"/>
  <c r="J110" i="6" s="1"/>
  <c r="I111" i="6"/>
  <c r="J111" i="6" s="1"/>
  <c r="I112" i="6"/>
  <c r="J112" i="6" s="1"/>
  <c r="I113" i="6"/>
  <c r="J113" i="6" s="1"/>
  <c r="I114" i="6"/>
  <c r="J114" i="6" s="1"/>
  <c r="I115" i="6"/>
  <c r="J115" i="6" s="1"/>
  <c r="I116" i="6"/>
  <c r="J116" i="6" s="1"/>
  <c r="I117" i="6"/>
  <c r="J117" i="6" s="1"/>
  <c r="I118" i="6"/>
  <c r="J118" i="6" s="1"/>
  <c r="I119" i="6"/>
  <c r="J119" i="6" s="1"/>
  <c r="I120" i="6"/>
  <c r="J120" i="6" s="1"/>
  <c r="I121" i="6"/>
  <c r="J121" i="6" s="1"/>
  <c r="I122" i="6"/>
  <c r="J122" i="6" s="1"/>
  <c r="I123" i="6"/>
  <c r="J123" i="6" s="1"/>
  <c r="I124" i="6"/>
  <c r="J124" i="6" s="1"/>
  <c r="I125" i="6"/>
  <c r="J125" i="6" s="1"/>
  <c r="I126" i="6"/>
  <c r="J126" i="6" s="1"/>
  <c r="I127" i="6"/>
  <c r="J127" i="6" s="1"/>
  <c r="I128" i="6"/>
  <c r="J128" i="6" s="1"/>
  <c r="I129" i="6"/>
  <c r="J129" i="6" s="1"/>
  <c r="I130" i="6"/>
  <c r="J130" i="6" s="1"/>
  <c r="I131" i="6"/>
  <c r="J131" i="6" s="1"/>
  <c r="I132" i="6"/>
  <c r="J132" i="6" s="1"/>
  <c r="I133" i="6"/>
  <c r="J133" i="6" s="1"/>
  <c r="I134" i="6"/>
  <c r="J134" i="6" s="1"/>
  <c r="I135" i="6"/>
  <c r="J135" i="6" s="1"/>
  <c r="I136" i="6"/>
  <c r="J136" i="6" s="1"/>
  <c r="I137" i="6"/>
  <c r="J137" i="6" s="1"/>
  <c r="I138" i="6"/>
  <c r="J138" i="6" s="1"/>
  <c r="I139" i="6"/>
  <c r="J139" i="6" s="1"/>
  <c r="I140" i="6"/>
  <c r="J140" i="6" s="1"/>
  <c r="I141" i="6"/>
  <c r="J141" i="6" s="1"/>
  <c r="I142" i="6"/>
  <c r="J142" i="6" s="1"/>
  <c r="I143" i="6"/>
  <c r="J143" i="6" s="1"/>
  <c r="I144" i="6"/>
  <c r="J144" i="6" s="1"/>
  <c r="I145" i="6"/>
  <c r="J145" i="6" s="1"/>
  <c r="I146" i="6"/>
  <c r="J146" i="6" s="1"/>
  <c r="I147" i="6"/>
  <c r="J147" i="6" s="1"/>
  <c r="I148" i="6"/>
  <c r="J148" i="6" s="1"/>
  <c r="I149" i="6"/>
  <c r="J149" i="6" s="1"/>
  <c r="I150" i="6"/>
  <c r="J150" i="6" s="1"/>
  <c r="I151" i="6"/>
  <c r="J151" i="6" s="1"/>
  <c r="I152" i="6"/>
  <c r="J152" i="6" s="1"/>
  <c r="I153" i="6"/>
  <c r="J153" i="6" s="1"/>
  <c r="I154" i="6"/>
  <c r="J154" i="6" s="1"/>
  <c r="I155" i="6"/>
  <c r="J155" i="6" s="1"/>
  <c r="I156" i="6"/>
  <c r="J156" i="6" s="1"/>
  <c r="I157" i="6"/>
  <c r="J157" i="6" s="1"/>
  <c r="I158" i="6"/>
  <c r="J158" i="6" s="1"/>
  <c r="I159" i="6"/>
  <c r="J159" i="6" s="1"/>
  <c r="I160" i="6"/>
  <c r="J160" i="6" s="1"/>
  <c r="I161" i="6"/>
  <c r="J161" i="6" s="1"/>
  <c r="I162" i="6"/>
  <c r="J162" i="6" s="1"/>
  <c r="I163" i="6"/>
  <c r="J163" i="6" s="1"/>
  <c r="I164" i="6"/>
  <c r="J164" i="6" s="1"/>
  <c r="I165" i="6"/>
  <c r="J165" i="6" s="1"/>
  <c r="I166" i="6"/>
  <c r="J166" i="6" s="1"/>
  <c r="I167" i="6"/>
  <c r="J167" i="6" s="1"/>
  <c r="I168" i="6"/>
  <c r="J168" i="6" s="1"/>
  <c r="I169" i="6"/>
  <c r="J169" i="6" s="1"/>
  <c r="I170" i="6"/>
  <c r="J170" i="6" s="1"/>
  <c r="I171" i="6"/>
  <c r="J171" i="6" s="1"/>
  <c r="I172" i="6"/>
  <c r="J172" i="6" s="1"/>
  <c r="I173" i="6"/>
  <c r="J173" i="6" s="1"/>
  <c r="I174" i="6"/>
  <c r="J174" i="6" s="1"/>
  <c r="I175" i="6"/>
  <c r="J175" i="6" s="1"/>
  <c r="I176" i="6"/>
  <c r="J176" i="6" s="1"/>
  <c r="I177" i="6"/>
  <c r="J177" i="6" s="1"/>
  <c r="I178" i="6"/>
  <c r="J178" i="6" s="1"/>
  <c r="I179" i="6"/>
  <c r="J179" i="6" s="1"/>
  <c r="I180" i="6"/>
  <c r="J180" i="6" s="1"/>
  <c r="I181" i="6"/>
  <c r="J181" i="6" s="1"/>
  <c r="I182" i="6"/>
  <c r="J182" i="6" s="1"/>
  <c r="I183" i="6"/>
  <c r="J183" i="6" s="1"/>
  <c r="I184" i="6"/>
  <c r="J184" i="6" s="1"/>
  <c r="I185" i="6"/>
  <c r="J185" i="6" s="1"/>
  <c r="I186" i="6"/>
  <c r="J186" i="6" s="1"/>
  <c r="I187" i="6"/>
  <c r="J187" i="6" s="1"/>
  <c r="I188" i="6"/>
  <c r="J188" i="6" s="1"/>
  <c r="I189" i="6"/>
  <c r="J189" i="6" s="1"/>
  <c r="I190" i="6"/>
  <c r="J190" i="6" s="1"/>
  <c r="I191" i="6"/>
  <c r="J191" i="6" s="1"/>
  <c r="I192" i="6"/>
  <c r="J192" i="6" s="1"/>
  <c r="I193" i="6"/>
  <c r="J193" i="6" s="1"/>
  <c r="I194" i="6"/>
  <c r="J194" i="6" s="1"/>
  <c r="I195" i="6"/>
  <c r="J195" i="6" s="1"/>
  <c r="I196" i="6"/>
  <c r="J196" i="6" s="1"/>
  <c r="I197" i="6"/>
  <c r="J197" i="6" s="1"/>
  <c r="I198" i="6"/>
  <c r="J198" i="6" s="1"/>
  <c r="I199" i="6"/>
  <c r="J199" i="6" s="1"/>
  <c r="I200" i="6"/>
  <c r="J200" i="6" s="1"/>
  <c r="I201" i="6"/>
  <c r="J201" i="6" s="1"/>
  <c r="I202" i="6"/>
  <c r="J202" i="6" s="1"/>
  <c r="I203" i="6"/>
  <c r="J203" i="6" s="1"/>
  <c r="I204" i="6"/>
  <c r="J204" i="6" s="1"/>
  <c r="I205" i="6"/>
  <c r="J205" i="6" s="1"/>
  <c r="I206" i="6"/>
  <c r="J206" i="6" s="1"/>
  <c r="I207" i="6"/>
  <c r="J207" i="6" s="1"/>
  <c r="I208" i="6"/>
  <c r="J208" i="6" s="1"/>
  <c r="I209" i="6"/>
  <c r="J209" i="6" s="1"/>
  <c r="I210" i="6"/>
  <c r="J210" i="6" s="1"/>
  <c r="I211" i="6"/>
  <c r="J211" i="6" s="1"/>
  <c r="I212" i="6"/>
  <c r="J212" i="6" s="1"/>
  <c r="I213" i="6"/>
  <c r="J213" i="6" s="1"/>
  <c r="I214" i="6"/>
  <c r="J214" i="6" s="1"/>
  <c r="I215" i="6"/>
  <c r="J215" i="6" s="1"/>
  <c r="I216" i="6"/>
  <c r="J216" i="6" s="1"/>
  <c r="I217" i="6"/>
  <c r="J217" i="6" s="1"/>
  <c r="I218" i="6"/>
  <c r="J218" i="6" s="1"/>
  <c r="I219" i="6"/>
  <c r="J219" i="6" s="1"/>
  <c r="I220" i="6"/>
  <c r="J220" i="6" s="1"/>
  <c r="I221" i="6"/>
  <c r="J221" i="6" s="1"/>
  <c r="I222" i="6"/>
  <c r="J222" i="6" s="1"/>
  <c r="I223" i="6"/>
  <c r="J223" i="6" s="1"/>
  <c r="I224" i="6"/>
  <c r="J224" i="6" s="1"/>
  <c r="I225" i="6"/>
  <c r="J225" i="6" s="1"/>
  <c r="I226" i="6"/>
  <c r="J226" i="6" s="1"/>
  <c r="I227" i="6"/>
  <c r="J227" i="6" s="1"/>
  <c r="I228" i="6"/>
  <c r="J228" i="6" s="1"/>
  <c r="I229" i="6"/>
  <c r="J229" i="6" s="1"/>
  <c r="I230" i="6"/>
  <c r="J230" i="6" s="1"/>
  <c r="I231" i="6"/>
  <c r="J231" i="6" s="1"/>
  <c r="I232" i="6"/>
  <c r="J232" i="6" s="1"/>
  <c r="I233" i="6"/>
  <c r="J233" i="6" s="1"/>
  <c r="I234" i="6"/>
  <c r="J234" i="6" s="1"/>
  <c r="I235" i="6"/>
  <c r="J235" i="6" s="1"/>
  <c r="I236" i="6"/>
  <c r="J236" i="6" s="1"/>
  <c r="I237" i="6"/>
  <c r="J237" i="6" s="1"/>
  <c r="I238" i="6"/>
  <c r="J238" i="6" s="1"/>
  <c r="I239" i="6"/>
  <c r="J239" i="6" s="1"/>
  <c r="I240" i="6"/>
  <c r="J240" i="6" s="1"/>
  <c r="I241" i="6"/>
  <c r="J241" i="6" s="1"/>
  <c r="I242" i="6"/>
  <c r="J242" i="6" s="1"/>
  <c r="I243" i="6"/>
  <c r="J243" i="6" s="1"/>
  <c r="E244" i="6"/>
  <c r="AH245" i="9"/>
  <c r="AG245" i="9"/>
  <c r="AF245" i="9"/>
  <c r="AE245" i="9"/>
  <c r="AD245" i="9"/>
  <c r="AC245" i="9"/>
  <c r="AB245" i="9"/>
  <c r="AA245" i="9"/>
  <c r="Z245" i="9"/>
  <c r="Y245" i="9"/>
  <c r="X245" i="9"/>
  <c r="W245" i="9"/>
  <c r="V245" i="9"/>
  <c r="U245" i="9"/>
  <c r="T245" i="9"/>
  <c r="S245" i="9"/>
  <c r="R245" i="9"/>
  <c r="Q245" i="9"/>
  <c r="P245" i="9"/>
  <c r="O245" i="9"/>
  <c r="N245" i="9"/>
  <c r="M245" i="9"/>
  <c r="L245" i="9"/>
  <c r="K245" i="9"/>
  <c r="J245" i="9"/>
  <c r="I245" i="9"/>
  <c r="H245" i="9"/>
  <c r="G245" i="9"/>
  <c r="AH244" i="9"/>
  <c r="AG244" i="9"/>
  <c r="AF244" i="9"/>
  <c r="AE244" i="9"/>
  <c r="AD244" i="9"/>
  <c r="AC244" i="9"/>
  <c r="AB244" i="9"/>
  <c r="AA244" i="9"/>
  <c r="Z244" i="9"/>
  <c r="Y244" i="9"/>
  <c r="X244" i="9"/>
  <c r="W244" i="9"/>
  <c r="V244" i="9"/>
  <c r="U244" i="9"/>
  <c r="T244" i="9"/>
  <c r="S244" i="9"/>
  <c r="R244" i="9"/>
  <c r="Q244" i="9"/>
  <c r="P244" i="9"/>
  <c r="O244" i="9"/>
  <c r="N244" i="9"/>
  <c r="M244" i="9"/>
  <c r="L244" i="9"/>
  <c r="K244" i="9"/>
  <c r="J244" i="9"/>
  <c r="I244" i="9"/>
  <c r="H244" i="9"/>
  <c r="G244" i="9"/>
  <c r="AJ243" i="9"/>
  <c r="AI243" i="9"/>
  <c r="AJ242" i="9"/>
  <c r="AI242" i="9"/>
  <c r="AJ241" i="9"/>
  <c r="AI241" i="9"/>
  <c r="AJ240" i="9"/>
  <c r="AI240" i="9"/>
  <c r="AJ239" i="9"/>
  <c r="AI239" i="9"/>
  <c r="AJ238" i="9"/>
  <c r="AI238" i="9"/>
  <c r="AJ237" i="9"/>
  <c r="AI237" i="9"/>
  <c r="AJ236" i="9"/>
  <c r="AI236" i="9"/>
  <c r="AJ235" i="9"/>
  <c r="AI235" i="9"/>
  <c r="AJ234" i="9"/>
  <c r="AI234" i="9"/>
  <c r="AJ233" i="9"/>
  <c r="AI233" i="9"/>
  <c r="AJ232" i="9"/>
  <c r="AI232" i="9"/>
  <c r="AJ231" i="9"/>
  <c r="AI231" i="9"/>
  <c r="AJ230" i="9"/>
  <c r="AI230" i="9"/>
  <c r="AJ229" i="9"/>
  <c r="AI229" i="9"/>
  <c r="AJ228" i="9"/>
  <c r="AI228" i="9"/>
  <c r="AJ227" i="9"/>
  <c r="AI227" i="9"/>
  <c r="AJ226" i="9"/>
  <c r="AI226" i="9"/>
  <c r="AJ225" i="9"/>
  <c r="AI225" i="9"/>
  <c r="AJ224" i="9"/>
  <c r="AI224" i="9"/>
  <c r="AJ223" i="9"/>
  <c r="AI223" i="9"/>
  <c r="AJ222" i="9"/>
  <c r="AI222" i="9"/>
  <c r="AJ221" i="9"/>
  <c r="AI221" i="9"/>
  <c r="AJ220" i="9"/>
  <c r="AI220" i="9"/>
  <c r="AJ219" i="9"/>
  <c r="AI219" i="9"/>
  <c r="AJ218" i="9"/>
  <c r="AI218" i="9"/>
  <c r="AJ217" i="9"/>
  <c r="AI217" i="9"/>
  <c r="AJ216" i="9"/>
  <c r="AI216" i="9"/>
  <c r="AJ215" i="9"/>
  <c r="AI215" i="9"/>
  <c r="AJ214" i="9"/>
  <c r="AI214" i="9"/>
  <c r="AJ213" i="9"/>
  <c r="AI213" i="9"/>
  <c r="AJ212" i="9"/>
  <c r="AI212" i="9"/>
  <c r="AJ211" i="9"/>
  <c r="AI211" i="9"/>
  <c r="AJ210" i="9"/>
  <c r="AI210" i="9"/>
  <c r="AJ209" i="9"/>
  <c r="AI209" i="9"/>
  <c r="AJ208" i="9"/>
  <c r="AI208" i="9"/>
  <c r="AJ207" i="9"/>
  <c r="AI207" i="9"/>
  <c r="AJ206" i="9"/>
  <c r="AI206" i="9"/>
  <c r="AJ205" i="9"/>
  <c r="AI205" i="9"/>
  <c r="AJ204" i="9"/>
  <c r="AI204" i="9"/>
  <c r="AJ203" i="9"/>
  <c r="AI203" i="9"/>
  <c r="AJ202" i="9"/>
  <c r="AI202" i="9"/>
  <c r="AJ201" i="9"/>
  <c r="AI201" i="9"/>
  <c r="AJ200" i="9"/>
  <c r="AI200" i="9"/>
  <c r="AJ199" i="9"/>
  <c r="AI199" i="9"/>
  <c r="AJ198" i="9"/>
  <c r="AI198" i="9"/>
  <c r="AJ197" i="9"/>
  <c r="AI197" i="9"/>
  <c r="AJ196" i="9"/>
  <c r="AI196" i="9"/>
  <c r="AJ195" i="9"/>
  <c r="AI195" i="9"/>
  <c r="AJ194" i="9"/>
  <c r="AI194" i="9"/>
  <c r="AJ193" i="9"/>
  <c r="AI193" i="9"/>
  <c r="AJ192" i="9"/>
  <c r="AI192" i="9"/>
  <c r="AJ191" i="9"/>
  <c r="AI191" i="9"/>
  <c r="AJ190" i="9"/>
  <c r="AI190" i="9"/>
  <c r="AJ189" i="9"/>
  <c r="AI189" i="9"/>
  <c r="AJ188" i="9"/>
  <c r="AI188" i="9"/>
  <c r="AJ187" i="9"/>
  <c r="AI187" i="9"/>
  <c r="AJ186" i="9"/>
  <c r="AI186" i="9"/>
  <c r="AJ185" i="9"/>
  <c r="AI185" i="9"/>
  <c r="AJ184" i="9"/>
  <c r="AI184" i="9"/>
  <c r="AJ183" i="9"/>
  <c r="AI183" i="9"/>
  <c r="AJ182" i="9"/>
  <c r="AI182" i="9"/>
  <c r="AJ181" i="9"/>
  <c r="AI181" i="9"/>
  <c r="AJ180" i="9"/>
  <c r="AI180" i="9"/>
  <c r="AJ179" i="9"/>
  <c r="AI179" i="9"/>
  <c r="AJ178" i="9"/>
  <c r="AI178" i="9"/>
  <c r="AJ177" i="9"/>
  <c r="AI177" i="9"/>
  <c r="AJ176" i="9"/>
  <c r="AI176" i="9"/>
  <c r="AJ175" i="9"/>
  <c r="AI175" i="9"/>
  <c r="AJ174" i="9"/>
  <c r="AI174" i="9"/>
  <c r="AJ173" i="9"/>
  <c r="AI173" i="9"/>
  <c r="AJ172" i="9"/>
  <c r="AI172" i="9"/>
  <c r="AJ171" i="9"/>
  <c r="AI171" i="9"/>
  <c r="AJ170" i="9"/>
  <c r="AI170" i="9"/>
  <c r="AJ169" i="9"/>
  <c r="AI169" i="9"/>
  <c r="AJ168" i="9"/>
  <c r="AI168" i="9"/>
  <c r="AJ167" i="9"/>
  <c r="AI167" i="9"/>
  <c r="AJ166" i="9"/>
  <c r="AI166" i="9"/>
  <c r="AJ165" i="9"/>
  <c r="AI165" i="9"/>
  <c r="AJ164" i="9"/>
  <c r="AI164" i="9"/>
  <c r="AJ163" i="9"/>
  <c r="AI163" i="9"/>
  <c r="AJ162" i="9"/>
  <c r="AI162" i="9"/>
  <c r="AJ161" i="9"/>
  <c r="AI161" i="9"/>
  <c r="AJ160" i="9"/>
  <c r="AI160" i="9"/>
  <c r="AJ159" i="9"/>
  <c r="AI159" i="9"/>
  <c r="AJ158" i="9"/>
  <c r="AI158" i="9"/>
  <c r="AJ157" i="9"/>
  <c r="AI157" i="9"/>
  <c r="AJ156" i="9"/>
  <c r="AI156" i="9"/>
  <c r="AJ155" i="9"/>
  <c r="AI155" i="9"/>
  <c r="AJ154" i="9"/>
  <c r="AI154" i="9"/>
  <c r="AJ153" i="9"/>
  <c r="AI153" i="9"/>
  <c r="AJ152" i="9"/>
  <c r="AI152" i="9"/>
  <c r="AJ151" i="9"/>
  <c r="AI151" i="9"/>
  <c r="AJ150" i="9"/>
  <c r="AI150" i="9"/>
  <c r="AJ149" i="9"/>
  <c r="AI149" i="9"/>
  <c r="AJ148" i="9"/>
  <c r="AI148" i="9"/>
  <c r="AJ147" i="9"/>
  <c r="AI147" i="9"/>
  <c r="AJ146" i="9"/>
  <c r="AI146" i="9"/>
  <c r="AJ145" i="9"/>
  <c r="AI145" i="9"/>
  <c r="AJ144" i="9"/>
  <c r="AI144" i="9"/>
  <c r="AJ143" i="9"/>
  <c r="AI143" i="9"/>
  <c r="AJ142" i="9"/>
  <c r="AI142" i="9"/>
  <c r="AJ141" i="9"/>
  <c r="AI141" i="9"/>
  <c r="AJ140" i="9"/>
  <c r="AI140" i="9"/>
  <c r="AJ139" i="9"/>
  <c r="AI139" i="9"/>
  <c r="AJ138" i="9"/>
  <c r="AI138" i="9"/>
  <c r="AJ137" i="9"/>
  <c r="AI137" i="9"/>
  <c r="AJ136" i="9"/>
  <c r="AI136" i="9"/>
  <c r="AJ135" i="9"/>
  <c r="AI135" i="9"/>
  <c r="AJ134" i="9"/>
  <c r="AI134" i="9"/>
  <c r="AJ133" i="9"/>
  <c r="AI133" i="9"/>
  <c r="AJ132" i="9"/>
  <c r="AI132" i="9"/>
  <c r="AJ131" i="9"/>
  <c r="AI131" i="9"/>
  <c r="AJ130" i="9"/>
  <c r="AI130" i="9"/>
  <c r="AJ129" i="9"/>
  <c r="AI129" i="9"/>
  <c r="AJ128" i="9"/>
  <c r="AI128" i="9"/>
  <c r="AJ127" i="9"/>
  <c r="AI127" i="9"/>
  <c r="AJ126" i="9"/>
  <c r="AI126" i="9"/>
  <c r="AJ125" i="9"/>
  <c r="AI125" i="9"/>
  <c r="AJ124" i="9"/>
  <c r="AI124" i="9"/>
  <c r="AJ123" i="9"/>
  <c r="AI123" i="9"/>
  <c r="AJ122" i="9"/>
  <c r="AI122" i="9"/>
  <c r="AJ121" i="9"/>
  <c r="AI121" i="9"/>
  <c r="AJ120" i="9"/>
  <c r="AI120" i="9"/>
  <c r="AJ119" i="9"/>
  <c r="AI119" i="9"/>
  <c r="AJ118" i="9"/>
  <c r="AI118" i="9"/>
  <c r="AJ117" i="9"/>
  <c r="AI117" i="9"/>
  <c r="AJ116" i="9"/>
  <c r="AI116" i="9"/>
  <c r="AJ115" i="9"/>
  <c r="AI115" i="9"/>
  <c r="AJ114" i="9"/>
  <c r="AI114" i="9"/>
  <c r="AJ113" i="9"/>
  <c r="AI113" i="9"/>
  <c r="AJ112" i="9"/>
  <c r="AI112" i="9"/>
  <c r="AJ111" i="9"/>
  <c r="AI111" i="9"/>
  <c r="AJ110" i="9"/>
  <c r="AI110" i="9"/>
  <c r="AJ109" i="9"/>
  <c r="AI109" i="9"/>
  <c r="AJ108" i="9"/>
  <c r="AI108" i="9"/>
  <c r="AJ107" i="9"/>
  <c r="AI107" i="9"/>
  <c r="AJ106" i="9"/>
  <c r="AI106" i="9"/>
  <c r="AJ105" i="9"/>
  <c r="AI105" i="9"/>
  <c r="AJ104" i="9"/>
  <c r="AI104" i="9"/>
  <c r="AJ103" i="9"/>
  <c r="AI103" i="9"/>
  <c r="AJ102" i="9"/>
  <c r="AI102" i="9"/>
  <c r="AJ101" i="9"/>
  <c r="AI101" i="9"/>
  <c r="AJ100" i="9"/>
  <c r="AI100" i="9"/>
  <c r="AJ99" i="9"/>
  <c r="AI99" i="9"/>
  <c r="AJ98" i="9"/>
  <c r="AI98" i="9"/>
  <c r="AJ97" i="9"/>
  <c r="AI97" i="9"/>
  <c r="AJ96" i="9"/>
  <c r="AI96" i="9"/>
  <c r="AJ95" i="9"/>
  <c r="AI95" i="9"/>
  <c r="AJ94" i="9"/>
  <c r="AI94" i="9"/>
  <c r="AJ93" i="9"/>
  <c r="AI93" i="9"/>
  <c r="AJ92" i="9"/>
  <c r="AI92" i="9"/>
  <c r="AJ91" i="9"/>
  <c r="AI91" i="9"/>
  <c r="AJ90" i="9"/>
  <c r="AI90" i="9"/>
  <c r="AJ89" i="9"/>
  <c r="AI89" i="9"/>
  <c r="AJ88" i="9"/>
  <c r="AI88" i="9"/>
  <c r="AJ87" i="9"/>
  <c r="AI87" i="9"/>
  <c r="AJ86" i="9"/>
  <c r="AI86" i="9"/>
  <c r="AJ85" i="9"/>
  <c r="AI85" i="9"/>
  <c r="AJ84" i="9"/>
  <c r="AI84" i="9"/>
  <c r="AJ83" i="9"/>
  <c r="AI83" i="9"/>
  <c r="AJ82" i="9"/>
  <c r="AI82" i="9"/>
  <c r="AJ81" i="9"/>
  <c r="AI81" i="9"/>
  <c r="AJ80" i="9"/>
  <c r="AI80" i="9"/>
  <c r="AJ79" i="9"/>
  <c r="AI79" i="9"/>
  <c r="AJ78" i="9"/>
  <c r="AI78" i="9"/>
  <c r="AJ77" i="9"/>
  <c r="AI77" i="9"/>
  <c r="AJ76" i="9"/>
  <c r="AI76" i="9"/>
  <c r="AJ75" i="9"/>
  <c r="AI75" i="9"/>
  <c r="AJ74" i="9"/>
  <c r="AI74" i="9"/>
  <c r="AJ73" i="9"/>
  <c r="AI73" i="9"/>
  <c r="AJ72" i="9"/>
  <c r="AI72" i="9"/>
  <c r="AJ71" i="9"/>
  <c r="AI71" i="9"/>
  <c r="AJ70" i="9"/>
  <c r="AI70" i="9"/>
  <c r="AJ69" i="9"/>
  <c r="AI69" i="9"/>
  <c r="AJ68" i="9"/>
  <c r="AI68" i="9"/>
  <c r="AJ67" i="9"/>
  <c r="AI67" i="9"/>
  <c r="AJ66" i="9"/>
  <c r="AI66" i="9"/>
  <c r="AJ65" i="9"/>
  <c r="AI65" i="9"/>
  <c r="AJ64" i="9"/>
  <c r="AI64" i="9"/>
  <c r="AJ63" i="9"/>
  <c r="AI63" i="9"/>
  <c r="AJ62" i="9"/>
  <c r="AI62" i="9"/>
  <c r="AJ61" i="9"/>
  <c r="AI61" i="9"/>
  <c r="AJ60" i="9"/>
  <c r="AI60" i="9"/>
  <c r="AJ59" i="9"/>
  <c r="AI59" i="9"/>
  <c r="AJ58" i="9"/>
  <c r="AI58" i="9"/>
  <c r="AJ57" i="9"/>
  <c r="AI57" i="9"/>
  <c r="AJ56" i="9"/>
  <c r="AI56" i="9"/>
  <c r="AJ55" i="9"/>
  <c r="AI55" i="9"/>
  <c r="AJ54" i="9"/>
  <c r="AI54" i="9"/>
  <c r="AJ53" i="9"/>
  <c r="AI53" i="9"/>
  <c r="AJ52" i="9"/>
  <c r="AI52" i="9"/>
  <c r="AJ51" i="9"/>
  <c r="AI51" i="9"/>
  <c r="AJ50" i="9"/>
  <c r="AI50" i="9"/>
  <c r="AJ49" i="9"/>
  <c r="AI49" i="9"/>
  <c r="AJ48" i="9"/>
  <c r="AI48" i="9"/>
  <c r="AJ47" i="9"/>
  <c r="AI47" i="9"/>
  <c r="AJ46" i="9"/>
  <c r="AI46" i="9"/>
  <c r="AJ45" i="9"/>
  <c r="AI45" i="9"/>
  <c r="AJ44" i="9"/>
  <c r="AI44" i="9"/>
  <c r="AJ43" i="9"/>
  <c r="AI43" i="9"/>
  <c r="AJ42" i="9"/>
  <c r="AI42" i="9"/>
  <c r="AJ41" i="9"/>
  <c r="AI41" i="9"/>
  <c r="AJ40" i="9"/>
  <c r="AI40" i="9"/>
  <c r="AJ39" i="9"/>
  <c r="AI39" i="9"/>
  <c r="AJ38" i="9"/>
  <c r="AI38" i="9"/>
  <c r="AJ37" i="9"/>
  <c r="AI37" i="9"/>
  <c r="AJ36" i="9"/>
  <c r="AI36" i="9"/>
  <c r="AJ35" i="9"/>
  <c r="AI35" i="9"/>
  <c r="AJ34" i="9"/>
  <c r="AI34" i="9"/>
  <c r="AJ33" i="9"/>
  <c r="AI33" i="9"/>
  <c r="AJ32" i="9"/>
  <c r="AI32" i="9"/>
  <c r="AJ31" i="9"/>
  <c r="AI31" i="9"/>
  <c r="AJ30" i="9"/>
  <c r="AI30" i="9"/>
  <c r="AJ29" i="9"/>
  <c r="AI29" i="9"/>
  <c r="AJ28" i="9"/>
  <c r="AI28" i="9"/>
  <c r="AJ27" i="9"/>
  <c r="AI27" i="9"/>
  <c r="AJ26" i="9"/>
  <c r="AI26" i="9"/>
  <c r="AJ25" i="9"/>
  <c r="AI25" i="9"/>
  <c r="AJ24" i="9"/>
  <c r="AI24" i="9"/>
  <c r="AJ23" i="9"/>
  <c r="AI23" i="9"/>
  <c r="AJ22" i="9"/>
  <c r="AI22" i="9"/>
  <c r="AJ21" i="9"/>
  <c r="AI21" i="9"/>
  <c r="AJ20" i="9"/>
  <c r="AI20" i="9"/>
  <c r="AJ19" i="9"/>
  <c r="AI19" i="9"/>
  <c r="AJ18" i="9"/>
  <c r="AI18" i="9"/>
  <c r="AJ17" i="9"/>
  <c r="AI17" i="9"/>
  <c r="AJ16" i="9"/>
  <c r="AI16" i="9"/>
  <c r="AJ15" i="9"/>
  <c r="AI15" i="9"/>
  <c r="AJ14" i="9"/>
  <c r="AI14" i="9"/>
  <c r="AJ13" i="9"/>
  <c r="AI13" i="9"/>
  <c r="AJ12" i="9"/>
  <c r="AI12" i="9"/>
  <c r="AJ11" i="9"/>
  <c r="AI11" i="9"/>
  <c r="AJ10" i="9"/>
  <c r="AI10" i="9"/>
  <c r="AJ9" i="9"/>
  <c r="AI9" i="9"/>
  <c r="AJ8" i="9"/>
  <c r="AI8" i="9"/>
  <c r="AJ7" i="9"/>
  <c r="AI7" i="9"/>
  <c r="AJ6" i="9"/>
  <c r="AI6" i="9"/>
  <c r="AJ5" i="9"/>
  <c r="AI5" i="9"/>
  <c r="AJ4" i="9"/>
  <c r="AI4" i="9"/>
  <c r="AJ3" i="9"/>
  <c r="AI3" i="9"/>
  <c r="AJ2" i="9"/>
  <c r="AI2" i="9"/>
  <c r="G13" i="8"/>
  <c r="G27" i="8" s="1"/>
  <c r="F13" i="8"/>
  <c r="F27" i="8" s="1"/>
  <c r="E13" i="8"/>
  <c r="E27" i="8" s="1"/>
  <c r="D13" i="8"/>
  <c r="D27" i="8" s="1"/>
  <c r="C13" i="8"/>
  <c r="C27" i="8" s="1"/>
  <c r="I2" i="7"/>
  <c r="J2" i="7" s="1"/>
  <c r="I3" i="7"/>
  <c r="I4" i="7"/>
  <c r="J4" i="7" s="1"/>
  <c r="I5" i="7"/>
  <c r="J5" i="7" s="1"/>
  <c r="I6" i="7"/>
  <c r="J6" i="7" s="1"/>
  <c r="I7" i="7"/>
  <c r="J7" i="7" s="1"/>
  <c r="I8" i="7"/>
  <c r="I9" i="7"/>
  <c r="J9" i="7" s="1"/>
  <c r="I10" i="7"/>
  <c r="J10" i="7" s="1"/>
  <c r="I11" i="7"/>
  <c r="I12" i="7"/>
  <c r="J12" i="7" s="1"/>
  <c r="I13" i="7"/>
  <c r="J13" i="7" s="1"/>
  <c r="I14" i="7"/>
  <c r="J14" i="7" s="1"/>
  <c r="I15" i="7"/>
  <c r="J15" i="7" s="1"/>
  <c r="I16" i="7"/>
  <c r="I17" i="7"/>
  <c r="J17" i="7" s="1"/>
  <c r="I18" i="7"/>
  <c r="J18" i="7" s="1"/>
  <c r="I19" i="7"/>
  <c r="I20" i="7"/>
  <c r="J20" i="7" s="1"/>
  <c r="I21" i="7"/>
  <c r="J21" i="7" s="1"/>
  <c r="I22" i="7"/>
  <c r="J22" i="7" s="1"/>
  <c r="I23" i="7"/>
  <c r="J23" i="7" s="1"/>
  <c r="I24" i="7"/>
  <c r="I25" i="7"/>
  <c r="J25" i="7" s="1"/>
  <c r="I26" i="7"/>
  <c r="J26" i="7" s="1"/>
  <c r="I27" i="7"/>
  <c r="I28" i="7"/>
  <c r="J28" i="7" s="1"/>
  <c r="I29" i="7"/>
  <c r="J29" i="7" s="1"/>
  <c r="I30" i="7"/>
  <c r="J30" i="7" s="1"/>
  <c r="I31" i="7"/>
  <c r="J31" i="7" s="1"/>
  <c r="I32" i="7"/>
  <c r="I33" i="7"/>
  <c r="J33" i="7" s="1"/>
  <c r="I34" i="7"/>
  <c r="J34" i="7" s="1"/>
  <c r="I35" i="7"/>
  <c r="I36" i="7"/>
  <c r="J36" i="7" s="1"/>
  <c r="I37" i="7"/>
  <c r="J37" i="7" s="1"/>
  <c r="I38" i="7"/>
  <c r="J38" i="7" s="1"/>
  <c r="I39" i="7"/>
  <c r="J39" i="7" s="1"/>
  <c r="I40" i="7"/>
  <c r="I41" i="7"/>
  <c r="J41" i="7" s="1"/>
  <c r="I42" i="7"/>
  <c r="J42" i="7" s="1"/>
  <c r="I43" i="7"/>
  <c r="I44" i="7"/>
  <c r="J44" i="7" s="1"/>
  <c r="I45" i="7"/>
  <c r="J45" i="7" s="1"/>
  <c r="I46" i="7"/>
  <c r="J46" i="7" s="1"/>
  <c r="I47" i="7"/>
  <c r="J47" i="7" s="1"/>
  <c r="I48" i="7"/>
  <c r="I49" i="7"/>
  <c r="J49" i="7" s="1"/>
  <c r="I50" i="7"/>
  <c r="J50" i="7" s="1"/>
  <c r="I51" i="7"/>
  <c r="I52" i="7"/>
  <c r="J52" i="7" s="1"/>
  <c r="I53" i="7"/>
  <c r="J53" i="7" s="1"/>
  <c r="I54" i="7"/>
  <c r="J54" i="7" s="1"/>
  <c r="I55" i="7"/>
  <c r="J55" i="7" s="1"/>
  <c r="I56" i="7"/>
  <c r="I57" i="7"/>
  <c r="J57" i="7" s="1"/>
  <c r="I58" i="7"/>
  <c r="J58" i="7" s="1"/>
  <c r="I59" i="7"/>
  <c r="I60" i="7"/>
  <c r="J60" i="7" s="1"/>
  <c r="I61" i="7"/>
  <c r="J61" i="7" s="1"/>
  <c r="I62" i="7"/>
  <c r="J62" i="7" s="1"/>
  <c r="I63" i="7"/>
  <c r="J63" i="7" s="1"/>
  <c r="I64" i="7"/>
  <c r="I65" i="7"/>
  <c r="J65" i="7" s="1"/>
  <c r="I66" i="7"/>
  <c r="J66" i="7" s="1"/>
  <c r="I67" i="7"/>
  <c r="I68" i="7"/>
  <c r="J68" i="7" s="1"/>
  <c r="I69" i="7"/>
  <c r="J69" i="7" s="1"/>
  <c r="I70" i="7"/>
  <c r="J70" i="7" s="1"/>
  <c r="I71" i="7"/>
  <c r="J71" i="7" s="1"/>
  <c r="I72" i="7"/>
  <c r="I73" i="7"/>
  <c r="J73" i="7" s="1"/>
  <c r="I74" i="7"/>
  <c r="J74" i="7" s="1"/>
  <c r="I75" i="7"/>
  <c r="I76" i="7"/>
  <c r="J76" i="7" s="1"/>
  <c r="I77" i="7"/>
  <c r="J77" i="7" s="1"/>
  <c r="I78" i="7"/>
  <c r="J78" i="7" s="1"/>
  <c r="I79" i="7"/>
  <c r="J79" i="7" s="1"/>
  <c r="I80" i="7"/>
  <c r="I81" i="7"/>
  <c r="J81" i="7" s="1"/>
  <c r="I82" i="7"/>
  <c r="J82" i="7" s="1"/>
  <c r="I83" i="7"/>
  <c r="I84" i="7"/>
  <c r="J84" i="7" s="1"/>
  <c r="I85" i="7"/>
  <c r="J85" i="7" s="1"/>
  <c r="I86" i="7"/>
  <c r="J86" i="7" s="1"/>
  <c r="I87" i="7"/>
  <c r="J87" i="7" s="1"/>
  <c r="I88" i="7"/>
  <c r="I89" i="7"/>
  <c r="J89" i="7" s="1"/>
  <c r="I90" i="7"/>
  <c r="J90" i="7" s="1"/>
  <c r="I91" i="7"/>
  <c r="I92" i="7"/>
  <c r="J92" i="7" s="1"/>
  <c r="I93" i="7"/>
  <c r="J93" i="7" s="1"/>
  <c r="I94" i="7"/>
  <c r="J94" i="7" s="1"/>
  <c r="I95" i="7"/>
  <c r="J95" i="7" s="1"/>
  <c r="I96" i="7"/>
  <c r="I97" i="7"/>
  <c r="J97" i="7" s="1"/>
  <c r="I98" i="7"/>
  <c r="J98" i="7" s="1"/>
  <c r="I99" i="7"/>
  <c r="I100" i="7"/>
  <c r="J100" i="7" s="1"/>
  <c r="I101" i="7"/>
  <c r="J101" i="7" s="1"/>
  <c r="I102" i="7"/>
  <c r="J102" i="7" s="1"/>
  <c r="I103" i="7"/>
  <c r="J103" i="7" s="1"/>
  <c r="I104" i="7"/>
  <c r="I105" i="7"/>
  <c r="J105" i="7" s="1"/>
  <c r="I106" i="7"/>
  <c r="J106" i="7" s="1"/>
  <c r="I107" i="7"/>
  <c r="I108" i="7"/>
  <c r="J108" i="7" s="1"/>
  <c r="I109" i="7"/>
  <c r="J109" i="7" s="1"/>
  <c r="I110" i="7"/>
  <c r="J110" i="7" s="1"/>
  <c r="I111" i="7"/>
  <c r="J111" i="7" s="1"/>
  <c r="I112" i="7"/>
  <c r="I113" i="7"/>
  <c r="J113" i="7" s="1"/>
  <c r="I114" i="7"/>
  <c r="J114" i="7" s="1"/>
  <c r="I115" i="7"/>
  <c r="I116" i="7"/>
  <c r="J116" i="7" s="1"/>
  <c r="I117" i="7"/>
  <c r="J117" i="7" s="1"/>
  <c r="I118" i="7"/>
  <c r="J118" i="7" s="1"/>
  <c r="I119" i="7"/>
  <c r="J119" i="7" s="1"/>
  <c r="I120" i="7"/>
  <c r="I121" i="7"/>
  <c r="J121" i="7" s="1"/>
  <c r="I122" i="7"/>
  <c r="J122" i="7" s="1"/>
  <c r="I123" i="7"/>
  <c r="I124" i="7"/>
  <c r="J124" i="7" s="1"/>
  <c r="I125" i="7"/>
  <c r="J125" i="7" s="1"/>
  <c r="I126" i="7"/>
  <c r="J126" i="7" s="1"/>
  <c r="I127" i="7"/>
  <c r="J127" i="7" s="1"/>
  <c r="I128" i="7"/>
  <c r="I129" i="7"/>
  <c r="J129" i="7" s="1"/>
  <c r="I130" i="7"/>
  <c r="J130" i="7" s="1"/>
  <c r="I131" i="7"/>
  <c r="J131" i="7" s="1"/>
  <c r="I132" i="7"/>
  <c r="J132" i="7" s="1"/>
  <c r="I133" i="7"/>
  <c r="J133" i="7" s="1"/>
  <c r="I134" i="7"/>
  <c r="J134" i="7" s="1"/>
  <c r="I135" i="7"/>
  <c r="J135" i="7" s="1"/>
  <c r="I136" i="7"/>
  <c r="I137" i="7"/>
  <c r="J137" i="7" s="1"/>
  <c r="I138" i="7"/>
  <c r="J138" i="7" s="1"/>
  <c r="I139" i="7"/>
  <c r="J139" i="7" s="1"/>
  <c r="I140" i="7"/>
  <c r="J140" i="7" s="1"/>
  <c r="I141" i="7"/>
  <c r="J141" i="7" s="1"/>
  <c r="I142" i="7"/>
  <c r="J142" i="7" s="1"/>
  <c r="I143" i="7"/>
  <c r="J143" i="7" s="1"/>
  <c r="I144" i="7"/>
  <c r="I145" i="7"/>
  <c r="J145" i="7" s="1"/>
  <c r="I146" i="7"/>
  <c r="J146" i="7" s="1"/>
  <c r="I147" i="7"/>
  <c r="J147" i="7" s="1"/>
  <c r="I148" i="7"/>
  <c r="J148" i="7" s="1"/>
  <c r="I149" i="7"/>
  <c r="J149" i="7" s="1"/>
  <c r="I150" i="7"/>
  <c r="J150" i="7" s="1"/>
  <c r="I151" i="7"/>
  <c r="J151" i="7" s="1"/>
  <c r="I152" i="7"/>
  <c r="I153" i="7"/>
  <c r="J153" i="7" s="1"/>
  <c r="I154" i="7"/>
  <c r="J154" i="7" s="1"/>
  <c r="I155" i="7"/>
  <c r="J155" i="7" s="1"/>
  <c r="I156" i="7"/>
  <c r="J156" i="7" s="1"/>
  <c r="I157" i="7"/>
  <c r="J157" i="7" s="1"/>
  <c r="I158" i="7"/>
  <c r="J158" i="7" s="1"/>
  <c r="I159" i="7"/>
  <c r="J159" i="7" s="1"/>
  <c r="I160" i="7"/>
  <c r="I161" i="7"/>
  <c r="J161" i="7" s="1"/>
  <c r="I162" i="7"/>
  <c r="J162" i="7" s="1"/>
  <c r="I163" i="7"/>
  <c r="J163" i="7" s="1"/>
  <c r="I164" i="7"/>
  <c r="J164" i="7" s="1"/>
  <c r="I165" i="7"/>
  <c r="J165" i="7" s="1"/>
  <c r="I166" i="7"/>
  <c r="J166" i="7" s="1"/>
  <c r="I167" i="7"/>
  <c r="J167" i="7" s="1"/>
  <c r="I168" i="7"/>
  <c r="I169" i="7"/>
  <c r="J169" i="7" s="1"/>
  <c r="I170" i="7"/>
  <c r="J170" i="7" s="1"/>
  <c r="I171" i="7"/>
  <c r="J171" i="7" s="1"/>
  <c r="I172" i="7"/>
  <c r="J172" i="7" s="1"/>
  <c r="I173" i="7"/>
  <c r="J173" i="7" s="1"/>
  <c r="I174" i="7"/>
  <c r="J174" i="7" s="1"/>
  <c r="I175" i="7"/>
  <c r="J175" i="7" s="1"/>
  <c r="I176" i="7"/>
  <c r="I177" i="7"/>
  <c r="J177" i="7" s="1"/>
  <c r="I178" i="7"/>
  <c r="J178" i="7" s="1"/>
  <c r="I179" i="7"/>
  <c r="J179" i="7" s="1"/>
  <c r="I180" i="7"/>
  <c r="J180" i="7" s="1"/>
  <c r="I181" i="7"/>
  <c r="J181" i="7" s="1"/>
  <c r="I182" i="7"/>
  <c r="J182" i="7" s="1"/>
  <c r="I183" i="7"/>
  <c r="J183" i="7" s="1"/>
  <c r="I184" i="7"/>
  <c r="I185" i="7"/>
  <c r="J185" i="7" s="1"/>
  <c r="I186" i="7"/>
  <c r="J186" i="7" s="1"/>
  <c r="I187" i="7"/>
  <c r="J187" i="7" s="1"/>
  <c r="I188" i="7"/>
  <c r="J188" i="7" s="1"/>
  <c r="I189" i="7"/>
  <c r="J189" i="7" s="1"/>
  <c r="I190" i="7"/>
  <c r="J190" i="7" s="1"/>
  <c r="I191" i="7"/>
  <c r="J191" i="7" s="1"/>
  <c r="I192" i="7"/>
  <c r="I193" i="7"/>
  <c r="J193" i="7" s="1"/>
  <c r="I194" i="7"/>
  <c r="J194" i="7" s="1"/>
  <c r="I195" i="7"/>
  <c r="J195" i="7" s="1"/>
  <c r="I196" i="7"/>
  <c r="J196" i="7" s="1"/>
  <c r="I197" i="7"/>
  <c r="J197" i="7" s="1"/>
  <c r="I198" i="7"/>
  <c r="J198" i="7" s="1"/>
  <c r="I199" i="7"/>
  <c r="J199" i="7" s="1"/>
  <c r="I200" i="7"/>
  <c r="I201" i="7"/>
  <c r="J201" i="7" s="1"/>
  <c r="I202" i="7"/>
  <c r="J202" i="7" s="1"/>
  <c r="I203" i="7"/>
  <c r="J203" i="7" s="1"/>
  <c r="I204" i="7"/>
  <c r="J204" i="7" s="1"/>
  <c r="I205" i="7"/>
  <c r="J205" i="7" s="1"/>
  <c r="I206" i="7"/>
  <c r="J206" i="7" s="1"/>
  <c r="I207" i="7"/>
  <c r="J207" i="7" s="1"/>
  <c r="I208" i="7"/>
  <c r="I209" i="7"/>
  <c r="J209" i="7" s="1"/>
  <c r="I210" i="7"/>
  <c r="J210" i="7" s="1"/>
  <c r="I211" i="7"/>
  <c r="J211" i="7" s="1"/>
  <c r="I212" i="7"/>
  <c r="J212" i="7" s="1"/>
  <c r="I213" i="7"/>
  <c r="J213" i="7" s="1"/>
  <c r="I214" i="7"/>
  <c r="J214" i="7" s="1"/>
  <c r="I215" i="7"/>
  <c r="J215" i="7" s="1"/>
  <c r="I216" i="7"/>
  <c r="I217" i="7"/>
  <c r="J217" i="7" s="1"/>
  <c r="I218" i="7"/>
  <c r="J218" i="7" s="1"/>
  <c r="I219" i="7"/>
  <c r="J219" i="7" s="1"/>
  <c r="I220" i="7"/>
  <c r="J220" i="7" s="1"/>
  <c r="I221" i="7"/>
  <c r="J221" i="7" s="1"/>
  <c r="I222" i="7"/>
  <c r="J222" i="7" s="1"/>
  <c r="I223" i="7"/>
  <c r="J223" i="7" s="1"/>
  <c r="I224" i="7"/>
  <c r="I225" i="7"/>
  <c r="J225" i="7" s="1"/>
  <c r="I226" i="7"/>
  <c r="J226" i="7" s="1"/>
  <c r="I227" i="7"/>
  <c r="J227" i="7" s="1"/>
  <c r="I228" i="7"/>
  <c r="J228" i="7" s="1"/>
  <c r="I229" i="7"/>
  <c r="J229" i="7" s="1"/>
  <c r="I230" i="7"/>
  <c r="J230" i="7" s="1"/>
  <c r="I231" i="7"/>
  <c r="J231" i="7" s="1"/>
  <c r="I232" i="7"/>
  <c r="I233" i="7"/>
  <c r="J233" i="7" s="1"/>
  <c r="I234" i="7"/>
  <c r="J234" i="7" s="1"/>
  <c r="I235" i="7"/>
  <c r="J235" i="7" s="1"/>
  <c r="I236" i="7"/>
  <c r="J236" i="7" s="1"/>
  <c r="I237" i="7"/>
  <c r="J237" i="7" s="1"/>
  <c r="I238" i="7"/>
  <c r="J238" i="7" s="1"/>
  <c r="I239" i="7"/>
  <c r="J239" i="7" s="1"/>
  <c r="I240" i="7"/>
  <c r="I241" i="7"/>
  <c r="J241" i="7" s="1"/>
  <c r="I242" i="7"/>
  <c r="J242" i="7" s="1"/>
  <c r="I243" i="7"/>
  <c r="J243" i="7" s="1"/>
  <c r="G245" i="7"/>
  <c r="F245" i="7"/>
  <c r="E245" i="7"/>
  <c r="D245" i="7"/>
  <c r="C245" i="7"/>
  <c r="G244" i="7"/>
  <c r="F244" i="7"/>
  <c r="E244" i="7"/>
  <c r="D244" i="7"/>
  <c r="C244" i="7"/>
  <c r="G245" i="6"/>
  <c r="F245" i="6"/>
  <c r="E245" i="6"/>
  <c r="D245" i="6"/>
  <c r="C245" i="6"/>
  <c r="G244" i="6"/>
  <c r="F244" i="6"/>
  <c r="D244" i="6"/>
  <c r="C244" i="6"/>
  <c r="M245" i="1"/>
  <c r="M244" i="1"/>
  <c r="D41" i="12" l="1"/>
  <c r="B19" i="11"/>
  <c r="B27" i="11" s="1"/>
  <c r="B23" i="11"/>
  <c r="B18" i="11"/>
  <c r="B22" i="11"/>
  <c r="AJ2" i="1"/>
  <c r="AJ3" i="1"/>
  <c r="AJ4" i="1"/>
  <c r="AJ5" i="1"/>
  <c r="AJ6" i="1"/>
  <c r="AJ7" i="1"/>
  <c r="AJ8" i="1"/>
  <c r="AJ9" i="1"/>
  <c r="AJ10" i="1"/>
  <c r="AJ11" i="1"/>
  <c r="AJ12" i="1"/>
  <c r="AJ13" i="1"/>
  <c r="AJ14" i="1"/>
  <c r="AJ15" i="1"/>
  <c r="AJ16" i="1"/>
  <c r="AJ17" i="1"/>
  <c r="AJ18" i="1"/>
  <c r="AJ19" i="1"/>
  <c r="AJ20"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50" i="1"/>
  <c r="AJ51" i="1"/>
  <c r="AJ52" i="1"/>
  <c r="AJ53" i="1"/>
  <c r="AJ54" i="1"/>
  <c r="AJ55" i="1"/>
  <c r="AJ56" i="1"/>
  <c r="AJ57" i="1"/>
  <c r="AJ58" i="1"/>
  <c r="AJ59" i="1"/>
  <c r="AJ60" i="1"/>
  <c r="AJ61" i="1"/>
  <c r="AJ62" i="1"/>
  <c r="AJ63" i="1"/>
  <c r="AJ64" i="1"/>
  <c r="AJ65" i="1"/>
  <c r="AJ66" i="1"/>
  <c r="AJ67" i="1"/>
  <c r="AJ68" i="1"/>
  <c r="AJ69" i="1"/>
  <c r="AJ70" i="1"/>
  <c r="AJ71" i="1"/>
  <c r="AJ72" i="1"/>
  <c r="AJ73" i="1"/>
  <c r="AJ74" i="1"/>
  <c r="AJ75" i="1"/>
  <c r="AJ76" i="1"/>
  <c r="AJ77" i="1"/>
  <c r="AJ78" i="1"/>
  <c r="AJ79" i="1"/>
  <c r="AJ80" i="1"/>
  <c r="AJ81" i="1"/>
  <c r="AJ82" i="1"/>
  <c r="AJ83" i="1"/>
  <c r="AJ84" i="1"/>
  <c r="AJ85" i="1"/>
  <c r="AJ86" i="1"/>
  <c r="AJ87" i="1"/>
  <c r="AJ88" i="1"/>
  <c r="AJ89" i="1"/>
  <c r="AJ90" i="1"/>
  <c r="AJ91" i="1"/>
  <c r="AJ92" i="1"/>
  <c r="AJ93" i="1"/>
  <c r="AJ94" i="1"/>
  <c r="AJ95" i="1"/>
  <c r="AJ96" i="1"/>
  <c r="AJ97" i="1"/>
  <c r="AJ98" i="1"/>
  <c r="AJ99" i="1"/>
  <c r="AJ100" i="1"/>
  <c r="AJ101" i="1"/>
  <c r="AJ102" i="1"/>
  <c r="AJ103" i="1"/>
  <c r="AJ104" i="1"/>
  <c r="AJ105" i="1"/>
  <c r="AJ106" i="1"/>
  <c r="AJ107" i="1"/>
  <c r="AJ108" i="1"/>
  <c r="AJ109" i="1"/>
  <c r="AJ110" i="1"/>
  <c r="AJ111" i="1"/>
  <c r="AJ112" i="1"/>
  <c r="AJ113" i="1"/>
  <c r="AJ114" i="1"/>
  <c r="AJ115" i="1"/>
  <c r="AJ116" i="1"/>
  <c r="AJ117" i="1"/>
  <c r="AJ118" i="1"/>
  <c r="AJ119" i="1"/>
  <c r="AJ120" i="1"/>
  <c r="AJ121" i="1"/>
  <c r="AJ122" i="1"/>
  <c r="AJ123" i="1"/>
  <c r="AJ124" i="1"/>
  <c r="AJ125" i="1"/>
  <c r="AJ126" i="1"/>
  <c r="AJ127" i="1"/>
  <c r="AJ128" i="1"/>
  <c r="AJ129" i="1"/>
  <c r="AJ130" i="1"/>
  <c r="AJ131" i="1"/>
  <c r="AJ132" i="1"/>
  <c r="AJ133" i="1"/>
  <c r="AJ134" i="1"/>
  <c r="AJ135" i="1"/>
  <c r="AJ136" i="1"/>
  <c r="AJ137" i="1"/>
  <c r="AJ138" i="1"/>
  <c r="AJ139" i="1"/>
  <c r="AJ140" i="1"/>
  <c r="AJ141" i="1"/>
  <c r="AJ142" i="1"/>
  <c r="AJ143" i="1"/>
  <c r="AJ144" i="1"/>
  <c r="AJ145" i="1"/>
  <c r="AJ146" i="1"/>
  <c r="AJ147" i="1"/>
  <c r="AJ148" i="1"/>
  <c r="AJ149" i="1"/>
  <c r="AJ150" i="1"/>
  <c r="AJ151" i="1"/>
  <c r="AJ152" i="1"/>
  <c r="AJ153" i="1"/>
  <c r="AJ154" i="1"/>
  <c r="AJ155" i="1"/>
  <c r="AJ156" i="1"/>
  <c r="AJ157" i="1"/>
  <c r="AJ158" i="1"/>
  <c r="AJ159" i="1"/>
  <c r="AJ160" i="1"/>
  <c r="AJ161" i="1"/>
  <c r="AJ162" i="1"/>
  <c r="AJ163" i="1"/>
  <c r="AJ164" i="1"/>
  <c r="AJ165" i="1"/>
  <c r="AJ166" i="1"/>
  <c r="AJ167" i="1"/>
  <c r="AJ168" i="1"/>
  <c r="AJ169" i="1"/>
  <c r="AJ170" i="1"/>
  <c r="AJ171" i="1"/>
  <c r="AJ172" i="1"/>
  <c r="AJ173" i="1"/>
  <c r="AJ174" i="1"/>
  <c r="AJ175" i="1"/>
  <c r="AJ176" i="1"/>
  <c r="AJ177" i="1"/>
  <c r="AJ178" i="1"/>
  <c r="AJ179" i="1"/>
  <c r="AJ180" i="1"/>
  <c r="AJ181" i="1"/>
  <c r="AJ182" i="1"/>
  <c r="AJ183" i="1"/>
  <c r="AJ184" i="1"/>
  <c r="AJ185" i="1"/>
  <c r="AJ186" i="1"/>
  <c r="AJ187" i="1"/>
  <c r="AJ188" i="1"/>
  <c r="AJ189" i="1"/>
  <c r="AJ190" i="1"/>
  <c r="AJ191" i="1"/>
  <c r="AJ192" i="1"/>
  <c r="AJ193" i="1"/>
  <c r="AJ194" i="1"/>
  <c r="AJ195" i="1"/>
  <c r="AJ196" i="1"/>
  <c r="AJ197" i="1"/>
  <c r="AJ198" i="1"/>
  <c r="AJ199" i="1"/>
  <c r="AJ200" i="1"/>
  <c r="AJ201" i="1"/>
  <c r="AJ202" i="1"/>
  <c r="AJ203" i="1"/>
  <c r="AJ204" i="1"/>
  <c r="AJ205" i="1"/>
  <c r="AJ206" i="1"/>
  <c r="AJ207" i="1"/>
  <c r="AJ208" i="1"/>
  <c r="AJ209" i="1"/>
  <c r="AJ210" i="1"/>
  <c r="AJ211" i="1"/>
  <c r="AJ212" i="1"/>
  <c r="AJ213" i="1"/>
  <c r="AJ214" i="1"/>
  <c r="AJ215" i="1"/>
  <c r="AJ216" i="1"/>
  <c r="AJ217" i="1"/>
  <c r="AJ218" i="1"/>
  <c r="AJ219" i="1"/>
  <c r="AJ220" i="1"/>
  <c r="AJ221" i="1"/>
  <c r="AJ222" i="1"/>
  <c r="AJ223" i="1"/>
  <c r="AJ224" i="1"/>
  <c r="AJ225" i="1"/>
  <c r="AJ226" i="1"/>
  <c r="AJ227" i="1"/>
  <c r="AJ228" i="1"/>
  <c r="AJ229" i="1"/>
  <c r="AJ230" i="1"/>
  <c r="AJ231" i="1"/>
  <c r="AJ232" i="1"/>
  <c r="AJ233" i="1"/>
  <c r="AJ234" i="1"/>
  <c r="AJ235" i="1"/>
  <c r="AJ236" i="1"/>
  <c r="AJ237" i="1"/>
  <c r="AJ238" i="1"/>
  <c r="AJ239" i="1"/>
  <c r="AJ240" i="1"/>
  <c r="AJ241" i="1"/>
  <c r="AJ242" i="1"/>
  <c r="AJ243" i="1"/>
  <c r="O3" i="2" l="1"/>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AI2" i="1" l="1"/>
  <c r="AI3" i="1"/>
  <c r="AI4" i="1"/>
  <c r="AI5"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2"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I113" i="1"/>
  <c r="AI114" i="1"/>
  <c r="AI115" i="1"/>
  <c r="AI116" i="1"/>
  <c r="AI117" i="1"/>
  <c r="AI118" i="1"/>
  <c r="AI119" i="1"/>
  <c r="AI120" i="1"/>
  <c r="AI121" i="1"/>
  <c r="AI122" i="1"/>
  <c r="AI123" i="1"/>
  <c r="AI124" i="1"/>
  <c r="AI125" i="1"/>
  <c r="AI126" i="1"/>
  <c r="AI127" i="1"/>
  <c r="AI128" i="1"/>
  <c r="AI129" i="1"/>
  <c r="AI130" i="1"/>
  <c r="AI131" i="1"/>
  <c r="AI132" i="1"/>
  <c r="AI133" i="1"/>
  <c r="AI134" i="1"/>
  <c r="AI135" i="1"/>
  <c r="AI136" i="1"/>
  <c r="AI137" i="1"/>
  <c r="AI138" i="1"/>
  <c r="AI139" i="1"/>
  <c r="AI140" i="1"/>
  <c r="AI141" i="1"/>
  <c r="AI142" i="1"/>
  <c r="AI143" i="1"/>
  <c r="AI144" i="1"/>
  <c r="AI145" i="1"/>
  <c r="AI146" i="1"/>
  <c r="AI147" i="1"/>
  <c r="AI148" i="1"/>
  <c r="AI149" i="1"/>
  <c r="AI150" i="1"/>
  <c r="AI151" i="1"/>
  <c r="AI152" i="1"/>
  <c r="AI153" i="1"/>
  <c r="AI154" i="1"/>
  <c r="AI155" i="1"/>
  <c r="AI156" i="1"/>
  <c r="AI157" i="1"/>
  <c r="AI158" i="1"/>
  <c r="AI159" i="1"/>
  <c r="AI160" i="1"/>
  <c r="AI161" i="1"/>
  <c r="AI162" i="1"/>
  <c r="AI163" i="1"/>
  <c r="AI164" i="1"/>
  <c r="AI165" i="1"/>
  <c r="AI166" i="1"/>
  <c r="AI167" i="1"/>
  <c r="AI168" i="1"/>
  <c r="AI169" i="1"/>
  <c r="AI170" i="1"/>
  <c r="AI171" i="1"/>
  <c r="AI172" i="1"/>
  <c r="AI173" i="1"/>
  <c r="AI174" i="1"/>
  <c r="AI175" i="1"/>
  <c r="AI176" i="1"/>
  <c r="AI177" i="1"/>
  <c r="AI178" i="1"/>
  <c r="AI179" i="1"/>
  <c r="AI180" i="1"/>
  <c r="AI181" i="1"/>
  <c r="AI182" i="1"/>
  <c r="AI183" i="1"/>
  <c r="AI184" i="1"/>
  <c r="AI185" i="1"/>
  <c r="AI186" i="1"/>
  <c r="AI187" i="1"/>
  <c r="AI188" i="1"/>
  <c r="AI189" i="1"/>
  <c r="AI190" i="1"/>
  <c r="AI191" i="1"/>
  <c r="AI192" i="1"/>
  <c r="AI193" i="1"/>
  <c r="AI194" i="1"/>
  <c r="AI195" i="1"/>
  <c r="AI196" i="1"/>
  <c r="AI197" i="1"/>
  <c r="AI198" i="1"/>
  <c r="AI199" i="1"/>
  <c r="AI200" i="1"/>
  <c r="AI201" i="1"/>
  <c r="AI202" i="1"/>
  <c r="AI203" i="1"/>
  <c r="AI204" i="1"/>
  <c r="AI205" i="1"/>
  <c r="AI206" i="1"/>
  <c r="AI207" i="1"/>
  <c r="AI208" i="1"/>
  <c r="AI209" i="1"/>
  <c r="AI210" i="1"/>
  <c r="AI211" i="1"/>
  <c r="AI212" i="1"/>
  <c r="AI213" i="1"/>
  <c r="AI214" i="1"/>
  <c r="AI215" i="1"/>
  <c r="AI216" i="1"/>
  <c r="AI217" i="1"/>
  <c r="AI218" i="1"/>
  <c r="AI219" i="1"/>
  <c r="AI220" i="1"/>
  <c r="AI221" i="1"/>
  <c r="AI222" i="1"/>
  <c r="AI223" i="1"/>
  <c r="AI224" i="1"/>
  <c r="AI225" i="1"/>
  <c r="AI226" i="1"/>
  <c r="AI227" i="1"/>
  <c r="AI228" i="1"/>
  <c r="AI229" i="1"/>
  <c r="AI230" i="1"/>
  <c r="AI231" i="1"/>
  <c r="AI232" i="1"/>
  <c r="AI233" i="1"/>
  <c r="AI234" i="1"/>
  <c r="AI235" i="1"/>
  <c r="AI236" i="1"/>
  <c r="AI237" i="1"/>
  <c r="AI238" i="1"/>
  <c r="AI239" i="1"/>
  <c r="AI240" i="1"/>
  <c r="AI241" i="1"/>
  <c r="AI242" i="1"/>
  <c r="AI243" i="1"/>
  <c r="R245" i="1"/>
  <c r="Q245" i="1"/>
  <c r="P245" i="1"/>
  <c r="O245" i="1"/>
  <c r="N245" i="1"/>
  <c r="R244" i="1"/>
  <c r="Q244" i="1"/>
  <c r="P244" i="1"/>
  <c r="O244" i="1"/>
  <c r="N244" i="1"/>
  <c r="A5" i="2" l="1"/>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 i="2"/>
  <c r="A4" i="2"/>
  <c r="A2" i="2"/>
  <c r="N2" i="2"/>
  <c r="X244" i="1"/>
  <c r="X245" i="1"/>
  <c r="AH245" i="1"/>
  <c r="AG245" i="1"/>
  <c r="AF245" i="1"/>
  <c r="AE245" i="1"/>
  <c r="AD245" i="1"/>
  <c r="AC245" i="1"/>
  <c r="AB245" i="1"/>
  <c r="AA245" i="1"/>
  <c r="Z245" i="1"/>
  <c r="Y245" i="1"/>
  <c r="W245" i="1"/>
  <c r="V245" i="1"/>
  <c r="U245" i="1"/>
  <c r="T245" i="1"/>
  <c r="S245" i="1"/>
  <c r="L245" i="1"/>
  <c r="K245" i="1"/>
  <c r="J245" i="1"/>
  <c r="I245" i="1"/>
  <c r="H245" i="1"/>
  <c r="G245" i="1"/>
  <c r="AH244" i="1"/>
  <c r="AG244" i="1"/>
  <c r="AF244" i="1"/>
  <c r="AE244" i="1"/>
  <c r="AD244" i="1"/>
  <c r="AC244" i="1"/>
  <c r="AB244" i="1"/>
  <c r="AA244" i="1"/>
  <c r="Z244" i="1"/>
  <c r="Y244" i="1"/>
  <c r="W244" i="1"/>
  <c r="V244" i="1"/>
  <c r="U244" i="1"/>
  <c r="T244" i="1"/>
  <c r="S244" i="1"/>
  <c r="L244" i="1"/>
  <c r="K244" i="1"/>
  <c r="J244" i="1"/>
  <c r="I244" i="1"/>
  <c r="H244" i="1"/>
  <c r="G244" i="1"/>
</calcChain>
</file>

<file path=xl/sharedStrings.xml><?xml version="1.0" encoding="utf-8"?>
<sst xmlns="http://schemas.openxmlformats.org/spreadsheetml/2006/main" count="4743" uniqueCount="816">
  <si>
    <t>Registration Form</t>
  </si>
  <si>
    <t>ID</t>
  </si>
  <si>
    <t xml:space="preserve">Lastname </t>
  </si>
  <si>
    <t>LASTNAME</t>
  </si>
  <si>
    <t xml:space="preserve">Lastname at diagnosis (if different from the actual one) </t>
  </si>
  <si>
    <t>LASTNAME1</t>
  </si>
  <si>
    <t xml:space="preserve">Middlename </t>
  </si>
  <si>
    <t>MIDDLENAME</t>
  </si>
  <si>
    <t xml:space="preserve">Firstname </t>
  </si>
  <si>
    <t>FIRSTNAME</t>
  </si>
  <si>
    <t>Gender/Sex</t>
  </si>
  <si>
    <t>GENDER</t>
  </si>
  <si>
    <t>If other, specify</t>
  </si>
  <si>
    <t>GENDER_OTH</t>
  </si>
  <si>
    <t xml:space="preserve">Date of birth </t>
  </si>
  <si>
    <t>DOBDT</t>
  </si>
  <si>
    <t>Year of birth</t>
  </si>
  <si>
    <t>DOBDT_Y</t>
  </si>
  <si>
    <t xml:space="preserve">Place of birth </t>
  </si>
  <si>
    <t>PLBDT</t>
  </si>
  <si>
    <t xml:space="preserve">Contact belonging to </t>
  </si>
  <si>
    <t>CONTACT</t>
  </si>
  <si>
    <t xml:space="preserve">E-mail </t>
  </si>
  <si>
    <t>EMAIL</t>
  </si>
  <si>
    <t xml:space="preserve">Mobile phone </t>
  </si>
  <si>
    <t>MPHONE</t>
  </si>
  <si>
    <t>Diagnosis</t>
  </si>
  <si>
    <t>Progressive number of diagnosis</t>
  </si>
  <si>
    <t>DIA_NUM</t>
  </si>
  <si>
    <t xml:space="preserve">Date of diagnosis </t>
  </si>
  <si>
    <t>DIADT</t>
  </si>
  <si>
    <t>Center of diagnosis</t>
  </si>
  <si>
    <t>CENTER</t>
  </si>
  <si>
    <t xml:space="preserve">Center name, city and country </t>
  </si>
  <si>
    <t>D_CENTER</t>
  </si>
  <si>
    <t xml:space="preserve">Primary treatment Center </t>
  </si>
  <si>
    <t>PLACE_TREAT</t>
  </si>
  <si>
    <t xml:space="preserve">Please specify name, city and country </t>
  </si>
  <si>
    <t>PL_TREAT</t>
  </si>
  <si>
    <t>Date of arrival to our institution</t>
  </si>
  <si>
    <t>ARRIVALDT</t>
  </si>
  <si>
    <t>Diagnostic Group</t>
  </si>
  <si>
    <t>ICCC_MAINGROUP,ICCC_DIVISION</t>
  </si>
  <si>
    <t>ICDO3_MORPH</t>
  </si>
  <si>
    <t>Tumour behaviour</t>
  </si>
  <si>
    <t>ICDO3_TYPE</t>
  </si>
  <si>
    <t xml:space="preserve">Diagnosis description </t>
  </si>
  <si>
    <t>MORPH_SPEC</t>
  </si>
  <si>
    <t xml:space="preserve">Site </t>
  </si>
  <si>
    <t>ICD03_TOPO</t>
  </si>
  <si>
    <t xml:space="preserve">Site description </t>
  </si>
  <si>
    <t>TOPO_SPEC</t>
  </si>
  <si>
    <t xml:space="preserve">Laterality </t>
  </si>
  <si>
    <t>LATERAL</t>
  </si>
  <si>
    <t>Metastatic</t>
  </si>
  <si>
    <t>METASTATIC</t>
  </si>
  <si>
    <t>Number of metastases</t>
  </si>
  <si>
    <t>METASTATIC_NUM</t>
  </si>
  <si>
    <t>If yes, please describe site</t>
  </si>
  <si>
    <t>METASTATIC1, METASTATIC2, METASTATIC3</t>
  </si>
  <si>
    <t>Additional description of sites of metastatis</t>
  </si>
  <si>
    <t>METASTATIC_DESCR</t>
  </si>
  <si>
    <t xml:space="preserve">Genetic markers </t>
  </si>
  <si>
    <t>GEN_MARK</t>
  </si>
  <si>
    <t>Stage/Risk</t>
  </si>
  <si>
    <t>STAGE</t>
  </si>
  <si>
    <t xml:space="preserve">Immunology </t>
  </si>
  <si>
    <t>IMMUNOLOGY</t>
  </si>
  <si>
    <t>Hereditary Cancer Predisposition Syndrome or medical condition cancer associated</t>
  </si>
  <si>
    <t>SYNDR</t>
  </si>
  <si>
    <t>Please, specify</t>
  </si>
  <si>
    <t>HEREDITARYSYNDROME</t>
  </si>
  <si>
    <t>If not listed, please specify</t>
  </si>
  <si>
    <t>HEREDITARYSYNDROME_OTH</t>
  </si>
  <si>
    <t xml:space="preserve">Other medical conditions, not cancer associated </t>
  </si>
  <si>
    <t>OTHCOND2</t>
  </si>
  <si>
    <t>Specify other medical conditions, not cancer associated</t>
  </si>
  <si>
    <t>OTHERCONDITION_NCA</t>
  </si>
  <si>
    <t xml:space="preserve">Notes </t>
  </si>
  <si>
    <t>NOTES</t>
  </si>
  <si>
    <t>Front line treatment</t>
  </si>
  <si>
    <t xml:space="preserve"> the treatment has been executed following</t>
  </si>
  <si>
    <t>FLTREAT</t>
  </si>
  <si>
    <t xml:space="preserve">If trial/protocol, specify which one </t>
  </si>
  <si>
    <t>PROTOCOL</t>
  </si>
  <si>
    <t>If personalized, please specify</t>
  </si>
  <si>
    <t>PERSONALIZED</t>
  </si>
  <si>
    <t xml:space="preserve">Group/Arm/Randomization </t>
  </si>
  <si>
    <t>ARM_RANDOM</t>
  </si>
  <si>
    <t xml:space="preserve">Chemotherapy </t>
  </si>
  <si>
    <t>CHEMO</t>
  </si>
  <si>
    <t xml:space="preserve">Stem Cell transplantation </t>
  </si>
  <si>
    <t>SCT</t>
  </si>
  <si>
    <t xml:space="preserve">Radiotherapy </t>
  </si>
  <si>
    <t>RADIO</t>
  </si>
  <si>
    <t xml:space="preserve">Major Surgery </t>
  </si>
  <si>
    <t>SURGERY</t>
  </si>
  <si>
    <t>Progression/relapse during frontline treatment</t>
  </si>
  <si>
    <t>RELAPSE_PROGR</t>
  </si>
  <si>
    <t xml:space="preserve">Date of first elective end of treatment </t>
  </si>
  <si>
    <t>ENDDT</t>
  </si>
  <si>
    <t>Complete remission</t>
  </si>
  <si>
    <t>FULL_REMISSION</t>
  </si>
  <si>
    <t>If no complete remission, specify</t>
  </si>
  <si>
    <t>FULL_REMISSION_SPEC</t>
  </si>
  <si>
    <t>Progression/relapse after first elective end of treatment</t>
  </si>
  <si>
    <t>PROGR_REL</t>
  </si>
  <si>
    <t>Progressive number of relapse/progression (after FLT)</t>
  </si>
  <si>
    <t>RECAFTER_NUM</t>
  </si>
  <si>
    <t xml:space="preserve">Institution of treatment </t>
  </si>
  <si>
    <t xml:space="preserve">Start date </t>
  </si>
  <si>
    <t>CHEMO_SDT</t>
  </si>
  <si>
    <t xml:space="preserve">End date </t>
  </si>
  <si>
    <t>CHEMO_EDT</t>
  </si>
  <si>
    <t xml:space="preserve">Drug name </t>
  </si>
  <si>
    <t>FN_1, FN_2,…FN_20</t>
  </si>
  <si>
    <t xml:space="preserve">Total cumulative dose </t>
  </si>
  <si>
    <t>CD_1,CD_2,…CD_20</t>
  </si>
  <si>
    <t>Dose (estimation or calculation)</t>
  </si>
  <si>
    <t>DT_1,DT_2,…DT_20</t>
  </si>
  <si>
    <t xml:space="preserve">Measure unit </t>
  </si>
  <si>
    <t>UN_1,UN_2,...UN_20</t>
  </si>
  <si>
    <t>Prolonged corticosteroids as anti-cancer treatment at least 4 weeks continuously</t>
  </si>
  <si>
    <t>HDSTEROIDS1</t>
  </si>
  <si>
    <t>The reported doses are incomplete (either under- or over-estimated)</t>
  </si>
  <si>
    <t>INCOMPLETE_DOSES</t>
  </si>
  <si>
    <t>Specify reasons why</t>
  </si>
  <si>
    <t>INCOMPLETE_DOSES_SPEC</t>
  </si>
  <si>
    <t xml:space="preserve">Intrathecal injections </t>
  </si>
  <si>
    <t>INTRATHEC</t>
  </si>
  <si>
    <t xml:space="preserve">Total number </t>
  </si>
  <si>
    <t>INTRATHEC_NUM</t>
  </si>
  <si>
    <t>If Yes, drug(s) administered</t>
  </si>
  <si>
    <t>INTRATHEC_NAME</t>
  </si>
  <si>
    <t>Other treatments?</t>
  </si>
  <si>
    <t>OTHERT</t>
  </si>
  <si>
    <t>Drugs name</t>
  </si>
  <si>
    <t>OTHERT_NAME</t>
  </si>
  <si>
    <t>Progressive SCT number</t>
  </si>
  <si>
    <t>SCT_NUM</t>
  </si>
  <si>
    <t xml:space="preserve">Date of transplant </t>
  </si>
  <si>
    <t>SCTDT</t>
  </si>
  <si>
    <t>Type of transplant</t>
  </si>
  <si>
    <t>DONOR1</t>
  </si>
  <si>
    <t>Type of donor for allogenic transplant</t>
  </si>
  <si>
    <t>DONOR2</t>
  </si>
  <si>
    <t>Type of donor for matched related donor</t>
  </si>
  <si>
    <t>DONOR3</t>
  </si>
  <si>
    <t>Source of cellS</t>
  </si>
  <si>
    <t>FONTE</t>
  </si>
  <si>
    <t xml:space="preserve">Conditioning regimen: drugs used </t>
  </si>
  <si>
    <t>CONDREG_NAME</t>
  </si>
  <si>
    <t xml:space="preserve">GVHD prophylaxis </t>
  </si>
  <si>
    <t>GVHD</t>
  </si>
  <si>
    <t xml:space="preserve">GVHD Acute </t>
  </si>
  <si>
    <t>GVHD_ACUTE</t>
  </si>
  <si>
    <t>Grade</t>
  </si>
  <si>
    <t>GVHD_ACUTE_GRADE</t>
  </si>
  <si>
    <t>GVHD_SDT2</t>
  </si>
  <si>
    <t>GVHD_EDT2</t>
  </si>
  <si>
    <t xml:space="preserve">GVHD Chronic </t>
  </si>
  <si>
    <t>GVHD_CHRONIC</t>
  </si>
  <si>
    <t>GVHD_CHRONIC_GRADE</t>
  </si>
  <si>
    <t>GVHD_SDT</t>
  </si>
  <si>
    <t>GVHD_EDT</t>
  </si>
  <si>
    <t xml:space="preserve">Organs affected </t>
  </si>
  <si>
    <t>GVHD_ORGANS</t>
  </si>
  <si>
    <t xml:space="preserve">Blood type before transplant </t>
  </si>
  <si>
    <t>BLOOD_TYPE_BEFORE</t>
  </si>
  <si>
    <t xml:space="preserve">Rh </t>
  </si>
  <si>
    <t>BLOOD_TYPE_BEFORE_RH</t>
  </si>
  <si>
    <t xml:space="preserve">Blood type after transplant </t>
  </si>
  <si>
    <t>BLOOD_TYPE_AFTER</t>
  </si>
  <si>
    <t>BLOOD_TYPE_AFTER_RH</t>
  </si>
  <si>
    <t>Date of end of immunosuppressive treatment after HSCT</t>
  </si>
  <si>
    <t>SCTDTEND_DT</t>
  </si>
  <si>
    <t>Radiotherapy episode number</t>
  </si>
  <si>
    <t xml:space="preserve"> RT_NUM</t>
  </si>
  <si>
    <t xml:space="preserve">Type of radiotherapy </t>
  </si>
  <si>
    <t>RD_SITE_TYPE</t>
  </si>
  <si>
    <t>If external beam, please specify</t>
  </si>
  <si>
    <t>RD_SITE_TYPE_E</t>
  </si>
  <si>
    <t>If other specify</t>
  </si>
  <si>
    <t>RD_SITE_TYPE_E_OTHER</t>
  </si>
  <si>
    <t>If brachytherapy, please specify</t>
  </si>
  <si>
    <t>RD_SITE_TYPE_B</t>
  </si>
  <si>
    <t>Radioactive materials</t>
  </si>
  <si>
    <t>RD_SITE_TYPE_B_R</t>
  </si>
  <si>
    <t>RD_SITE_TYPE_B_R_OTH</t>
  </si>
  <si>
    <t>If metabolic/radionuclide therapy, please specify</t>
  </si>
  <si>
    <t>RD_SITE_TYPE_M</t>
  </si>
  <si>
    <t>RD_SITE_TYPE_M_OTH</t>
  </si>
  <si>
    <t>Number of courses</t>
  </si>
  <si>
    <t>RD_SITE_TYPE_M_COURSES</t>
  </si>
  <si>
    <t>RADIO_SDT</t>
  </si>
  <si>
    <t>RADIO_EDT</t>
  </si>
  <si>
    <t>Site (1) … Site (5)</t>
  </si>
  <si>
    <t>RD_SITE1…RD_SITE5</t>
  </si>
  <si>
    <t xml:space="preserve">Tier 1 of Site (1) </t>
  </si>
  <si>
    <t>RD_SITE1_L1,RD_SITE2_L1...RD_SITE5_L1</t>
  </si>
  <si>
    <t xml:space="preserve">Tier 2 of Site (1) </t>
  </si>
  <si>
    <t>RD_SITE1_L2,RD_SITE2_L2...RD_SITE5_L2</t>
  </si>
  <si>
    <t xml:space="preserve">Tier 3 of Site (1) </t>
  </si>
  <si>
    <t>RD_SITE1_L3,RD_SITE2_L3...RD_SITE5_L3</t>
  </si>
  <si>
    <t>Laterality</t>
  </si>
  <si>
    <t>RD_SITE1_LAT,RD_SITE2_LAT...RD_SITE5_LAT</t>
  </si>
  <si>
    <t>If Other, please specify</t>
  </si>
  <si>
    <t>RD_SITE1_SP,RD_SITE2_SP,...,RD_SITE5_SP</t>
  </si>
  <si>
    <t>Details</t>
  </si>
  <si>
    <t>RD_SITE1_D,RD_SITE2_D,….,RD_SITE5_D</t>
  </si>
  <si>
    <t>From</t>
  </si>
  <si>
    <t>RD_SITE1_FROM,RD_SITE2_FROM,...,RD_SITE5_FROM</t>
  </si>
  <si>
    <t>RD_SITE1_FROM_SP,RD_SITE2_FROM_SP,….,RD_SITE5_FROM_SP</t>
  </si>
  <si>
    <t>To</t>
  </si>
  <si>
    <t>RD_SITE1_TO,RD_SITE2_TO,...,RD_SITE5_TO</t>
  </si>
  <si>
    <t>RD_SITE1_TO_SP,RD_SITE2_TO_SP,...,RD_SITE5_TO_SP</t>
  </si>
  <si>
    <t>Position</t>
  </si>
  <si>
    <t>RD_SITE1_POSITION, RD_SITE2_POSITION,..., RD_SITE5_POSITION</t>
  </si>
  <si>
    <t xml:space="preserve">Dose </t>
  </si>
  <si>
    <t>DOSE_SITE1,DOSE_SITE2,...,DOSE_SITE5</t>
  </si>
  <si>
    <t>Measure unit</t>
  </si>
  <si>
    <t>DOSE_SITE1_UN, DOSE_SITE2_UN,..., DOSE_SITE5_UN</t>
  </si>
  <si>
    <t>DOSE_SITE1_UN_M,DOSE_SITE2_UN_M,...,DOSE_SITE5_UN_M</t>
  </si>
  <si>
    <t>Number of fractions</t>
  </si>
  <si>
    <t>DOSEFR_SITE1,DOSEFR_SITE2,...,DOSEFR_SITE5</t>
  </si>
  <si>
    <t>Boost</t>
  </si>
  <si>
    <t>RD_SITE1_BOOST, RD_SITE2_BOOST,... , RD_SITE5_BOOST</t>
  </si>
  <si>
    <t xml:space="preserve">Boost site </t>
  </si>
  <si>
    <t>BOOST_RD_SITE1, BOOST_RD_SITE2,…,BOOST_RD_SITE5</t>
  </si>
  <si>
    <t>RD_SITE1_BOOST_SP,RD_SITE2_BOOST_SP,...,RD_SITE5_BOOST_SP</t>
  </si>
  <si>
    <t>Detail</t>
  </si>
  <si>
    <t>BOOST_RD_SITE1_D,BOOST_RD_SITE2_D,...,BOOST_RD_SITE5_D</t>
  </si>
  <si>
    <t>RD_SITE1_BOOST_FROM, RD_SITE2_BOOST_FROM,..., RD_SITE5_BOOST_FROM</t>
  </si>
  <si>
    <t>RD_SITE1_BOOST_FROM_SP, RD_SITE2_BOOST_FROM_SP,..., RD_SITE5_BOOST_FROM_SP</t>
  </si>
  <si>
    <t>RD_SITE1_BOOST_TO, RD_SITE2_BOOST_TO,…,RD_SITE5_BOOST_TO</t>
  </si>
  <si>
    <t>RD_SITE1_BOOST_TO_SP, RD_SITE2_BOOST_TO_SP,…, RD_SITE5_BOOST_TO_SP</t>
  </si>
  <si>
    <t>BOOST_RD_SITE1_POSITION, BOOST_RD_SITE2_POSITION,…,BOOST_RD_SITE5_POSITION</t>
  </si>
  <si>
    <t>Boost laterality</t>
  </si>
  <si>
    <t>BOOST_RD_SITE1_LAT,BOOST_RD_SITE5_LAT,...BOOST_RD_SITE5_LAT</t>
  </si>
  <si>
    <t>Type of radiotherapy</t>
  </si>
  <si>
    <t>RD_SITE1_BOOST_TYPE, RD_SITE2_BOOST_TYPE,…, RD_SITE5_BOOST_TYPE</t>
  </si>
  <si>
    <t>Dose</t>
  </si>
  <si>
    <t>BOOST_DOSE_SITE1, BOOST_DOSE_SITE2,..., BOOST_DOSE_SITE5</t>
  </si>
  <si>
    <t>Unit (of external beam boost)</t>
  </si>
  <si>
    <t>BOOST_DOSE_SITE1_UN, BOOST_DOSE_SITE2_UN,..., BOOST_DOSE_SITE5_UN</t>
  </si>
  <si>
    <t>Units</t>
  </si>
  <si>
    <t>BOOST_DOSE_SITE1_UN_M, BOOST_DOSE_SITE2_UN_M,..., BOOST_DOSE_SITE5_UN_M</t>
  </si>
  <si>
    <t>BOOST_DOSEFR_SITE1, BOOST_DOSEFR_SITE2,..., BOOST_DOSEFR_SITE5</t>
  </si>
  <si>
    <t>Shielding</t>
  </si>
  <si>
    <t>RD_SITE1_SHIELDING, RD_SITE2_SHIELDING,..., RD_SITE5_SHIELDING</t>
  </si>
  <si>
    <t>Position of shielding</t>
  </si>
  <si>
    <t>RD_SITE1_SHIELDING_TXT, RD_SITE2_SHIELDING_TXT,..., RD_SITE5_SHIELDING_TXT</t>
  </si>
  <si>
    <t>Additional description</t>
  </si>
  <si>
    <t>RD_SITE1_NOTES, RD_SITE2_NOTES,..., RD_SITE5_NOTES</t>
  </si>
  <si>
    <t>Insert other site?</t>
  </si>
  <si>
    <t>RD_SITE2_NEW, RD_SITE3_NEW,..., RD_SITE5_NEW</t>
  </si>
  <si>
    <t>Dosimetry on Organ at Risk</t>
  </si>
  <si>
    <t>OAR</t>
  </si>
  <si>
    <t xml:space="preserve">Upload document (1) </t>
  </si>
  <si>
    <t>OAR1</t>
  </si>
  <si>
    <t xml:space="preserve">Upload document (2) </t>
  </si>
  <si>
    <t>OAR2</t>
  </si>
  <si>
    <t xml:space="preserve">Upload radiotherapy file (1) </t>
  </si>
  <si>
    <t>REFERTO1</t>
  </si>
  <si>
    <t xml:space="preserve">Upload radiotherapy file (2) </t>
  </si>
  <si>
    <t>REFERTO2</t>
  </si>
  <si>
    <t>Not applicable</t>
  </si>
  <si>
    <t>RD_SITE.._DOSEM_TN,…</t>
  </si>
  <si>
    <t>Progressive Surgery number</t>
  </si>
  <si>
    <t xml:space="preserve"> SUR_NUM</t>
  </si>
  <si>
    <t xml:space="preserve">Date of surgery </t>
  </si>
  <si>
    <t>SURG_DT</t>
  </si>
  <si>
    <t xml:space="preserve">Surgery description </t>
  </si>
  <si>
    <t>SURGERY_DESC</t>
  </si>
  <si>
    <t>Oesophagus involved?</t>
  </si>
  <si>
    <t>OES_SURGERY</t>
  </si>
  <si>
    <t>Abdomen involved?</t>
  </si>
  <si>
    <t>ABD_SURGERY</t>
  </si>
  <si>
    <t>Brain involved?</t>
  </si>
  <si>
    <t>BRAIN_SURGERY</t>
  </si>
  <si>
    <t>Face involved?</t>
  </si>
  <si>
    <t>FACE_SURGERY</t>
  </si>
  <si>
    <t>Liver involved?</t>
  </si>
  <si>
    <t>LIVER_SURGERY</t>
  </si>
  <si>
    <t>Spine involved?</t>
  </si>
  <si>
    <t>SPINE_SURGERY</t>
  </si>
  <si>
    <t>Spinal Cord involved?</t>
  </si>
  <si>
    <t>SP_SURGERY</t>
  </si>
  <si>
    <t>Sympathetic nerves involved?</t>
  </si>
  <si>
    <t>SN_SURGERY</t>
  </si>
  <si>
    <t>Chest/thorax involved?</t>
  </si>
  <si>
    <t>CHEST_SURGERY</t>
  </si>
  <si>
    <t>Pelvis involved?</t>
  </si>
  <si>
    <t>PELVIC_SURGERY</t>
  </si>
  <si>
    <t>Sacrified Organs</t>
  </si>
  <si>
    <t>SACR_ORGANS</t>
  </si>
  <si>
    <t>If yes, please specify</t>
  </si>
  <si>
    <t>SACRIFIEDORGANS1,SACRIFIEDORGANS2,...SACRIFIEDORGANS9,SACRIFIEDORGANS_OTHER</t>
  </si>
  <si>
    <t>If other, please specify</t>
  </si>
  <si>
    <t>SACRIFIEDORGANS_DESC</t>
  </si>
  <si>
    <t xml:space="preserve"> Shunt application </t>
  </si>
  <si>
    <t>SHUNT</t>
  </si>
  <si>
    <t>Type of shunt</t>
  </si>
  <si>
    <t>SHUNT_TYPE</t>
  </si>
  <si>
    <t>Laterality of shunt</t>
  </si>
  <si>
    <t>SHUNT_LAT</t>
  </si>
  <si>
    <t>If yes,</t>
  </si>
  <si>
    <t>SHUNT_DESC</t>
  </si>
  <si>
    <t xml:space="preserve">Amputation </t>
  </si>
  <si>
    <t>AMPUT</t>
  </si>
  <si>
    <t xml:space="preserve">Prothesis </t>
  </si>
  <si>
    <t>PROTHESIS</t>
  </si>
  <si>
    <t xml:space="preserve">If yes </t>
  </si>
  <si>
    <t>PROTHESIS_DESC</t>
  </si>
  <si>
    <t xml:space="preserve">Colostomy </t>
  </si>
  <si>
    <t>COLOST</t>
  </si>
  <si>
    <t>COLOST_DESC</t>
  </si>
  <si>
    <t xml:space="preserve">Gastrostomy </t>
  </si>
  <si>
    <t>GASTROST</t>
  </si>
  <si>
    <t>Progression-Relapse during FLT</t>
  </si>
  <si>
    <t>Progression/relapse during FLT number</t>
  </si>
  <si>
    <t>PROGREL_NUM</t>
  </si>
  <si>
    <t xml:space="preserve">Type of event </t>
  </si>
  <si>
    <t>TYPE</t>
  </si>
  <si>
    <t xml:space="preserve">Date </t>
  </si>
  <si>
    <t>RP_DT</t>
  </si>
  <si>
    <t xml:space="preserve">Type </t>
  </si>
  <si>
    <t>TYPE_RELPR</t>
  </si>
  <si>
    <t>If distant, site of metastases</t>
  </si>
  <si>
    <t>METAST</t>
  </si>
  <si>
    <t>Other info and relevant events</t>
  </si>
  <si>
    <t>Relevant event number</t>
  </si>
  <si>
    <t>RELEV_NUM</t>
  </si>
  <si>
    <t xml:space="preserve">Important toxicity during treatment </t>
  </si>
  <si>
    <t>TOXICITY</t>
  </si>
  <si>
    <t>Number of toxicity</t>
  </si>
  <si>
    <t>TOXICITY_TOT</t>
  </si>
  <si>
    <t xml:space="preserve">Date of event </t>
  </si>
  <si>
    <t>EVENT_DT,EVENT_DT_2...EVENT_DT_10</t>
  </si>
  <si>
    <t xml:space="preserve">Description </t>
  </si>
  <si>
    <t>DESCR,DESCR_2…DESCR_10</t>
  </si>
  <si>
    <t>Resolved ?</t>
  </si>
  <si>
    <t>RESOLVE,RESOLVE_2…RESOLVE_10</t>
  </si>
  <si>
    <t>Hypogonadal ?</t>
  </si>
  <si>
    <t>HYPOGON</t>
  </si>
  <si>
    <t>Growth hormone deficiency ?</t>
  </si>
  <si>
    <t>GROWTH_DEF</t>
  </si>
  <si>
    <t>Hydrocephalus ?</t>
  </si>
  <si>
    <t>HYDROCEPH</t>
  </si>
  <si>
    <t>Chronic viral hepatitis ?</t>
  </si>
  <si>
    <t>CHRON_HEPAT</t>
  </si>
  <si>
    <t>Sinusoidal obstruction syndrome ?</t>
  </si>
  <si>
    <t>SOS</t>
  </si>
  <si>
    <t xml:space="preserve">CVC positioning </t>
  </si>
  <si>
    <t>CVCPOS</t>
  </si>
  <si>
    <t>CVC_DESC</t>
  </si>
  <si>
    <t>Specify the site</t>
  </si>
  <si>
    <t>CVCPOS_DESCR</t>
  </si>
  <si>
    <t>Catheter-related thrombosis</t>
  </si>
  <si>
    <t>CATHETER_THROMB</t>
  </si>
  <si>
    <t>Catheter-related thrombosis specification</t>
  </si>
  <si>
    <t>CATHETER_THROMB_DESC</t>
  </si>
  <si>
    <t xml:space="preserve">Transfusion </t>
  </si>
  <si>
    <t>TRANSFUSION</t>
  </si>
  <si>
    <t xml:space="preserve">Last transfusion date </t>
  </si>
  <si>
    <t>TRANSFUSION_DT</t>
  </si>
  <si>
    <t>&gt;= 10 Transfusions ?</t>
  </si>
  <si>
    <t>TRANSFMORE10</t>
  </si>
  <si>
    <t xml:space="preserve">Fertility preservation </t>
  </si>
  <si>
    <t>FERTILITY</t>
  </si>
  <si>
    <t xml:space="preserve">If yes, describe </t>
  </si>
  <si>
    <t>FERT_DESCR</t>
  </si>
  <si>
    <t>Storage Institution</t>
  </si>
  <si>
    <t>FERT_DESCR2</t>
  </si>
  <si>
    <t>Other oncological treatments</t>
  </si>
  <si>
    <t>OTH_ONCOLOGICAL_TREATMENTS</t>
  </si>
  <si>
    <t>Discharge letter</t>
  </si>
  <si>
    <t>DIMISSIONE</t>
  </si>
  <si>
    <t>Medical suggestion</t>
  </si>
  <si>
    <t>Progressive number of medical suggestion</t>
  </si>
  <si>
    <t>MEDSUG_NUM</t>
  </si>
  <si>
    <t xml:space="preserve">Medications prescribed </t>
  </si>
  <si>
    <t>MEDICATIONS</t>
  </si>
  <si>
    <t xml:space="preserve">Date of prescription </t>
  </si>
  <si>
    <t>PRECR_DT</t>
  </si>
  <si>
    <t xml:space="preserve">Comments and suggestions </t>
  </si>
  <si>
    <t>COMMENTS</t>
  </si>
  <si>
    <t>Progression-relapse after the End of Treatment</t>
  </si>
  <si>
    <t>Progression-relapse after FLT number</t>
  </si>
  <si>
    <t>PROGRRELA_NUM</t>
  </si>
  <si>
    <t xml:space="preserve">The salvage treatment has been executed following </t>
  </si>
  <si>
    <t>FLTREATA</t>
  </si>
  <si>
    <t>First line treatment trial/protocol</t>
  </si>
  <si>
    <t>PROTOCOL_PREV</t>
  </si>
  <si>
    <t>if personalized, please specifY</t>
  </si>
  <si>
    <t xml:space="preserve">Date of end of treatment </t>
  </si>
  <si>
    <t>VAR_ID</t>
  </si>
  <si>
    <t>DE-12</t>
  </si>
  <si>
    <t>SP-216</t>
  </si>
  <si>
    <t>SP-217</t>
  </si>
  <si>
    <t>SP-218</t>
  </si>
  <si>
    <t>SP-219</t>
  </si>
  <si>
    <t>IT-3</t>
  </si>
  <si>
    <t>IT-4</t>
  </si>
  <si>
    <t>IT-5</t>
  </si>
  <si>
    <t>IT-6</t>
  </si>
  <si>
    <t>SP-220</t>
  </si>
  <si>
    <t>AT-205</t>
  </si>
  <si>
    <t>LT-88</t>
  </si>
  <si>
    <t>LT-90</t>
  </si>
  <si>
    <t>LT-69</t>
  </si>
  <si>
    <t>LT-73</t>
  </si>
  <si>
    <t>LT-89</t>
  </si>
  <si>
    <t>LT-70</t>
  </si>
  <si>
    <t>LT-71</t>
  </si>
  <si>
    <t>LT-87</t>
  </si>
  <si>
    <t>LT-72</t>
  </si>
  <si>
    <t>LT-75</t>
  </si>
  <si>
    <t>AT-209</t>
  </si>
  <si>
    <t>PROFILES</t>
  </si>
  <si>
    <t>AT</t>
  </si>
  <si>
    <t>BE</t>
  </si>
  <si>
    <t>DE</t>
  </si>
  <si>
    <t>IT</t>
  </si>
  <si>
    <t>SP</t>
  </si>
  <si>
    <t>LT</t>
  </si>
  <si>
    <t>BiologicallyDerivedProduct: Stem Cell</t>
  </si>
  <si>
    <t>This profile defines how to represent Stem Cell in FHIR for describing a Stem Cell Transplantation data required by the PanCareSurPass algorithm to generate the care plan.</t>
  </si>
  <si>
    <t>Bundle: Survivor Passport</t>
  </si>
  <si>
    <t>This profile represents the constraints applied to the Bundle resource by the PCSP FHIR Implementation Guide.</t>
  </si>
  <si>
    <t>CarePlan: PCSP</t>
  </si>
  <si>
    <t>This profile defines how to represent the Care Plan proposed by the PCSP platoform in HL7 FHIR. This profile can be used for both the version generated by the platoform and that curated and validated by Clinicians.</t>
  </si>
  <si>
    <t>Composition: Survivor Passport</t>
  </si>
  <si>
    <t>This profile defines how to represent a PCSP Survivor Passport by using a HL7 FHIR Composition for the purpose of the PanCareSurPass project.</t>
  </si>
  <si>
    <t>Condition: GvHD</t>
  </si>
  <si>
    <t>This profile defines how to represent Graft versus host disease (GvHD) in HL7 FHIR for the purpose of the PanCareSurPass project.</t>
  </si>
  <si>
    <t>Condition: Metastatic Cancer</t>
  </si>
  <si>
    <t>​This profile defines how to represent metastatic cancer in FHIR for the purpose of the PanCareSurPass project. This profile is inspired from the mCode IG. Records the history of secondary neoplasms, including location(s) and the date of onset of metastases. A secondary cancer results from the spread (metastasization) of cancer from its original site (Definition from: NCI Dictionary of Cancer Terms).</t>
  </si>
  <si>
    <t>Condition: Others</t>
  </si>
  <si>
    <t>This profile defines how to describe the presence of some other conditions (e.g. Hypogonadism, Growth hormone deficiency, Hydrocephalus in HL7 FHIR for the purpose of the PanCareSurPass project.</t>
  </si>
  <si>
    <t>Condition: Primary Cancer</t>
  </si>
  <si>
    <t>​This profile defines how to represent Primary Cancer Condition in HL7 FHIR for the purpose of the PanCareSurPass project. This profile is inspired from the mCode IG. A primary cancer condition, the original or first tumor in the body (Definition from: NCI Dictionary of Cancer Terms). Cancers that are not clearly secondary (i.e., of uncertain origin or behavior) should be documented as primary. This profile should be also used for documenting primary cancer relapses during or after FLT.</t>
  </si>
  <si>
    <t>Condition: Severe Toxicity</t>
  </si>
  <si>
    <t>This profile defines how to describe a Severe Toxicity event in HL7 FHIR for the purpose of the PanCareSurPass project.</t>
  </si>
  <si>
    <t>DocumentReference: PCSP</t>
  </si>
  <si>
    <t>This profile defines how to embed a PDF PCSP Survivor Passport in FHIR for the purpose of the PanCareSurPass project. This profile can be aslo used for send attachments (e.g Raditherapy reports or HDR) to the platform</t>
  </si>
  <si>
    <t>Encounter: Treatment Center</t>
  </si>
  <si>
    <t>This profile defines how to represent data of arrival to the center and Center information in FHIR for the purpose of the PanCareSurPass project.</t>
  </si>
  <si>
    <t>Location PCSP</t>
  </si>
  <si>
    <t>This profile defines how to represent FHIR Location for the purpose of the PanCareSurPass project.</t>
  </si>
  <si>
    <t>MedicationAdministration PCSP</t>
  </si>
  <si>
    <t>This profile defines how to represent MedicationAdministration in FHIR for describing Chemotherapy data for the purpose of the PanCareSurPass project.</t>
  </si>
  <si>
    <t>MedicationStatement PCSP</t>
  </si>
  <si>
    <t>This profile defines how to represent MedicationStatement in FHIR for describing minimal information about provided medications for the purpose of the PanCareSurPass project.</t>
  </si>
  <si>
    <t>Observation: Blood type/RH</t>
  </si>
  <si>
    <t>This profile defines how to represent Blood type/RH before or after the SCT in HL7 FHIR for the purpose of the PanCareSurPass project.</t>
  </si>
  <si>
    <t>Observation: Cancer Stage Group</t>
  </si>
  <si>
    <t>The extent of the cancer in the body, according to a given cancer staging classification system, based on evidence such as physical examination, imaging, and/or biopsy or based on pathologic analysis of a specimen.</t>
  </si>
  <si>
    <t>Observation: Chemotherapy Cumulative Dose</t>
  </si>
  <si>
    <t>This profile defines how to represent Chemotherapy Cumulative Dose in FHIR for the purpose of the PanCareSurPass project.</t>
  </si>
  <si>
    <t>Observation: Condition: Secondary Cancer</t>
  </si>
  <si>
    <t>Category describing the extent of a tumor metastasis in remote anatomical locations, based on evidence such as physical examination, imaging, and/or biopsy.</t>
  </si>
  <si>
    <t>Observation: Diagnosis details</t>
  </si>
  <si>
    <t>This profile defines how to represent diagnosis details (when the diagnosis was made; who made it;...) in FHIR for the purpose of the PanCareSurPass project.</t>
  </si>
  <si>
    <t>Observation: Hereditary Predisposition</t>
  </si>
  <si>
    <t>This profile defines how to represent Hereditary Predispositions in HL7 FHIR for the purpose of the PanCareSurPass project.</t>
  </si>
  <si>
    <t>Observation: Radiotherapy Total Dose PCSP</t>
  </si>
  <si>
    <t>This profile defines how to represent Radiotherapy Total Dose in FHIR for the purpose of the PanCareSurPass project.</t>
  </si>
  <si>
    <t>Observation: Risk Factor</t>
  </si>
  <si>
    <t>This profile defines how to represent a Risk Factor in HL7 FHIR as determined by the PCSP platoform.</t>
  </si>
  <si>
    <t>Observation: TNM Primary Tumor Category</t>
  </si>
  <si>
    <t>Category of the primary tumor, based on its size and extent, based on evidence such as physical examination, imaging, and/or biopsy.</t>
  </si>
  <si>
    <t>Observation: TNM Regional Nodes Category</t>
  </si>
  <si>
    <t>Category of the presence or absence of metastases in regional lymph nodes, based on evidence such as physical examination, imaging, and/or biopsy.</t>
  </si>
  <si>
    <t>Organization: Primary Treatment Center / Center of diagnosis</t>
  </si>
  <si>
    <t>This profile defines how to represent the Primary Treatment Center or the Center of diagnosis in FHIR for the purpose of the PanCareSurPass project.</t>
  </si>
  <si>
    <t>Patient PCSP</t>
  </si>
  <si>
    <t>This profile defines how to represent Patient in FHIR for the purpose of the PanCareSurPass project.</t>
  </si>
  <si>
    <t>PlanDefinition: Front Line Treatment</t>
  </si>
  <si>
    <t>This profile defines how to provide Front Line Treatment protocol infos in FHIR for the scope of the PanCareSurPass project.</t>
  </si>
  <si>
    <t>Procedure: Catheter</t>
  </si>
  <si>
    <t>This profile defines how to describe the Catheterization of vein Procedure in HL7 FHIR for the purpose of the PanCareSurPass project.</t>
  </si>
  <si>
    <t>Procedure: Cryopreservation</t>
  </si>
  <si>
    <t>This profile defines how to describe the cryopreservation of sperms or oocyte for cancer patient in HL7 FHIR for the purpose of the PanCareSurPass project.</t>
  </si>
  <si>
    <t>Procedure: Front Line Treatment</t>
  </si>
  <si>
    <t>This profile defines how to provide Front Line Treatment data in FHIR for the scope of the PanCareSurPass project.</t>
  </si>
  <si>
    <t>Procedure: Other Treatments</t>
  </si>
  <si>
    <t>This profile defines how to convey textual information about other oncological treatments in HL7 FHIR for the purpose of the PanCareSurPass project.</t>
  </si>
  <si>
    <t>Procedure: Radiotherapy</t>
  </si>
  <si>
    <t>This profile defines how to represent Procedures in FHIR for describing a set of Radiotherapy data required by the PanCareSurPass algorithm to generate the care plan.</t>
  </si>
  <si>
    <t>Procedure: Radiotherapy Boost</t>
  </si>
  <si>
    <t>This profile defines how to represent Procedures in FHIR for describing a set of data required by PanCareSurPass for Radiotherapy Boosts</t>
  </si>
  <si>
    <t>Procedure: Radiotherapy Shielding</t>
  </si>
  <si>
    <t>This profile defines how to represent Shielding Procedures in FHIR for describing a set of Radiotherapy data required by the PanCareSurPass algorithm to generate the care plan.</t>
  </si>
  <si>
    <t>Procedure: SCT Prophylaxis</t>
  </si>
  <si>
    <t>This profile defines how to represent GVHD prophylaxis, conditioning regimen Procedures in FHIR for supporting Stem Cell Transplantation data, as required by the PanCareSurPass algorithm to generate the care plan.</t>
  </si>
  <si>
    <t>Procedure: Stem Cell Transplantation</t>
  </si>
  <si>
    <t>This profile defines how to represent Procedures in FHIR for describing a set of Stem Cell Transplantation data required by the PanCareSurPass algorithm to generate the care plan.</t>
  </si>
  <si>
    <t>Procedure: Surgery</t>
  </si>
  <si>
    <t>This profile defines how to represent Procedures in FHIR for describing a set of Surgery data required by the PanCareSurPass algorithm to generate the care plan. It is used also to provide inforamtion about shunt, amputation, and other procedures</t>
  </si>
  <si>
    <t>Procedure: Transfusion other infos</t>
  </si>
  <si>
    <t>This profile defines how to describe the Transfusion Procedure in HL7 FHIR for the purpose of the PanCareSurPass project.</t>
  </si>
  <si>
    <t>Profiles</t>
  </si>
  <si>
    <t>X</t>
  </si>
  <si>
    <t>TOT</t>
  </si>
  <si>
    <t>Unique Personal Number for the PCFU Study.
This field is not reported in the SurPass database and will be manually inserted by IGG</t>
  </si>
  <si>
    <t xml:space="preserve">Please insert here the actual lastname of the survivor.  This name might be changed (because of marriage, adoption, personal choice) from the one the person had when was diagnosed with cancer  (see next field) </t>
  </si>
  <si>
    <t>In case that the person has now a different lastname from the one he or she had when was treated for cancer,  insert here the lastname of the person at the time of treatment (usually it is the name you find on the clinical record)</t>
  </si>
  <si>
    <t>Please insert here the person's middlename (if any)</t>
  </si>
  <si>
    <t>Please insert here the person's first (given) name</t>
  </si>
  <si>
    <t>Please insert "Other" if individuals are neither male or female in gender identity</t>
  </si>
  <si>
    <t>Describe gender identity</t>
  </si>
  <si>
    <t>Please insert the exact date of birth with the dd/mm/yyyy format. If the date is unkown or partially missed insert the year at the best of your knowledge.
NOTE: In PCFU only the Year of Birth is requested (yyyy)</t>
  </si>
  <si>
    <t>YYYY of birth (automatically generated)</t>
  </si>
  <si>
    <t>Please insert the exact town of birth. This might be different from the town of residence at birth</t>
  </si>
  <si>
    <t>Please insert here if the passport was delivered to the parents (in case the survivor is under age) or to the survivor him/herself</t>
  </si>
  <si>
    <t>Email address of the person to which the passport is given.  This may be helpful in case urgent communication /information is needed</t>
  </si>
  <si>
    <t>Mobile phone of the person to which the passport is given.  This may be helpful in case urgent communication /information is needed</t>
  </si>
  <si>
    <t>Progressive number of diagnosis (1=first; 2= second; 3 = third; …). 
In this field must be reported the ordinal number of the tumor diagnosis to be further described.  This will allow to differentiate between the first tumor (benign or malignant) and any possible secondary neoplasm (either benign or malignant).</t>
  </si>
  <si>
    <t>Insert here the official date of diagnosis.  Please report the date as documented in the clinical record.  Differences across institutions may occur in defining this date (either the date of the final test (laboratory, imaging, surgery or pathology report) based on which therapeutic decision was taken.  In other cases the date of the pathology report is used to define the date of diagnosis.
The system will send an "error" message if the date of diagnosis is more recent hat the date of start of treatment. If the date is unkown or partially missed insert the year at the best of your knowledge.</t>
  </si>
  <si>
    <t>Code of the institution in which the diagnosis was made.
IN AIEOP thus information is retrievable from the Mod.1.01 database</t>
  </si>
  <si>
    <t>Name, city and Country of center of diagnosis</t>
  </si>
  <si>
    <t>Report here the institution in which most of the treatment was given</t>
  </si>
  <si>
    <t>If the primary institution was different from the institution releasing the Passport, please give details (name, city and Country) of that institution</t>
  </si>
  <si>
    <t>If the primary institution was different from the institution releasing the Passport, please insert date of arrival to that institution. If the date is unkown or partially missed insert the year at the best of your knowledge.</t>
  </si>
  <si>
    <t>This field is automatically generated if both  ICD-O-3 Morphology and Topography data have been reported</t>
  </si>
  <si>
    <t xml:space="preserve">Report the diagnosis using the ICD-O-3 Morphology coding system (an help tool is built into the system).  If also the site of the tumor will be reported (see "site") using the  ICD-O-3 Topography codes, the system will automatically define the tumor according to ICCC-3 classic pediatric classification (see: Cancer category)
</t>
  </si>
  <si>
    <t>Automatically generated by the system for benign tumors</t>
  </si>
  <si>
    <t>Use this space to better describe the tumor in case the ICD-O code is too vague</t>
  </si>
  <si>
    <t>Report the site of the tumor using the ICD-O-3 Topography (an help tool is built into the system).  If also ICD-O-3 Morphology  data have been reported, the system will automatically define the tumor also according to ICCC-3 classic pediatric classification  (see: Cancer category)</t>
  </si>
  <si>
    <t>Free text to report  the site of the tumor</t>
  </si>
  <si>
    <t>Please report laterality of the tumor (in case of bilateral organs or sites, e.g. kidneys, eyes, femur).  In case of single organs (e.g. liver, bladder, vertebrae  or bone marrow in case of leukemia) code "not applicable"</t>
  </si>
  <si>
    <t>Some tumors may be either localized (e.g. stage III neuroblastoma) or metastatic. Please specify.</t>
  </si>
  <si>
    <t xml:space="preserve">Please report here the site(s) of metastases detected at diagnosis (using ICD-O-3 Topography). If site(s) is unknown, code C80.9" </t>
  </si>
  <si>
    <t>Site(s) of metastased detected at diagnosis</t>
  </si>
  <si>
    <t>Please report here any genetic marker: chromosomal alterations (e.g. translocation, deletions, duplications); or other types of genetic alterations (amplification, deletion, mutation)</t>
  </si>
  <si>
    <t>Free trext to specify the stage, if applicable,  of the tumor at diagnosis.  Staging codes may be different across tumor types and eras of treatment.  Please report the one used to define the survivors' tumor at the moment of diagnosis.
In case of leukemia the "risk" (e.g. high, standard) could be reported. If the stage is unknown, specifie "NK"</t>
  </si>
  <si>
    <t>This is a free text field.  Report here, if applicable (e.g. leukemias) the immunophenotype of the disease (sometimes already reported in the ICD-O-3 Morphology coding). If immunology is unknown, specify "NK"</t>
  </si>
  <si>
    <t>Report here if the survivor has some Hereditary Cancer Predisposition Syndrome or a medical conditions, cancer associated</t>
  </si>
  <si>
    <t>If yes, the SurPass system provides a list of the most common Hereditary Cancer Predisposition Syndromes or other medical conditions reported to be cancer associated (an help tool is build into the system: when you start writing the computer proposes the syndromes/conditions with similar spelling).  If the syndrome is not listed, please mark other and then "Specify"</t>
  </si>
  <si>
    <t>Please report here the Syndrome or condition in case it has not been found in the list provided in the "Specification of syndrome or condtion" field</t>
  </si>
  <si>
    <t>Please list here if the patient has or had other medical conditions not reported to be cancer-associated (e.g. diabetes, congenital cardiopathy, amputations, kidney transplant)</t>
  </si>
  <si>
    <t>Please report here the name of the condition</t>
  </si>
  <si>
    <t>Notes</t>
  </si>
  <si>
    <t>Progressive number of diagnosis (1=first; 2= second; 3 = third; …). 
In this field must be reported the ordinal number of the tumor diagnosis for which the front line treatment was given.</t>
  </si>
  <si>
    <t>Specify here (using the available codes) if the patient was treated according to a protocol/trial or other treatment plans</t>
  </si>
  <si>
    <t>If a specific trial/protocol was used, please specify.  
In case of relapse/progression during front line treatment,please report both the name of the front line as well of the salvage treatment</t>
  </si>
  <si>
    <t xml:space="preserve">If personalized, please specify.  </t>
  </si>
  <si>
    <t>If the trial was randomized, please define randomization arm</t>
  </si>
  <si>
    <t xml:space="preserve">Please specify if the survivor received any type of chemotherapy before the first elective end of therapies.
Classic anticancer drugs, monoclonal antibodies , protein kinase inhibitors, and immunostimulants/suppressant are all included in the "chemotherapy" category.  Details will be given in the appropriate section
</t>
  </si>
  <si>
    <t xml:space="preserve">Specify if the survivor received any hematopoietic stem cell transplant. Details will be given in the appropriate section </t>
  </si>
  <si>
    <t xml:space="preserve">Specify if the survivor received any radiotherapeutic treatment. Details will be given in the appropriate section </t>
  </si>
  <si>
    <t>Please specify if the survivor received any treatment related surgery.  Please consider only major surgeries either performed for diagnosis or treatment.  As for diagnostic surgeries please report only biopsies after craniotomy or abdominal laparoscopic biopsies. Details will be given in the appropriate section.
Surgeries given for other conditions not treatment related should be reported in the "Diagnosis" form under "Other medical conditions, NOT cancer associated"</t>
  </si>
  <si>
    <t>Specify if the survivor experienced any tumor progression/ relapse during front line treatment (before the first elective end of therapies)</t>
  </si>
  <si>
    <t>This is the date in which the last therapeutic treatment (either chemo, radio or surgery) was given to the patient.  In case of patients in whom the hematopoietic stem cell transplant was the last procedure, the date of elective end of treatment is the date of transplant.  The date of the end of the immunosuppressive treatment will be reported under the HSCT section). If the date is unkown or partially missed insert the year at the best of your knowledge.</t>
  </si>
  <si>
    <t>Please report if at the moment of the elective end of treatment the patient was in complete remission or not. An example is residual brain tumor tissue in which there is no complete remission after end of treatment.</t>
  </si>
  <si>
    <t>Please specify the residual disease.</t>
  </si>
  <si>
    <t xml:space="preserve">Specify if the survivor experienced any relapse after the first elective end of treatment. Please note that progressions may also occur, since some cases (e.g. stage 3 inoperable residual neuroblastoma or residual CNS tumor) that were considered as non-active may progress. </t>
  </si>
  <si>
    <t>Progressive number of diagnosis (1=first; 2= second; 3 = third; …).
In this field must be reported the ordinal number of the tumor diagnosis for which the chemotherapy was given</t>
  </si>
  <si>
    <t>Please indicate the institution in which all or most of the chemotherapeutic treatment was given</t>
  </si>
  <si>
    <t>Please provide name, city and country  of the institution</t>
  </si>
  <si>
    <t>Please report the date of the first chemotherapy given. If the date is unkown or partially missed insert the year at the best of your knowledge.</t>
  </si>
  <si>
    <t>Please report the date of the last chemotherapy given. If the date is unkown or partially missed insert the year at the best of your knowledge.</t>
  </si>
  <si>
    <t>In this section, any of the “antineoplastic and immunostimulating agents” received by the survivor should be reported,  Drugs names are reported based on the ATC code listed under L01 to L04 in Appendix.  Synonyms are included. When you start typing the name of the drug, the possible options will automatically suggested by the system. 
Up to 20 drugs are allowed into the system.  The variable acronym changes based on the ordinal cmulative number of drugs received (e.g. FN_1, FN_2, FN_3, …)</t>
  </si>
  <si>
    <t>Report the total cumulative dose received of each drug.  If the dose was not calculated, write "NC"</t>
  </si>
  <si>
    <t>Specify if the cumulative dose reported has been all calculated on real data or  estimated based on the expected dose prescribed by the protocol.  If some part of the calculation was based on estimated values, the whole field should be "estimated"</t>
  </si>
  <si>
    <t>If the dose was calculated, please report the measure unit of the calculation</t>
  </si>
  <si>
    <t>Report "yes" if the survivor was treated with steroids for at least 4 weeks continuously</t>
  </si>
  <si>
    <t>Check in case of incomplete doses</t>
  </si>
  <si>
    <t>Specify reasons of incomplete estimated doses</t>
  </si>
  <si>
    <t>Please state if the survivor received any therapeutic intrathecal injections</t>
  </si>
  <si>
    <t>Report the total number of injections</t>
  </si>
  <si>
    <t>Please report the names of drugs injected intrathecal</t>
  </si>
  <si>
    <t>Report any other chemothrapeutic treatments that are not included in the ATC code</t>
  </si>
  <si>
    <t>If yes, describe treatments</t>
  </si>
  <si>
    <t>Progressive number of diagnosis (1=first; 2= second; 3 = third; …).
In this field must be reported the ordinal number of the tumor diagnosis for which the SCT was performed</t>
  </si>
  <si>
    <t>Progressive number of SCT received by the former patient (1=first; 2= second; 3 = third; …).
Progressive number of SCT received by the former patient (1=first; 2= second; 3 = third; …)</t>
  </si>
  <si>
    <t>Specify if the HSCT was performed at the treatment institution or somewhere else</t>
  </si>
  <si>
    <t>Date of the reinfusion of hematopoietic stem cells. If the date is unkown or partially missed insert the year at the best of your knowledge.</t>
  </si>
  <si>
    <t>Indicate if the transplant was autologous or allogeneic.</t>
  </si>
  <si>
    <t>Define the type of donor in case of allogenic transplant</t>
  </si>
  <si>
    <t>Define the type of donor</t>
  </si>
  <si>
    <t>Indicate the source of cells</t>
  </si>
  <si>
    <t>Please list the drugs (name) and radiotherapy used or the conditioning regimen.  These drugs contribute to the calculation of cumulative doses received by the patient reported in the chemotherapy section.  Here it is requested only the names of the drugs and if possible the dosage used (only for possible information in the future).
No calculations are made on these data.</t>
  </si>
  <si>
    <t xml:space="preserve">State if any GVHD prophylaxis was given. Details on the drug names used for GVHD prophylaxis should be listed in the chemotherapy section under "immunotherapy)  </t>
  </si>
  <si>
    <t>Please State if acute GVHD occurred</t>
  </si>
  <si>
    <t>If yes, state the maximum grade of acute GVHD</t>
  </si>
  <si>
    <t>Define the starting date of GVHD. If the date is unkown or partially missed insert the year at the best of your knowledge.</t>
  </si>
  <si>
    <t>Define the ending date of GVHD. If the date is unkown or partially missed insert the year at the best of your knowledge.</t>
  </si>
  <si>
    <t>Please State if chronic GVHD occurred</t>
  </si>
  <si>
    <t xml:space="preserve"> If yes, state the maximum grade of chronic GVHD</t>
  </si>
  <si>
    <t>Please Define the starting date of GVHD. If the date is unkown or partially missed insert the year at the best of your knowledge.</t>
  </si>
  <si>
    <t>Please Define the ending date of GVHD. If the date is unkown or partially missed insert the year at the best of your knowledge.</t>
  </si>
  <si>
    <t>Please List organs affected by GVHD</t>
  </si>
  <si>
    <t>Blood type before transplant  </t>
  </si>
  <si>
    <t>Rh factor before transplant</t>
  </si>
  <si>
    <t>Blood type after transplant  </t>
  </si>
  <si>
    <t>Rh factor after transplant  </t>
  </si>
  <si>
    <t>Date of end of immunosuppressive treatment. If the date is unkown or partially missed insert the year at the best of your knowledge.</t>
  </si>
  <si>
    <t xml:space="preserve">Progressive number of diagnosis (1=first; 2= second; 3 = third; …).
In this field must be reported the ordinal number of the tumor diagnosis for which the radiotherapeutic treatment was given </t>
  </si>
  <si>
    <t>Progressive number of radotherapy episode.  An EPISODE might be a single or several courses of pre-planned treatment within a consecutive time period to different sites. For example, if a patient had radiotherapy to a limb and also to the lungs for a Ewing’s sarcoma these should be entered  in one episode of treatment but as separate radiotherapy courses with their respective site, total dose, and number of fractions. They will both be within one episode</t>
  </si>
  <si>
    <t>Please indicate the institution in which the radiotherapeutic treatment was given</t>
  </si>
  <si>
    <t xml:space="preserve">External Beam Radiation: The radiation is produced by a large machine, and the type of the machine needs to be recorded in the subsequent field.
Brachytherapy: a material that is radioactive (often a fine wire or a tiny ‘seed’) is placed on or in the body to give a very localized high dose of radiation. Details will be asked in the next field
Metabolic or radionuclide treatment/therapy: a liquid substance is injected into the blood stream and carries radiation throughout the body with the aim of reaching tumour tissue.  Also in this case, details will be asked in the subsequent field.
</t>
  </si>
  <si>
    <t>A detailed description of the type of machine can be found in the user's manual (&lt;a href="../SP_user_guide01.pdf" target="_blank"&gt;click here to see the manual&lt;/a&gt;).
If you have the name of a machine but cannot find it in this list, please select Other and add the name in free text. 
If you know the treatment was with external beam but not which machine or energy, select "Unknown".</t>
  </si>
  <si>
    <t>Specify the name of the machine</t>
  </si>
  <si>
    <t>• Surface brachytherapy - a radiation source (radioactive material) is positioned on a superficial tumour
• Interstitial brachytherapy – a radiation source is implanted into a tumour
• Intracavitary or intraluminal brachytherapy - a radiation source is introduced in special applicators into a body cavity or lumen</t>
  </si>
  <si>
    <t>Specify the radioactive material (isotopes) used: If not listed, select 'Other then specify'</t>
  </si>
  <si>
    <t>Specify the radioactive material (isotopes)</t>
  </si>
  <si>
    <t xml:space="preserve">A detailed description of the radionuclides can be found in the user's manual (&lt;a href="../SP_user_guide01.pdf" target="_blank"&gt;click here to see the manual&lt;/a&gt;).
If you have the name of a radionuclide but cannot find it in this list, please select Other and add the name in free text. 
If you know the treatment was with external beam but not which machine or energy, select 'Unknown'.
</t>
  </si>
  <si>
    <t>Specify the name of the radionuclide</t>
  </si>
  <si>
    <t>For Metabolic/radionuclide therapy</t>
  </si>
  <si>
    <t>Enter the date on which the first treatment (fraction) of radiotherapy was given, in a DD/MM/YYYY format. If the date is unkown or partially missed insert the year at the best of your knowledge.</t>
  </si>
  <si>
    <t>Enter the full date on which the last treatment (fraction) of radiotherapy was given in a DD/MM/YYYY format.   
When only a single radiation treatment/fraction was given, the start and end dates will be the same. If the date is unkown or partially missed insert the year at the best of your knowledge.</t>
  </si>
  <si>
    <t xml:space="preserve">“Site” refers to the radiation therapy treatment field, i.e. the part of the body that received the radiation dose in order to treat the tumour. 
RT sites are coded with a 3 tier level (see list). The first is ‘Tier 1’.  The first digit/s of the code, describes the large topographical body areas e.g. brain, chest, abdomen, limb. Since radiation fields often involve more than one topographical area we have added ‘cervico-thoracic’, ‘thoraco abdominal’ and ‘abdomino pelvic’ areas to Tier 1. 
The second (Tier 2) includes subcategories of Tier 1 sites e.g. brain stem, heart, liver, upper limb. 
Where the information is available a third (Tier 3) of further subdivisions includes more detailed areas. 
When using the SurPass platform, as you start typing the name of the site, a drop down list with related terms will appear (special sites like Inverted Y are included). If the RT site listed in the medical record cannot reasonably be matched to one of the sites listed in the computer, choose ‘‘Other” (.98 in tier 2) and then add in free text the name of this RT site. 
If more than one body site was treated with radiotherapy, you can add anther site and describe; upto 5 sites are allowed by the system </t>
  </si>
  <si>
    <t>automatically generated: Tier 1 of Site 1</t>
  </si>
  <si>
    <t>automatically generated: Tier 2 of Site 1</t>
  </si>
  <si>
    <t>automatically generated: Tier 3 of Site 1</t>
  </si>
  <si>
    <t>Report laterality of the radiation.</t>
  </si>
  <si>
    <t>Specify the radiotherapy site here if the radiotherapy site listed in the medical record cannot reasonably be matched to one of the sites listed</t>
  </si>
  <si>
    <t>If needed it is possible to add details</t>
  </si>
  <si>
    <t>When the radiation involves more than one site, eventually covering different body areas (e.g. torax and abdomen), select the starting point using the vertebrae to identify the upper limit (e.g.: Thoraco-Abdominal (area): Paraspinal - Thoracic / dorsal vertebra 10)</t>
  </si>
  <si>
    <t>When the radiation involves more than one site, eventually covering different body areas (e.g. torax and abdomen), select the ending point using the vertebrae to identify the lower limit (e.g.: Thoraco-Abdominal (area): Paraspinal - Lumbar vertebra 3)</t>
  </si>
  <si>
    <t xml:space="preserve">Specify whether the radiation was anterior or posterior. </t>
  </si>
  <si>
    <t>Specify the cumulative / total dose given to the primary radiation therapy site.
If the dose is not known, write NK.</t>
  </si>
  <si>
    <t>External Beam Radiation Therapy (EBRT) and Brachytherapy doses are in Gy. If doses are reported in cGY, roughly two zeroes need to be deleted (e.g. 100 cGy = 1 Gy).</t>
  </si>
  <si>
    <t>specify if dose is recorded in bequerels (MBq or GBq) or curies (Ci)</t>
  </si>
  <si>
    <t>A FRACTION of radiation treatment is a single attendance for treatment; if "not known" insert NK</t>
  </si>
  <si>
    <r>
      <t xml:space="preserve">A boost is an extra dose of radiotherapy directed to a smaller area inside the primary radiation field.
</t>
    </r>
    <r>
      <rPr>
        <sz val="11"/>
        <color rgb="FF00B050"/>
        <rFont val="Calibri"/>
        <family val="2"/>
        <scheme val="minor"/>
      </rPr>
      <t/>
    </r>
  </si>
  <si>
    <t xml:space="preserve">“Site” refers to the radiation therapy treatment field. As you start typing the name of the site, a drop down list with related terms will appear (special sites like Inverted Y are included). If the RT site listed in the medical record cannot reasonably be matched to one of the sites listed in the computer, choose: ‘‘Other” and then add in free text the name of this RT site. </t>
  </si>
  <si>
    <t>Report laterality of the boost.</t>
  </si>
  <si>
    <t>Specify radiation type of the boost.</t>
  </si>
  <si>
    <t>Specify the cumulative / total dose given to the boost site.
If not known, insert "NK"</t>
  </si>
  <si>
    <t>Specify the unit of the boost in case of external beam radiotherapy.</t>
  </si>
  <si>
    <t>A fraction of radiation treatment is a single attendance for treatment. Please specify the number of fractions given as included in the boost. If not known, insert NK.</t>
  </si>
  <si>
    <t xml:space="preserve">Specify if shielding was used or not.  In some records this is called “blocking” or “blocks”. </t>
  </si>
  <si>
    <t>Describe the positioning of shielding</t>
  </si>
  <si>
    <t>Record any available details on the shielded tissue/organ (or size of shielded area).</t>
  </si>
  <si>
    <t>Answer "yes" if you need to insert another site of radiotherapy</t>
  </si>
  <si>
    <t xml:space="preserve">Specify if there is available information on Dosimetry of Organs at Risk </t>
  </si>
  <si>
    <t>If Dosimetry on Organ at Risk is available, upload here the electronic / scanned version(s) of any relevant document(s)</t>
  </si>
  <si>
    <t>Radiotherapy file(s) can be uploaded here</t>
  </si>
  <si>
    <t>The maximum cumulative dose received by the body area (Thier 1 in the radiotherapy coding sysytem) is automatically calculated by the SurPass platform</t>
  </si>
  <si>
    <t>Progressive number of diagnosis (1=first; 2= second; 3 = third; …).  
In this field must be reported the ordinal number of the tumor diagnosis for which the surgery was performed</t>
  </si>
  <si>
    <t xml:space="preserve">Progressive number of surgeries (1=first; 2= second; 3 = third; …).
In this field must be reported the ordinal number of the surgeries given. </t>
  </si>
  <si>
    <t>Please Identify the institution were surgery was performed</t>
  </si>
  <si>
    <t>Date of surgery (dd/mm/yyyy). If the date is unkown or partially missed insert the year at the best of your knowledge.</t>
  </si>
  <si>
    <t>Please describe the type of surgery (is a free text section, no coding). In case of surgery on pair organs specify which organ (right or left) was operated.</t>
  </si>
  <si>
    <t>Was the oesophagus involved in the surgery?</t>
  </si>
  <si>
    <t>Was the abdomen involved in the surgery?</t>
  </si>
  <si>
    <t>Was the brain involved in the surgery?</t>
  </si>
  <si>
    <t>Was the face involved in the surgery?</t>
  </si>
  <si>
    <t>Was the liver involved in the surgery?</t>
  </si>
  <si>
    <t>Was the spine involved in the surgery?</t>
  </si>
  <si>
    <t xml:space="preserve">Was the spinal cord involved in the surgery ?
</t>
  </si>
  <si>
    <t>Were the sympathetic nerves involved in the surgery ?</t>
  </si>
  <si>
    <t>Was the chest or thorax involved in the surgery?
This does not include a central venous catheter (CVC)</t>
  </si>
  <si>
    <t>Was the pelvis involved in the surgery ?</t>
  </si>
  <si>
    <t>During surgery it is possible that some organs are "sacrified" either to allow a radical excision of the tumor or on purpose (spleen) for staging procedures.
In case of partial resection of an organ (e.g. thyroid, kidney), the organ is not "sacrified", this type of surgery should be then reported only in the "tumor description" 
For other organs (e.g. hypothalamus) the only surgical procedure on it may determine some "sacrifcice" of function, thus in this case, the organ should be coded as "sacrified".</t>
  </si>
  <si>
    <t xml:space="preserve"> Please specify which organ has been sacrified. Multiple answers are possible</t>
  </si>
  <si>
    <t>Please report any other organ sacrified, not included in the previous list</t>
  </si>
  <si>
    <t xml:space="preserve">Please report if a cerebrovascular shunt was inserted </t>
  </si>
  <si>
    <t xml:space="preserve">This is a free text section in which it is possible to specify the type (e.g. ventriculo-peritoneal) of shunt used </t>
  </si>
  <si>
    <t>Please specify the laterality of the shunt</t>
  </si>
  <si>
    <t xml:space="preserve">Define if it is still in place or is already removed </t>
  </si>
  <si>
    <t xml:space="preserve">Here it is requested only a yes or no. Details should be reported in the surgery description </t>
  </si>
  <si>
    <t>Please state if the survivor has a prosthesis either internal (e.g. hip replacement) or external (e.g. artificial arm)</t>
  </si>
  <si>
    <t xml:space="preserve">Please define if prosthesis is internal (e.g. titanium bone) or external (e.g. artificial limb). Also in this case, details should be reported in the surgery description </t>
  </si>
  <si>
    <t>State if a colostomy was created. Details should be reported in the surgery section.</t>
  </si>
  <si>
    <t>If colostomy was performed, please state if it is still present or no</t>
  </si>
  <si>
    <t>State if a gastrostomy was created. Details should be reported in the surgery section.</t>
  </si>
  <si>
    <t>Progressive number of diagnosis (1=first; 2= second; 3 = third; …).  
In this field must be reported the ordinal number of the tumor diagnosis in which progression/relapse ocuured during front line treatment.</t>
  </si>
  <si>
    <t>Progressive number of progression/relapse (1=first; 2= second; 3 = third; …).
In this field must be reported the ordinal number of the progression/relapse during front line treatment for each diagnosis</t>
  </si>
  <si>
    <t>The type of event should be reported</t>
  </si>
  <si>
    <t>Report the date of the event in DD/MM/YYYY format. If the date is unkown or partially missed insert the year at the best of your knowledge.</t>
  </si>
  <si>
    <t>Please state if the relapse or progression was local, distant or combined</t>
  </si>
  <si>
    <t>If distant, specify site</t>
  </si>
  <si>
    <t>Progressive number of diagnosis (1=first; 2= second; 3 = third; …).  
In this field must be reported the ordinal number of the tumor diagnosis in which other info or relevant events occurred</t>
  </si>
  <si>
    <t>Progressive number of relevant event  (1=first; 2= second; 3 = third; …).
In this field must be reported the ordinal number of relevant event to be described.</t>
  </si>
  <si>
    <t xml:space="preserve">Answwer "YES" OR "NO" if non haematologic severe or life threatening (CTCAE grade 3 or 4) toxicity occurred during treatment.  Please note that febrile neutropenia events are not considered as "severe" unless infection had severly affected important organs (e.g osteomyelitis, pneumonia) </t>
  </si>
  <si>
    <t>Date (dd/mm/yyyy) of the event. If the date is unkown or partially missed insert the year at the best of your knowledge.</t>
  </si>
  <si>
    <t>Please describe any significant event (e.g. admission to the intensive care for a metabolic problem, seizures, severe toxic complication) occurring during therapy that might have fully recovered or be still remaining or with sequelae</t>
  </si>
  <si>
    <t>Please specify if the event is resolved or not</t>
  </si>
  <si>
    <t>Please specify if hypogonadal occured during therapy</t>
  </si>
  <si>
    <t>Please specify if growth hormon deficiency occured during therapy</t>
  </si>
  <si>
    <t>Please specify if hydrocephalus occured during therapy</t>
  </si>
  <si>
    <t>Please specify if chronic viral hepatitis occured during therapy</t>
  </si>
  <si>
    <t>Please specify if sinusoidal obstruction syndrome occured during therapy</t>
  </si>
  <si>
    <t>Please report if at least one central venous line (catheter) was positioned</t>
  </si>
  <si>
    <t>Report if the CVC is still in place or was removed</t>
  </si>
  <si>
    <t>Report where (in which vein) the CVC was positioned</t>
  </si>
  <si>
    <t>Report if there was a catheter-related thrombosis due to a central venous catheter.</t>
  </si>
  <si>
    <t>Specify the details of the catheter-related thrombosis, including the location (vessel and laterality), treatment and status at the end of cancer treatment.</t>
  </si>
  <si>
    <t>Please state if at least one blood (any component) transfusion was made</t>
  </si>
  <si>
    <t>Please  report the date of the last transfusion given. If the date is unkown or partially missed insert the year at the best of your knowledge.</t>
  </si>
  <si>
    <t>Please specify if patient recieved 10 or more than 10 trasfusions during therapy</t>
  </si>
  <si>
    <t>Please state if any procedure was performed for fertility preservation</t>
  </si>
  <si>
    <t>If fertility preservation was performed,please  describe it</t>
  </si>
  <si>
    <t>If fertility preservation was performed, describe with details of the institution where either sperm or ovarian tissue/oocytes have been stored</t>
  </si>
  <si>
    <t>Report here if any other treatment (not included in the chemotherapy, surgery or radiotherapy sections) was adminstered to the survivor</t>
  </si>
  <si>
    <t>Progressive number of mdical suggestion (1=first; 2= second; 3 = third; …).  
In this field must be reported the ordinal number of the end of tretment status achieved by the survivor at the moment of delivery of the passport</t>
  </si>
  <si>
    <t xml:space="preserve">Report here if at the moment of the end of treatment or of passport delivery the survivor has already some medical prescriptions (e.g. for persistent hypertension, hypothyroidism, diabetes).  If possible, for each drug report name, dose and schedule. </t>
  </si>
  <si>
    <t>Date (DD/MM/YYYY) in which the specific prescription was first given. If the date is unkown or partially missed insert the year at the best of your knowledge.</t>
  </si>
  <si>
    <t>This is a free text section for any further comment or recommendation</t>
  </si>
  <si>
    <t>Progressive number of progression/relapse (1=first; 2= second; 3 = third; …) after the end of treatment.
In this field must be reported the ordinal number of the progression/relapse after the end of treatment.</t>
  </si>
  <si>
    <t>Report here if a relapse or progression occurred after the elective end of therapies.
Please note that "progressions" may occurr since in some cases (e.g. stage 3 unoperable residual neuroblastoma or residual CNS tumor) that were considered as "non active" may progress</t>
  </si>
  <si>
    <t>Report here the date (dd/mm/yyyy ) of the relapse/progression. If the date is unkown or partially missed insert the year at the best of your knowledge.</t>
  </si>
  <si>
    <t xml:space="preserve">Please define if the relapse/progression was local, distant or combined.
</t>
  </si>
  <si>
    <t>If distant, please specify site</t>
  </si>
  <si>
    <t>Specify here (using the available codes) if because of the relapse/progression the patient was treated according to a protocol/trial or other treatment plans</t>
  </si>
  <si>
    <t>The system automatic display the trial/protocol executed during front line treatment</t>
  </si>
  <si>
    <t>Specify the salvage trial/protocol (s) that was (were) used.  Free text</t>
  </si>
  <si>
    <t>If a personalized treatment was used, please specify.</t>
  </si>
  <si>
    <t>Please specify if the survivor received any type of chemotherapy before the first elective end of therapies.
Classic anticancer drugs, monoclonal antibodies , protein kinase inhibitors, and immunostimulants/suppressant are all included in the "chemotherapy" category.  Details will be given in the appropriate section</t>
  </si>
  <si>
    <t xml:space="preserve">Please specify if the survivor received any hematopoietic stem cell transplant. Details will be given in the appropriate section </t>
  </si>
  <si>
    <t xml:space="preserve">Please specify if the survivor received any radiotherapeutic treatment. Details will be given in the appropriate section </t>
  </si>
  <si>
    <t>This is the date of the second (or further) end of treatment after the first one. If the date is unkown or partially missed insert the year at the best of your knowledge.</t>
  </si>
  <si>
    <t>Yes</t>
  </si>
  <si>
    <t>Yes  </t>
  </si>
  <si>
    <t>No  </t>
  </si>
  <si>
    <t>Yes, if GENDER = 3  </t>
  </si>
  <si>
    <t>Yes, if CONTACTTYPE1=1</t>
  </si>
  <si>
    <t>Yes, if CONTACTTYPE2=1</t>
  </si>
  <si>
    <t xml:space="preserve">Yes, if Primary treatment Center = 2 </t>
  </si>
  <si>
    <t>Yes, if PLACE_TREAT=2</t>
  </si>
  <si>
    <t>Yes, if METASTATIC=1</t>
  </si>
  <si>
    <t xml:space="preserve">Yes, if METASTATIC_NUM=1  OR 2 OR 3 </t>
  </si>
  <si>
    <t>Yes, if METASTATIC =1</t>
  </si>
  <si>
    <t>Yes, if SYNDR = 1</t>
  </si>
  <si>
    <t>Yes, if HEREDITARYSYNDROME = -9900</t>
  </si>
  <si>
    <t>Yes, if OTHCOND2=  1</t>
  </si>
  <si>
    <t>Yes, if FLTREAT = 1  </t>
  </si>
  <si>
    <t>Yes, if FLTREAT = 2    </t>
  </si>
  <si>
    <t>Yes, if FLTREAT = 1</t>
  </si>
  <si>
    <t>Yes, If FULL_REMISSION = 2 (no)</t>
  </si>
  <si>
    <t xml:space="preserve">Yes, if PLACE_TREAT = 2 </t>
  </si>
  <si>
    <t>No</t>
  </si>
  <si>
    <t>Yes, if INCOMPLETE_DOSES=1</t>
  </si>
  <si>
    <t>Yes, If INTRATHEC = 1</t>
  </si>
  <si>
    <t>Yes, if OTHERT = 1</t>
  </si>
  <si>
    <t xml:space="preserve">Yes, if PLACE_TREAT= 2 </t>
  </si>
  <si>
    <t>Yes, If DONOR1 = 2</t>
  </si>
  <si>
    <t>Yes, If DONOR2 = 1</t>
  </si>
  <si>
    <t>Yes, If stem cell transplantation = yes</t>
  </si>
  <si>
    <t>Yes if DONOR1 = 2</t>
  </si>
  <si>
    <t>Yes, if GVHD_ACUTE = 1</t>
  </si>
  <si>
    <t xml:space="preserve">No   </t>
  </si>
  <si>
    <t>No    </t>
  </si>
  <si>
    <t>Yes, if GVHD_CHRONIC= 1</t>
  </si>
  <si>
    <t>Yes, if GVHD_ACUTE = 1 OR GVHD_CHRONIC = 1</t>
  </si>
  <si>
    <t>No, (visible if DONOR1 = 2)</t>
  </si>
  <si>
    <t>No, (visible  if DONOR1 = 2 )</t>
  </si>
  <si>
    <t>yes, if PLACE_TREA T= 2 (other)</t>
  </si>
  <si>
    <t xml:space="preserve">Yes, if RD_SITE_TYPE= 1 </t>
  </si>
  <si>
    <t>Yes, if RD_SITE_TYPE_E = 6</t>
  </si>
  <si>
    <t>Yes, if RD_SITE_TYPE = 2  </t>
  </si>
  <si>
    <t xml:space="preserve">Yes, if RD_SITE_TYPE = 2 </t>
  </si>
  <si>
    <t xml:space="preserve">Yes, if RD_SITE_TYPE_B_R = 5 </t>
  </si>
  <si>
    <t xml:space="preserve">Yes, if RD_SITE_TYPE  = 3 </t>
  </si>
  <si>
    <t xml:space="preserve">Yes, if RD_SITE_TYPE_M= 4 </t>
  </si>
  <si>
    <t xml:space="preserve">Yes, if RD_SITE_TYPE = 3 </t>
  </si>
  <si>
    <t>Yes, if RD_SITE1=x.x.98</t>
  </si>
  <si>
    <t>Yes, visibility depends on column "LAT" of sheet "Radiotherapy sites codes"</t>
  </si>
  <si>
    <t>Yes, if RD_SITE1_FROM ...RD_SITE5_FROM =x.x.98</t>
  </si>
  <si>
    <t>Yes, if RD_SITE_TYPE = 1 or 2</t>
  </si>
  <si>
    <t xml:space="preserve">Yes, if RD_SITE_TYPE  3 </t>
  </si>
  <si>
    <t>Yes, if RD_SITE_TYPE = 1</t>
  </si>
  <si>
    <t>Yes, if RD_SITE1_BOOST= 1  </t>
  </si>
  <si>
    <t>Yes, if RD_SITE1_BOOST= x.x.98</t>
  </si>
  <si>
    <t>no</t>
  </si>
  <si>
    <t>Yes, visibility depends on column "LAT" of sheet "Radiotherapy sites codes" and if RD_SITE1_BOOST,RD_SITE2_BOOST,...RD_SITE5_BOOST= 1  </t>
  </si>
  <si>
    <t>Yes  if RD_SITE1_BOOST,RD_SITE2_BOOST,...RD_SITE5_BOOST= 1  </t>
  </si>
  <si>
    <t>Yes, if RD_SITE1_BOOST_TYPE,RD_SITE2_BOOST_TYPE…, RD_SITE5_BOOST_TYPE= 1  </t>
  </si>
  <si>
    <t>Yes, if RD_SITE1_BOOST_TYPE,RD_SITE2_BOOST_TYPE…, RD_SITE5_BOOST_TYPE=1 or 2</t>
  </si>
  <si>
    <t xml:space="preserve">Yes, if RD_SITE1_BOOST_TYPE,RD_SITE2_BOOST_TYPE…, RD_SITE5_BOOST_TYPE=1 or 2 </t>
  </si>
  <si>
    <t xml:space="preserve"> Yes, if RD_SITE1_BOOST_TYPE,RD_SITE2_BOOST_TYPE,..RD_SITE5_BOOST_TYPE = 1</t>
  </si>
  <si>
    <t xml:space="preserve"> Yes, if RD_SITE1_TYPE,RD_SITE2_TYPE,..RD_SITE5_TYPE = 1</t>
  </si>
  <si>
    <t>Yes, if RD_SITE1_SHIELDING,RD_SITE2_SHIELDING...RD_SITE5_SHIELDING = 1</t>
  </si>
  <si>
    <t>Yes, if SURGERY = 1</t>
  </si>
  <si>
    <t>Yes, if PLACE_TREAT= 2</t>
  </si>
  <si>
    <t>Yes, if SACR_ORGANS = 1</t>
  </si>
  <si>
    <t>Yes, if  SACRIFIEDORGANS_OTHER=1</t>
  </si>
  <si>
    <t>Yes, if SHUNT = 1</t>
  </si>
  <si>
    <t xml:space="preserve"> Yes</t>
  </si>
  <si>
    <t>Yes, if PROTHESIS = 1</t>
  </si>
  <si>
    <t>Yes, if COLOST = 1</t>
  </si>
  <si>
    <t>Yes, if TYPE = 1  or 2</t>
  </si>
  <si>
    <t>Yes, if TYPE_RELPR = 2 or 3</t>
  </si>
  <si>
    <t>Yes, if TOXICITY = 1</t>
  </si>
  <si>
    <t>Yes, if TOXICITY_TOT = 1…10</t>
  </si>
  <si>
    <t>Yes, if CVCPOS = 1</t>
  </si>
  <si>
    <t>Yes, if CATHETER_THROMB = 1</t>
  </si>
  <si>
    <t>Yes, if TRANSFUSION = 1</t>
  </si>
  <si>
    <t>Yes, if FERTILITY = 1</t>
  </si>
  <si>
    <t xml:space="preserve">No </t>
  </si>
  <si>
    <t xml:space="preserve">Yes, if FLTREATA = 1 </t>
  </si>
  <si>
    <t xml:space="preserve">Yes, if FLTREATA = 2 </t>
  </si>
  <si>
    <t>Required for Care Plan generation</t>
  </si>
  <si>
    <t>Mandatory field in the form</t>
  </si>
  <si>
    <t>Description</t>
  </si>
  <si>
    <t>Patient ID</t>
  </si>
  <si>
    <t>Form</t>
  </si>
  <si>
    <r>
      <t xml:space="preserve">Yes
if </t>
    </r>
    <r>
      <rPr>
        <sz val="10"/>
        <rFont val="Calibri Light"/>
        <family val="2"/>
        <scheme val="major"/>
      </rPr>
      <t>Type of radiotherapy = 1 or 2 (External Beam, Brachytherapy) </t>
    </r>
  </si>
  <si>
    <t>SP-222</t>
  </si>
  <si>
    <t>SP-223</t>
  </si>
  <si>
    <t>SP-224</t>
  </si>
  <si>
    <t>SP-225</t>
  </si>
  <si>
    <t>SP-226</t>
  </si>
  <si>
    <t>Used</t>
  </si>
  <si>
    <t>Req. By CarePlan</t>
  </si>
  <si>
    <t>x</t>
  </si>
  <si>
    <t>POSTPONED</t>
  </si>
  <si>
    <t>SP-221</t>
  </si>
  <si>
    <t>Variables</t>
  </si>
  <si>
    <t>Tested Variables (automatically)</t>
  </si>
  <si>
    <t>Tested Variables (automatically+manually)</t>
  </si>
  <si>
    <t>Used (N)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</si>
</sst>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u/>
      <sz val="11"/>
      <color theme="10"/>
      <name val="Calibri"/>
      <family val="2"/>
      <scheme val="minor"/>
    </font>
    <font>
      <sz val="10"/>
      <color theme="1"/>
      <name val="Times New Roman"/>
      <family val="1"/>
    </font>
    <font>
      <b/>
      <u/>
      <sz val="10"/>
      <color rgb="FFFFFFFF"/>
      <name val="Calibri"/>
      <family val="2"/>
    </font>
    <font>
      <b/>
      <sz val="10"/>
      <color rgb="FFFFFFFF"/>
      <name val="Calibri"/>
      <family val="2"/>
    </font>
    <font>
      <sz val="10"/>
      <color rgb="FF000000"/>
      <name val="Calibri"/>
      <family val="2"/>
    </font>
    <font>
      <u/>
      <sz val="11"/>
      <color theme="1"/>
      <name val="Calibri"/>
      <family val="2"/>
      <scheme val="minor"/>
    </font>
    <font>
      <sz val="11"/>
      <color rgb="FF00B050"/>
      <name val="Calibri"/>
      <family val="2"/>
      <scheme val="minor"/>
    </font>
    <font>
      <sz val="10"/>
      <color theme="1"/>
      <name val="Calibri Light"/>
      <family val="2"/>
      <scheme val="major"/>
    </font>
    <font>
      <sz val="10"/>
      <name val="Calibri Light"/>
      <family val="2"/>
      <scheme val="major"/>
    </font>
    <font>
      <sz val="10"/>
      <color rgb="FF000000"/>
      <name val="Calibri Light"/>
      <family val="2"/>
      <scheme val="major"/>
    </font>
    <font>
      <b/>
      <sz val="11"/>
      <color theme="0"/>
      <name val="Calibri"/>
      <family val="2"/>
      <scheme val="minor"/>
    </font>
    <font>
      <sz val="10"/>
      <color theme="0"/>
      <name val="Calibri Light"/>
      <family val="2"/>
      <scheme val="major"/>
    </font>
    <font>
      <b/>
      <sz val="24"/>
      <color theme="1"/>
      <name val="Calibri"/>
      <family val="2"/>
      <scheme val="minor"/>
    </font>
    <font>
      <sz val="11"/>
      <color theme="1"/>
      <name val="Calibri"/>
      <family val="2"/>
      <scheme val="minor"/>
    </font>
    <font>
      <sz val="11"/>
      <color theme="0"/>
      <name val="Calibri"/>
      <family val="2"/>
      <scheme val="minor"/>
    </font>
    <font>
      <b/>
      <sz val="10"/>
      <name val="Calibri Light"/>
      <family val="2"/>
      <scheme val="major"/>
    </font>
  </fonts>
  <fills count="12">
    <fill>
      <patternFill patternType="none"/>
    </fill>
    <fill>
      <patternFill patternType="gray125"/>
    </fill>
    <fill>
      <patternFill patternType="solid">
        <fgColor rgb="FF4F81BD"/>
        <bgColor indexed="64"/>
      </patternFill>
    </fill>
    <fill>
      <patternFill patternType="solid">
        <fgColor rgb="FFFFFFFF"/>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3"/>
        <bgColor indexed="64"/>
      </patternFill>
    </fill>
    <fill>
      <patternFill patternType="solid">
        <fgColor theme="4"/>
        <bgColor indexed="64"/>
      </patternFill>
    </fill>
    <fill>
      <patternFill patternType="solid">
        <fgColor theme="0" tint="-0.14999847407452621"/>
        <bgColor indexed="64"/>
      </patternFill>
    </fill>
    <fill>
      <patternFill patternType="solid">
        <fgColor theme="5"/>
        <bgColor theme="5"/>
      </patternFill>
    </fill>
    <fill>
      <patternFill patternType="solid">
        <fgColor rgb="FFF8CBAD"/>
        <bgColor rgb="FF000000"/>
      </patternFill>
    </fill>
  </fills>
  <borders count="49">
    <border>
      <left/>
      <right/>
      <top/>
      <bottom/>
      <diagonal/>
    </border>
    <border>
      <left style="double">
        <color auto="1"/>
      </left>
      <right style="double">
        <color auto="1"/>
      </right>
      <top/>
      <bottom/>
      <diagonal/>
    </border>
    <border>
      <left style="double">
        <color auto="1"/>
      </left>
      <right/>
      <top/>
      <bottom/>
      <diagonal/>
    </border>
    <border>
      <left/>
      <right style="double">
        <color auto="1"/>
      </right>
      <top/>
      <bottom/>
      <diagonal/>
    </border>
    <border>
      <left style="thin">
        <color indexed="64"/>
      </left>
      <right style="thin">
        <color indexed="64"/>
      </right>
      <top style="thin">
        <color indexed="64"/>
      </top>
      <bottom style="thin">
        <color indexed="64"/>
      </bottom>
      <diagonal/>
    </border>
    <border>
      <left style="medium">
        <color rgb="FF4F81BD"/>
      </left>
      <right/>
      <top style="medium">
        <color rgb="FF4F81BD"/>
      </top>
      <bottom/>
      <diagonal/>
    </border>
    <border>
      <left/>
      <right style="medium">
        <color rgb="FF4F81BD"/>
      </right>
      <top style="medium">
        <color rgb="FF4F81BD"/>
      </top>
      <bottom/>
      <diagonal/>
    </border>
    <border>
      <left style="medium">
        <color rgb="FF4F81BD"/>
      </left>
      <right/>
      <top style="medium">
        <color rgb="FF4F81BD"/>
      </top>
      <bottom style="medium">
        <color rgb="FF4F81BD"/>
      </bottom>
      <diagonal/>
    </border>
    <border>
      <left/>
      <right style="medium">
        <color rgb="FF4F81BD"/>
      </right>
      <top style="medium">
        <color rgb="FF4F81BD"/>
      </top>
      <bottom style="medium">
        <color rgb="FF4F81BD"/>
      </bottom>
      <diagonal/>
    </border>
    <border>
      <left style="medium">
        <color rgb="FF4F81BD"/>
      </left>
      <right/>
      <top/>
      <bottom/>
      <diagonal/>
    </border>
    <border>
      <left/>
      <right style="medium">
        <color rgb="FF4F81BD"/>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double">
        <color auto="1"/>
      </top>
      <bottom/>
      <diagonal/>
    </border>
    <border>
      <left style="double">
        <color auto="1"/>
      </left>
      <right style="double">
        <color auto="1"/>
      </right>
      <top style="double">
        <color auto="1"/>
      </top>
      <bottom/>
      <diagonal/>
    </border>
    <border>
      <left style="double">
        <color auto="1"/>
      </left>
      <right/>
      <top style="double">
        <color auto="1"/>
      </top>
      <bottom/>
      <diagonal/>
    </border>
    <border>
      <left/>
      <right style="double">
        <color auto="1"/>
      </right>
      <top style="double">
        <color auto="1"/>
      </top>
      <bottom/>
      <diagonal/>
    </border>
    <border>
      <left/>
      <right/>
      <top/>
      <bottom style="double">
        <color auto="1"/>
      </bottom>
      <diagonal/>
    </border>
    <border>
      <left style="double">
        <color auto="1"/>
      </left>
      <right style="double">
        <color auto="1"/>
      </right>
      <top/>
      <bottom style="double">
        <color auto="1"/>
      </bottom>
      <diagonal/>
    </border>
    <border>
      <left style="double">
        <color auto="1"/>
      </left>
      <right/>
      <top/>
      <bottom style="double">
        <color auto="1"/>
      </bottom>
      <diagonal/>
    </border>
    <border>
      <left/>
      <right style="double">
        <color auto="1"/>
      </right>
      <top/>
      <bottom style="double">
        <color auto="1"/>
      </bottom>
      <diagonal/>
    </border>
    <border>
      <left style="double">
        <color auto="1"/>
      </left>
      <right style="double">
        <color auto="1"/>
      </right>
      <top style="double">
        <color auto="1"/>
      </top>
      <bottom style="double">
        <color auto="1"/>
      </bottom>
      <diagonal/>
    </border>
    <border>
      <left style="double">
        <color auto="1"/>
      </left>
      <right style="double">
        <color auto="1"/>
      </right>
      <top style="double">
        <color auto="1"/>
      </top>
      <bottom style="thin">
        <color theme="0"/>
      </bottom>
      <diagonal/>
    </border>
    <border>
      <left style="double">
        <color auto="1"/>
      </left>
      <right/>
      <top style="double">
        <color auto="1"/>
      </top>
      <bottom style="thin">
        <color theme="0"/>
      </bottom>
      <diagonal/>
    </border>
    <border>
      <left/>
      <right/>
      <top style="double">
        <color auto="1"/>
      </top>
      <bottom style="thin">
        <color theme="0"/>
      </bottom>
      <diagonal/>
    </border>
    <border>
      <left/>
      <right style="double">
        <color auto="1"/>
      </right>
      <top style="double">
        <color auto="1"/>
      </top>
      <bottom style="thin">
        <color theme="0"/>
      </bottom>
      <diagonal/>
    </border>
    <border>
      <left style="double">
        <color auto="1"/>
      </left>
      <right style="double">
        <color auto="1"/>
      </right>
      <top style="thin">
        <color theme="0"/>
      </top>
      <bottom style="double">
        <color auto="1"/>
      </bottom>
      <diagonal/>
    </border>
    <border>
      <left style="double">
        <color auto="1"/>
      </left>
      <right/>
      <top style="thin">
        <color theme="0"/>
      </top>
      <bottom style="double">
        <color auto="1"/>
      </bottom>
      <diagonal/>
    </border>
    <border>
      <left/>
      <right/>
      <top style="thin">
        <color theme="0"/>
      </top>
      <bottom style="double">
        <color auto="1"/>
      </bottom>
      <diagonal/>
    </border>
    <border>
      <left/>
      <right style="double">
        <color auto="1"/>
      </right>
      <top style="thin">
        <color theme="0"/>
      </top>
      <bottom style="double">
        <color auto="1"/>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style="double">
        <color auto="1"/>
      </left>
      <right style="thin">
        <color theme="0"/>
      </right>
      <top style="double">
        <color auto="1"/>
      </top>
      <bottom style="thin">
        <color theme="0"/>
      </bottom>
      <diagonal/>
    </border>
    <border>
      <left style="thin">
        <color theme="0"/>
      </left>
      <right style="thin">
        <color theme="0"/>
      </right>
      <top style="double">
        <color auto="1"/>
      </top>
      <bottom style="thin">
        <color theme="0"/>
      </bottom>
      <diagonal/>
    </border>
    <border>
      <left style="double">
        <color auto="1"/>
      </left>
      <right style="thin">
        <color theme="0"/>
      </right>
      <top style="thin">
        <color theme="0"/>
      </top>
      <bottom/>
      <diagonal/>
    </border>
    <border>
      <left style="thin">
        <color theme="0"/>
      </left>
      <right style="thin">
        <color theme="0"/>
      </right>
      <top style="thin">
        <color theme="0"/>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right/>
      <top style="double">
        <color theme="5"/>
      </top>
      <bottom style="thin">
        <color theme="5"/>
      </bottom>
      <diagonal/>
    </border>
    <border>
      <left/>
      <right/>
      <top style="thin">
        <color theme="5"/>
      </top>
      <bottom/>
      <diagonal/>
    </border>
    <border>
      <left style="thin">
        <color theme="5"/>
      </left>
      <right/>
      <top style="double">
        <color theme="5"/>
      </top>
      <bottom style="thin">
        <color theme="5"/>
      </bottom>
      <diagonal/>
    </border>
  </borders>
  <cellStyleXfs count="3">
    <xf numFmtId="0" fontId="0" fillId="0" borderId="0"/>
    <xf numFmtId="0" fontId="2" fillId="0" borderId="0" applyNumberFormat="0" applyFill="0" applyBorder="0" applyAlignment="0" applyProtection="0"/>
    <xf numFmtId="9" fontId="15" fillId="0" borderId="0" applyFont="0" applyFill="0" applyBorder="0" applyAlignment="0" applyProtection="0"/>
  </cellStyleXfs>
  <cellXfs count="114">
    <xf numFmtId="0" fontId="0" fillId="0" borderId="0" xfId="0"/>
    <xf numFmtId="0" fontId="2" fillId="0" borderId="4" xfId="1" applyBorder="1"/>
    <xf numFmtId="0" fontId="0" fillId="0" borderId="0" xfId="0" applyAlignment="1">
      <alignment wrapText="1"/>
    </xf>
    <xf numFmtId="0" fontId="4" fillId="2" borderId="5" xfId="0" applyFont="1" applyFill="1" applyBorder="1" applyAlignment="1">
      <alignment horizontal="left" vertical="center"/>
    </xf>
    <xf numFmtId="0" fontId="2" fillId="3" borderId="7" xfId="1" applyFill="1" applyBorder="1" applyAlignment="1">
      <alignment horizontal="left" vertical="center"/>
    </xf>
    <xf numFmtId="0" fontId="6" fillId="0" borderId="8" xfId="0" applyFont="1" applyBorder="1" applyAlignment="1">
      <alignment horizontal="center" vertical="center"/>
    </xf>
    <xf numFmtId="0" fontId="2" fillId="3" borderId="9" xfId="1" applyFill="1" applyBorder="1" applyAlignment="1">
      <alignment horizontal="left" vertical="center"/>
    </xf>
    <xf numFmtId="0" fontId="3" fillId="0" borderId="10" xfId="0" applyFont="1" applyBorder="1" applyAlignment="1">
      <alignment vertical="top"/>
    </xf>
    <xf numFmtId="0" fontId="6" fillId="0" borderId="10" xfId="0" applyFont="1" applyBorder="1" applyAlignment="1">
      <alignment horizontal="center" vertical="center"/>
    </xf>
    <xf numFmtId="0" fontId="3" fillId="0" borderId="8" xfId="0" applyFont="1" applyBorder="1" applyAlignment="1">
      <alignment vertical="top"/>
    </xf>
    <xf numFmtId="0" fontId="6" fillId="0" borderId="0" xfId="0" applyFont="1" applyAlignment="1">
      <alignment horizontal="center" vertical="center"/>
    </xf>
    <xf numFmtId="0" fontId="3" fillId="0" borderId="4" xfId="0" applyFont="1" applyBorder="1" applyAlignment="1">
      <alignment vertical="top"/>
    </xf>
    <xf numFmtId="0" fontId="7" fillId="0" borderId="0" xfId="0" applyFont="1"/>
    <xf numFmtId="0" fontId="0" fillId="0" borderId="12" xfId="0" applyBorder="1" applyAlignment="1">
      <alignment wrapText="1"/>
    </xf>
    <xf numFmtId="0" fontId="5" fillId="2" borderId="13" xfId="0" applyFont="1" applyFill="1" applyBorder="1" applyAlignment="1">
      <alignment horizontal="center" vertical="center"/>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5" fillId="2" borderId="17" xfId="0" applyFont="1" applyFill="1" applyBorder="1" applyAlignment="1">
      <alignment horizontal="center" vertical="center"/>
    </xf>
    <xf numFmtId="0" fontId="5" fillId="2" borderId="18" xfId="0" applyFont="1" applyFill="1" applyBorder="1" applyAlignment="1">
      <alignment horizontal="center" vertical="center"/>
    </xf>
    <xf numFmtId="0" fontId="9" fillId="0" borderId="0" xfId="0" applyFont="1" applyAlignment="1">
      <alignment vertical="top"/>
    </xf>
    <xf numFmtId="0" fontId="9" fillId="4" borderId="0" xfId="0" applyFont="1" applyFill="1" applyAlignment="1">
      <alignment vertical="top"/>
    </xf>
    <xf numFmtId="0" fontId="10" fillId="4" borderId="0" xfId="0" applyFont="1" applyFill="1" applyAlignment="1">
      <alignment horizontal="left" vertical="top" wrapText="1"/>
    </xf>
    <xf numFmtId="0" fontId="9" fillId="4" borderId="0" xfId="0" applyFont="1" applyFill="1" applyAlignment="1">
      <alignment horizontal="left" vertical="top" wrapText="1"/>
    </xf>
    <xf numFmtId="0" fontId="9" fillId="5" borderId="0" xfId="0" applyFont="1" applyFill="1" applyAlignment="1">
      <alignment vertical="top"/>
    </xf>
    <xf numFmtId="0" fontId="10" fillId="5" borderId="0" xfId="0" applyFont="1" applyFill="1" applyAlignment="1">
      <alignment horizontal="left" vertical="top" wrapText="1"/>
    </xf>
    <xf numFmtId="0" fontId="9" fillId="5" borderId="0" xfId="0" applyFont="1" applyFill="1" applyAlignment="1">
      <alignment horizontal="left" vertical="top" wrapText="1"/>
    </xf>
    <xf numFmtId="49" fontId="10" fillId="5" borderId="0" xfId="0" applyNumberFormat="1" applyFont="1" applyFill="1" applyAlignment="1">
      <alignment horizontal="left" vertical="top" wrapText="1"/>
    </xf>
    <xf numFmtId="0" fontId="10" fillId="5" borderId="0" xfId="0" quotePrefix="1" applyFont="1" applyFill="1" applyAlignment="1">
      <alignment horizontal="left" vertical="top" wrapText="1"/>
    </xf>
    <xf numFmtId="0" fontId="11" fillId="4" borderId="0" xfId="0" applyFont="1" applyFill="1" applyAlignment="1">
      <alignment horizontal="left" vertical="top" wrapText="1"/>
    </xf>
    <xf numFmtId="0" fontId="9" fillId="4" borderId="19" xfId="0" applyFont="1" applyFill="1" applyBorder="1" applyAlignment="1">
      <alignment vertical="top"/>
    </xf>
    <xf numFmtId="0" fontId="10" fillId="4" borderId="19" xfId="0" applyFont="1" applyFill="1" applyBorder="1" applyAlignment="1">
      <alignment horizontal="left" vertical="top" wrapText="1"/>
    </xf>
    <xf numFmtId="0" fontId="9" fillId="4" borderId="23" xfId="0" applyFont="1" applyFill="1" applyBorder="1" applyAlignment="1">
      <alignment vertical="top"/>
    </xf>
    <xf numFmtId="0" fontId="9" fillId="4" borderId="23" xfId="0" applyFont="1" applyFill="1" applyBorder="1" applyAlignment="1">
      <alignment horizontal="left" vertical="top" wrapText="1"/>
    </xf>
    <xf numFmtId="0" fontId="10" fillId="4" borderId="23" xfId="0" applyFont="1" applyFill="1" applyBorder="1" applyAlignment="1">
      <alignment horizontal="left" vertical="top" wrapText="1"/>
    </xf>
    <xf numFmtId="0" fontId="9" fillId="5" borderId="19" xfId="0" applyFont="1" applyFill="1" applyBorder="1" applyAlignment="1">
      <alignment vertical="top"/>
    </xf>
    <xf numFmtId="0" fontId="10" fillId="5" borderId="19" xfId="0" applyFont="1" applyFill="1" applyBorder="1" applyAlignment="1">
      <alignment horizontal="left" vertical="top" wrapText="1"/>
    </xf>
    <xf numFmtId="0" fontId="9" fillId="5" borderId="23" xfId="0" applyFont="1" applyFill="1" applyBorder="1" applyAlignment="1">
      <alignment vertical="top"/>
    </xf>
    <xf numFmtId="0" fontId="9" fillId="5" borderId="23" xfId="0" applyFont="1" applyFill="1" applyBorder="1" applyAlignment="1">
      <alignment horizontal="left" vertical="top" wrapText="1"/>
    </xf>
    <xf numFmtId="0" fontId="10" fillId="5" borderId="23" xfId="0" applyFont="1" applyFill="1" applyBorder="1" applyAlignment="1">
      <alignment horizontal="left" vertical="top" wrapText="1"/>
    </xf>
    <xf numFmtId="0" fontId="9" fillId="6" borderId="0" xfId="0" applyFont="1" applyFill="1" applyAlignment="1">
      <alignment vertical="top"/>
    </xf>
    <xf numFmtId="0" fontId="9" fillId="0" borderId="20" xfId="0" applyFont="1" applyBorder="1" applyAlignment="1">
      <alignment horizontal="center" vertical="top"/>
    </xf>
    <xf numFmtId="0" fontId="9" fillId="0" borderId="21" xfId="0" applyFont="1" applyBorder="1" applyAlignment="1">
      <alignment horizontal="center" vertical="top"/>
    </xf>
    <xf numFmtId="0" fontId="9" fillId="0" borderId="19" xfId="0" applyFont="1" applyBorder="1" applyAlignment="1">
      <alignment horizontal="center" vertical="top"/>
    </xf>
    <xf numFmtId="0" fontId="9" fillId="0" borderId="22" xfId="0" applyFont="1" applyBorder="1" applyAlignment="1">
      <alignment horizontal="center" vertical="top"/>
    </xf>
    <xf numFmtId="0" fontId="9" fillId="0" borderId="1" xfId="0" applyFont="1" applyBorder="1" applyAlignment="1">
      <alignment horizontal="center" vertical="top"/>
    </xf>
    <xf numFmtId="0" fontId="9" fillId="0" borderId="2" xfId="0" applyFont="1" applyBorder="1" applyAlignment="1">
      <alignment horizontal="center" vertical="top"/>
    </xf>
    <xf numFmtId="0" fontId="9" fillId="0" borderId="0" xfId="0" applyFont="1" applyAlignment="1">
      <alignment horizontal="center" vertical="top"/>
    </xf>
    <xf numFmtId="0" fontId="9" fillId="0" borderId="3" xfId="0" applyFont="1" applyBorder="1" applyAlignment="1">
      <alignment horizontal="center" vertical="top"/>
    </xf>
    <xf numFmtId="0" fontId="9" fillId="0" borderId="24" xfId="0" applyFont="1" applyBorder="1" applyAlignment="1">
      <alignment horizontal="center" vertical="top"/>
    </xf>
    <xf numFmtId="0" fontId="9" fillId="0" borderId="25" xfId="0" applyFont="1" applyBorder="1" applyAlignment="1">
      <alignment horizontal="center" vertical="top"/>
    </xf>
    <xf numFmtId="0" fontId="9" fillId="0" borderId="23" xfId="0" applyFont="1" applyBorder="1" applyAlignment="1">
      <alignment horizontal="center" vertical="top"/>
    </xf>
    <xf numFmtId="0" fontId="9" fillId="0" borderId="26" xfId="0" applyFont="1" applyBorder="1" applyAlignment="1">
      <alignment horizontal="center" vertical="top"/>
    </xf>
    <xf numFmtId="0" fontId="13" fillId="7" borderId="28" xfId="0" applyFont="1" applyFill="1" applyBorder="1" applyAlignment="1">
      <alignment horizontal="center" vertical="top"/>
    </xf>
    <xf numFmtId="0" fontId="13" fillId="8" borderId="29" xfId="0" applyFont="1" applyFill="1" applyBorder="1" applyAlignment="1">
      <alignment horizontal="center" vertical="top"/>
    </xf>
    <xf numFmtId="0" fontId="13" fillId="8" borderId="30" xfId="0" applyFont="1" applyFill="1" applyBorder="1" applyAlignment="1">
      <alignment horizontal="center" vertical="top"/>
    </xf>
    <xf numFmtId="0" fontId="13" fillId="8" borderId="31" xfId="0" applyFont="1" applyFill="1" applyBorder="1" applyAlignment="1">
      <alignment horizontal="center" vertical="top"/>
    </xf>
    <xf numFmtId="0" fontId="13" fillId="7" borderId="29" xfId="0" applyFont="1" applyFill="1" applyBorder="1" applyAlignment="1">
      <alignment horizontal="center" vertical="top"/>
    </xf>
    <xf numFmtId="0" fontId="13" fillId="7" borderId="30" xfId="0" applyFont="1" applyFill="1" applyBorder="1" applyAlignment="1">
      <alignment horizontal="center" vertical="top"/>
    </xf>
    <xf numFmtId="0" fontId="13" fillId="7" borderId="31" xfId="0" applyFont="1" applyFill="1" applyBorder="1" applyAlignment="1">
      <alignment horizontal="center" vertical="top"/>
    </xf>
    <xf numFmtId="0" fontId="12" fillId="7" borderId="32" xfId="0" applyFont="1" applyFill="1" applyBorder="1" applyAlignment="1">
      <alignment horizontal="center" vertical="center"/>
    </xf>
    <xf numFmtId="0" fontId="12" fillId="8" borderId="33" xfId="0" applyFont="1" applyFill="1" applyBorder="1" applyAlignment="1">
      <alignment horizontal="center" vertical="center"/>
    </xf>
    <xf numFmtId="0" fontId="12" fillId="8" borderId="34" xfId="0" applyFont="1" applyFill="1" applyBorder="1" applyAlignment="1">
      <alignment horizontal="center" vertical="center"/>
    </xf>
    <xf numFmtId="0" fontId="12" fillId="8" borderId="35" xfId="0" applyFont="1" applyFill="1" applyBorder="1" applyAlignment="1">
      <alignment horizontal="center" vertical="center"/>
    </xf>
    <xf numFmtId="0" fontId="12" fillId="7" borderId="33" xfId="0" applyFont="1" applyFill="1" applyBorder="1" applyAlignment="1">
      <alignment horizontal="center" vertical="center"/>
    </xf>
    <xf numFmtId="0" fontId="12" fillId="7" borderId="34" xfId="0" applyFont="1" applyFill="1" applyBorder="1" applyAlignment="1">
      <alignment horizontal="center" vertical="center"/>
    </xf>
    <xf numFmtId="0" fontId="12" fillId="7" borderId="35" xfId="0" applyFont="1" applyFill="1" applyBorder="1" applyAlignment="1">
      <alignment horizontal="center" vertical="center"/>
    </xf>
    <xf numFmtId="0" fontId="0" fillId="7" borderId="36" xfId="0" applyFill="1" applyBorder="1" applyAlignment="1">
      <alignment horizontal="center"/>
    </xf>
    <xf numFmtId="0" fontId="0" fillId="7" borderId="37" xfId="0" applyFill="1" applyBorder="1" applyAlignment="1">
      <alignment horizontal="center"/>
    </xf>
    <xf numFmtId="0" fontId="0" fillId="7" borderId="38" xfId="0" applyFill="1" applyBorder="1" applyAlignment="1">
      <alignment horizontal="center"/>
    </xf>
    <xf numFmtId="0" fontId="0" fillId="8" borderId="36" xfId="0" applyFill="1" applyBorder="1" applyAlignment="1">
      <alignment horizontal="center"/>
    </xf>
    <xf numFmtId="0" fontId="0" fillId="8" borderId="38" xfId="0" applyFill="1" applyBorder="1" applyAlignment="1">
      <alignment horizontal="center"/>
    </xf>
    <xf numFmtId="0" fontId="0" fillId="8" borderId="37" xfId="0" applyFill="1" applyBorder="1" applyAlignment="1">
      <alignment horizontal="center"/>
    </xf>
    <xf numFmtId="0" fontId="0" fillId="7" borderId="27" xfId="0" applyFill="1" applyBorder="1" applyAlignment="1">
      <alignment horizontal="center"/>
    </xf>
    <xf numFmtId="0" fontId="0" fillId="0" borderId="36" xfId="0" applyBorder="1"/>
    <xf numFmtId="0" fontId="0" fillId="0" borderId="37" xfId="0" applyBorder="1"/>
    <xf numFmtId="0" fontId="0" fillId="0" borderId="38" xfId="0" applyBorder="1"/>
    <xf numFmtId="0" fontId="9" fillId="4" borderId="21" xfId="0" applyFont="1" applyFill="1" applyBorder="1" applyAlignment="1">
      <alignment vertical="top"/>
    </xf>
    <xf numFmtId="0" fontId="9" fillId="4" borderId="22" xfId="0" applyFont="1" applyFill="1" applyBorder="1" applyAlignment="1">
      <alignment vertical="top"/>
    </xf>
    <xf numFmtId="0" fontId="9" fillId="4" borderId="2" xfId="0" applyFont="1" applyFill="1" applyBorder="1" applyAlignment="1">
      <alignment vertical="top"/>
    </xf>
    <xf numFmtId="0" fontId="9" fillId="4" borderId="3" xfId="0" applyFont="1" applyFill="1" applyBorder="1" applyAlignment="1">
      <alignment vertical="top"/>
    </xf>
    <xf numFmtId="0" fontId="9" fillId="4" borderId="25" xfId="0" applyFont="1" applyFill="1" applyBorder="1" applyAlignment="1">
      <alignment vertical="top"/>
    </xf>
    <xf numFmtId="0" fontId="9" fillId="4" borderId="26" xfId="0" applyFont="1" applyFill="1" applyBorder="1" applyAlignment="1">
      <alignment vertical="top"/>
    </xf>
    <xf numFmtId="0" fontId="9" fillId="5" borderId="2" xfId="0" applyFont="1" applyFill="1" applyBorder="1" applyAlignment="1">
      <alignment vertical="top"/>
    </xf>
    <xf numFmtId="0" fontId="9" fillId="5" borderId="3" xfId="0" applyFont="1" applyFill="1" applyBorder="1" applyAlignment="1">
      <alignment vertical="top"/>
    </xf>
    <xf numFmtId="0" fontId="9" fillId="5" borderId="21" xfId="0" applyFont="1" applyFill="1" applyBorder="1" applyAlignment="1">
      <alignment vertical="top"/>
    </xf>
    <xf numFmtId="0" fontId="9" fillId="5" borderId="22" xfId="0" applyFont="1" applyFill="1" applyBorder="1" applyAlignment="1">
      <alignment vertical="top"/>
    </xf>
    <xf numFmtId="0" fontId="9" fillId="5" borderId="25" xfId="0" applyFont="1" applyFill="1" applyBorder="1" applyAlignment="1">
      <alignment vertical="top"/>
    </xf>
    <xf numFmtId="0" fontId="9" fillId="5" borderId="26" xfId="0" applyFont="1" applyFill="1" applyBorder="1" applyAlignment="1">
      <alignment vertical="top"/>
    </xf>
    <xf numFmtId="0" fontId="0" fillId="0" borderId="0" xfId="0" applyAlignment="1">
      <alignment horizontal="center"/>
    </xf>
    <xf numFmtId="0" fontId="9" fillId="0" borderId="39" xfId="0" applyFont="1" applyBorder="1" applyAlignment="1">
      <alignment horizontal="center" vertical="top"/>
    </xf>
    <xf numFmtId="0" fontId="13" fillId="0" borderId="40" xfId="0" applyFont="1" applyBorder="1" applyAlignment="1">
      <alignment horizontal="center" vertical="top"/>
    </xf>
    <xf numFmtId="0" fontId="0" fillId="0" borderId="41" xfId="0" applyBorder="1"/>
    <xf numFmtId="0" fontId="9" fillId="0" borderId="42" xfId="0" applyFont="1" applyBorder="1" applyAlignment="1">
      <alignment horizontal="center" vertical="top"/>
    </xf>
    <xf numFmtId="0" fontId="5" fillId="2" borderId="6" xfId="0" applyFont="1" applyFill="1" applyBorder="1" applyAlignment="1">
      <alignment horizontal="center" vertical="center"/>
    </xf>
    <xf numFmtId="0" fontId="1" fillId="9" borderId="18" xfId="0" applyFont="1" applyFill="1" applyBorder="1" applyAlignment="1">
      <alignment horizontal="center"/>
    </xf>
    <xf numFmtId="0" fontId="0" fillId="0" borderId="11" xfId="0" applyBorder="1"/>
    <xf numFmtId="0" fontId="1" fillId="0" borderId="4" xfId="0" applyFont="1" applyBorder="1" applyAlignment="1">
      <alignment horizontal="center"/>
    </xf>
    <xf numFmtId="0" fontId="1" fillId="0" borderId="12" xfId="0" applyFont="1" applyBorder="1" applyAlignment="1">
      <alignment horizontal="center"/>
    </xf>
    <xf numFmtId="0" fontId="14" fillId="9" borderId="43" xfId="0" applyFont="1" applyFill="1" applyBorder="1" applyAlignment="1">
      <alignment horizontal="center" vertical="center" textRotation="90"/>
    </xf>
    <xf numFmtId="0" fontId="14" fillId="9" borderId="44" xfId="0" applyFont="1" applyFill="1" applyBorder="1" applyAlignment="1">
      <alignment horizontal="center" vertical="center" textRotation="90"/>
    </xf>
    <xf numFmtId="0" fontId="14" fillId="9" borderId="45" xfId="0" applyFont="1" applyFill="1" applyBorder="1" applyAlignment="1">
      <alignment horizontal="center" vertical="center" textRotation="90"/>
    </xf>
    <xf numFmtId="0" fontId="12" fillId="10" borderId="47" xfId="0" applyFont="1" applyFill="1" applyBorder="1"/>
    <xf numFmtId="0" fontId="17" fillId="0" borderId="48" xfId="0" applyFont="1" applyBorder="1" applyAlignment="1">
      <alignment vertical="top"/>
    </xf>
    <xf numFmtId="0" fontId="17" fillId="0" borderId="46" xfId="0" applyFont="1" applyBorder="1" applyAlignment="1">
      <alignment vertical="top"/>
    </xf>
    <xf numFmtId="0" fontId="10" fillId="0" borderId="0" xfId="0" applyFont="1" applyFill="1" applyBorder="1" applyAlignment="1">
      <alignment vertical="top"/>
    </xf>
    <xf numFmtId="0" fontId="10" fillId="0" borderId="0" xfId="0" applyFont="1" applyFill="1" applyBorder="1" applyAlignment="1">
      <alignment horizontal="center" vertical="top"/>
    </xf>
    <xf numFmtId="0" fontId="10" fillId="0" borderId="47" xfId="0" applyFont="1" applyBorder="1" applyAlignment="1">
      <alignment vertical="top"/>
    </xf>
    <xf numFmtId="0" fontId="16" fillId="0" borderId="0" xfId="0" applyFont="1" applyFill="1" applyBorder="1"/>
    <xf numFmtId="0" fontId="16" fillId="0" borderId="0" xfId="0" applyFont="1" applyFill="1" applyBorder="1" applyAlignment="1">
      <alignment horizontal="center"/>
    </xf>
    <xf numFmtId="9" fontId="10" fillId="0" borderId="0" xfId="2" applyFont="1" applyFill="1" applyBorder="1" applyAlignment="1">
      <alignment vertical="top"/>
    </xf>
    <xf numFmtId="9" fontId="10" fillId="0" borderId="0" xfId="2" applyFont="1" applyFill="1" applyBorder="1" applyAlignment="1">
      <alignment horizontal="center" vertical="top"/>
    </xf>
    <xf numFmtId="9" fontId="10" fillId="0" borderId="0" xfId="0" applyNumberFormat="1" applyFont="1" applyFill="1" applyBorder="1" applyAlignment="1">
      <alignment vertical="top"/>
    </xf>
    <xf numFmtId="0" fontId="0" fillId="11" borderId="0" xfId="0" applyFill="1"/>
  </cellXfs>
  <cellStyles count="3">
    <cellStyle name="Collegamento ipertestuale" xfId="1" builtinId="8"/>
    <cellStyle name="Normale" xfId="0" builtinId="0"/>
    <cellStyle name="Percentuale" xfId="2" builtinId="5"/>
  </cellStyles>
  <dxfs count="330">
    <dxf>
      <font>
        <b val="0"/>
        <i val="0"/>
        <strike val="0"/>
        <condense val="0"/>
        <extend val="0"/>
        <outline val="0"/>
        <shadow val="0"/>
        <u val="none"/>
        <vertAlign val="baseline"/>
        <sz val="10"/>
        <color theme="1"/>
        <name val="Calibri Light"/>
        <family val="2"/>
        <scheme val="major"/>
      </font>
      <numFmt numFmtId="0" formatCode="General"/>
      <alignment horizontal="general" vertical="top" textRotation="0" wrapText="0" indent="0" justifyLastLine="0" shrinkToFit="0" readingOrder="0"/>
    </dxf>
    <dxf>
      <fill>
        <patternFill patternType="solid">
          <fgColor rgb="FF000000"/>
          <bgColor rgb="FFF8CBAD"/>
        </patternFill>
      </fill>
    </dxf>
    <dxf>
      <font>
        <b val="0"/>
        <i val="0"/>
        <strike val="0"/>
        <condense val="0"/>
        <extend val="0"/>
        <outline val="0"/>
        <shadow val="0"/>
        <u val="none"/>
        <vertAlign val="baseline"/>
        <sz val="10"/>
        <color theme="0"/>
        <name val="Calibri Light"/>
        <family val="2"/>
        <scheme val="major"/>
      </font>
      <alignment horizontal="center" vertical="top" textRotation="0" wrapText="0" indent="0" justifyLastLine="0" shrinkToFit="0" readingOrder="0"/>
      <border diagonalUp="0" diagonalDown="0" outline="0">
        <left style="thin">
          <color theme="0"/>
        </left>
        <right style="thin">
          <color theme="0"/>
        </right>
        <top style="double">
          <color auto="1"/>
        </top>
        <bottom style="thin">
          <color theme="0"/>
        </bottom>
      </border>
    </dxf>
    <dxf>
      <font>
        <b val="0"/>
        <i val="0"/>
        <strike val="0"/>
        <condense val="0"/>
        <extend val="0"/>
        <outline val="0"/>
        <shadow val="0"/>
        <u val="none"/>
        <vertAlign val="baseline"/>
        <sz val="10"/>
        <color theme="1"/>
        <name val="Calibri Light"/>
        <family val="2"/>
        <scheme val="major"/>
      </font>
      <alignment horizontal="center" vertical="top" textRotation="0" wrapText="0" indent="0" justifyLastLine="0" shrinkToFit="0" readingOrder="0"/>
      <border diagonalUp="0" diagonalDown="0" outline="0">
        <left style="double">
          <color auto="1"/>
        </left>
        <right style="thin">
          <color theme="0"/>
        </right>
        <top style="double">
          <color auto="1"/>
        </top>
        <bottom style="thin">
          <color theme="0"/>
        </bottom>
      </border>
    </dxf>
    <dxf>
      <font>
        <b val="0"/>
        <i val="0"/>
        <strike val="0"/>
        <condense val="0"/>
        <extend val="0"/>
        <outline val="0"/>
        <shadow val="0"/>
        <u val="none"/>
        <vertAlign val="baseline"/>
        <sz val="10"/>
        <color theme="0"/>
        <name val="Calibri Light"/>
        <family val="2"/>
        <scheme val="major"/>
      </font>
      <fill>
        <patternFill patternType="solid">
          <fgColor indexed="64"/>
          <bgColor theme="3"/>
        </patternFill>
      </fill>
      <alignment horizontal="center" vertical="top" textRotation="0" wrapText="0" indent="0" justifyLastLine="0" shrinkToFit="0" readingOrder="0"/>
      <border diagonalUp="0" diagonalDown="0" outline="0">
        <left style="double">
          <color auto="1"/>
        </left>
        <right/>
        <top style="double">
          <color auto="1"/>
        </top>
        <bottom style="thin">
          <color theme="0"/>
        </bottom>
      </border>
    </dxf>
    <dxf>
      <font>
        <b val="0"/>
        <i val="0"/>
        <strike val="0"/>
        <condense val="0"/>
        <extend val="0"/>
        <outline val="0"/>
        <shadow val="0"/>
        <u val="none"/>
        <vertAlign val="baseline"/>
        <sz val="10"/>
        <color theme="0"/>
        <name val="Calibri Light"/>
        <family val="2"/>
        <scheme val="major"/>
      </font>
      <fill>
        <patternFill patternType="solid">
          <fgColor indexed="64"/>
          <bgColor theme="4"/>
        </patternFill>
      </fill>
      <alignment horizontal="center" vertical="top" textRotation="0" wrapText="0" indent="0" justifyLastLine="0" shrinkToFit="0" readingOrder="0"/>
      <border diagonalUp="0" diagonalDown="0" outline="0">
        <left style="double">
          <color auto="1"/>
        </left>
        <right/>
        <top style="double">
          <color auto="1"/>
        </top>
        <bottom style="thin">
          <color theme="0"/>
        </bottom>
      </border>
    </dxf>
    <dxf>
      <font>
        <b val="0"/>
        <i val="0"/>
        <strike val="0"/>
        <condense val="0"/>
        <extend val="0"/>
        <outline val="0"/>
        <shadow val="0"/>
        <u val="none"/>
        <vertAlign val="baseline"/>
        <sz val="10"/>
        <color theme="0"/>
        <name val="Calibri Light"/>
        <family val="2"/>
        <scheme val="major"/>
      </font>
      <fill>
        <patternFill patternType="solid">
          <fgColor indexed="64"/>
          <bgColor theme="3"/>
        </patternFill>
      </fill>
      <alignment horizontal="center" vertical="top" textRotation="0" wrapText="0" indent="0" justifyLastLine="0" shrinkToFit="0" readingOrder="0"/>
      <border diagonalUp="0" diagonalDown="0" outline="0">
        <left style="double">
          <color auto="1"/>
        </left>
        <right/>
        <top style="double">
          <color auto="1"/>
        </top>
        <bottom style="thin">
          <color theme="0"/>
        </bottom>
      </border>
    </dxf>
    <dxf>
      <font>
        <b val="0"/>
        <i val="0"/>
        <strike val="0"/>
        <condense val="0"/>
        <extend val="0"/>
        <outline val="0"/>
        <shadow val="0"/>
        <u val="none"/>
        <vertAlign val="baseline"/>
        <sz val="10"/>
        <color theme="0"/>
        <name val="Calibri Light"/>
        <family val="2"/>
        <scheme val="major"/>
      </font>
      <fill>
        <patternFill patternType="solid">
          <fgColor indexed="64"/>
          <bgColor theme="4"/>
        </patternFill>
      </fill>
      <alignment horizontal="center" vertical="top" textRotation="0" wrapText="0" indent="0" justifyLastLine="0" shrinkToFit="0" readingOrder="0"/>
      <border diagonalUp="0" diagonalDown="0" outline="0">
        <left style="double">
          <color auto="1"/>
        </left>
        <right/>
        <top style="double">
          <color auto="1"/>
        </top>
        <bottom style="thin">
          <color theme="0"/>
        </bottom>
      </border>
    </dxf>
    <dxf>
      <font>
        <b val="0"/>
        <i val="0"/>
        <strike val="0"/>
        <condense val="0"/>
        <extend val="0"/>
        <outline val="0"/>
        <shadow val="0"/>
        <u val="none"/>
        <vertAlign val="baseline"/>
        <sz val="10"/>
        <color theme="0"/>
        <name val="Calibri Light"/>
        <family val="2"/>
        <scheme val="major"/>
      </font>
      <fill>
        <patternFill patternType="solid">
          <fgColor indexed="64"/>
          <bgColor theme="3"/>
        </patternFill>
      </fill>
      <alignment horizontal="center" vertical="top" textRotation="0" wrapText="0" indent="0" justifyLastLine="0" shrinkToFit="0" readingOrder="0"/>
      <border diagonalUp="0" diagonalDown="0" outline="0">
        <left style="double">
          <color auto="1"/>
        </left>
        <right style="double">
          <color auto="1"/>
        </right>
        <top style="double">
          <color auto="1"/>
        </top>
        <bottom style="thin">
          <color theme="0"/>
        </bottom>
      </border>
    </dxf>
    <dxf>
      <font>
        <b val="0"/>
        <i val="0"/>
        <strike val="0"/>
        <condense val="0"/>
        <extend val="0"/>
        <outline val="0"/>
        <shadow val="0"/>
        <u val="none"/>
        <vertAlign val="baseline"/>
        <sz val="10"/>
        <color theme="1"/>
        <name val="Calibri Light"/>
        <family val="2"/>
        <scheme val="major"/>
      </font>
      <fill>
        <patternFill patternType="solid">
          <fgColor indexed="64"/>
          <bgColor theme="5" tint="0.59999389629810485"/>
        </patternFill>
      </fill>
      <alignment horizontal="general" vertical="top" textRotation="0" wrapText="0" indent="0" justifyLastLine="0" shrinkToFit="0" readingOrder="0"/>
    </dxf>
    <dxf>
      <font>
        <b val="0"/>
        <i val="0"/>
        <strike val="0"/>
        <condense val="0"/>
        <extend val="0"/>
        <outline val="0"/>
        <shadow val="0"/>
        <u val="none"/>
        <vertAlign val="baseline"/>
        <sz val="10"/>
        <color theme="1"/>
        <name val="Calibri Light"/>
        <family val="2"/>
        <scheme val="major"/>
      </font>
      <fill>
        <patternFill patternType="solid">
          <fgColor indexed="64"/>
          <bgColor theme="5" tint="0.59999389629810485"/>
        </patternFill>
      </fill>
      <alignment horizontal="general" vertical="top" textRotation="0" wrapText="0" indent="0" justifyLastLine="0" shrinkToFit="0" readingOrder="0"/>
    </dxf>
    <dxf>
      <font>
        <strike val="0"/>
      </font>
      <fill>
        <patternFill>
          <bgColor theme="9"/>
        </patternFill>
      </fill>
    </dxf>
    <dxf>
      <font>
        <strike val="0"/>
      </font>
      <fill>
        <patternFill>
          <bgColor theme="9"/>
        </patternFill>
      </fill>
    </dxf>
    <dxf>
      <fill>
        <patternFill patternType="solid">
          <fgColor rgb="FF000000"/>
          <bgColor rgb="FFF8CBAD"/>
        </patternFill>
      </fill>
    </dxf>
    <dxf>
      <font>
        <b val="0"/>
        <i val="0"/>
        <strike val="0"/>
        <condense val="0"/>
        <extend val="0"/>
        <outline val="0"/>
        <shadow val="0"/>
        <u val="none"/>
        <vertAlign val="baseline"/>
        <sz val="10"/>
        <color theme="0"/>
        <name val="Calibri Light"/>
        <family val="2"/>
        <scheme val="major"/>
      </font>
      <alignment horizontal="center" vertical="top" textRotation="0" wrapText="0" indent="0" justifyLastLine="0" shrinkToFit="0" readingOrder="0"/>
      <border diagonalUp="0" diagonalDown="0" outline="0">
        <left style="thin">
          <color theme="0"/>
        </left>
        <right style="thin">
          <color theme="0"/>
        </right>
        <top style="double">
          <color auto="1"/>
        </top>
        <bottom style="thin">
          <color theme="0"/>
        </bottom>
      </border>
    </dxf>
    <dxf>
      <font>
        <b val="0"/>
        <i val="0"/>
        <strike val="0"/>
        <condense val="0"/>
        <extend val="0"/>
        <outline val="0"/>
        <shadow val="0"/>
        <u val="none"/>
        <vertAlign val="baseline"/>
        <sz val="10"/>
        <color theme="1"/>
        <name val="Calibri Light"/>
        <family val="2"/>
        <scheme val="major"/>
      </font>
      <alignment horizontal="center" vertical="top" textRotation="0" wrapText="0" indent="0" justifyLastLine="0" shrinkToFit="0" readingOrder="0"/>
      <border diagonalUp="0" diagonalDown="0" outline="0">
        <left style="double">
          <color auto="1"/>
        </left>
        <right style="thin">
          <color theme="0"/>
        </right>
        <top style="double">
          <color auto="1"/>
        </top>
        <bottom style="thin">
          <color theme="0"/>
        </bottom>
      </border>
    </dxf>
    <dxf>
      <font>
        <b val="0"/>
        <i val="0"/>
        <strike val="0"/>
        <condense val="0"/>
        <extend val="0"/>
        <outline val="0"/>
        <shadow val="0"/>
        <u val="none"/>
        <vertAlign val="baseline"/>
        <sz val="10"/>
        <color theme="0"/>
        <name val="Calibri Light"/>
        <family val="2"/>
        <scheme val="major"/>
      </font>
      <fill>
        <patternFill patternType="solid">
          <fgColor indexed="64"/>
          <bgColor theme="3"/>
        </patternFill>
      </fill>
      <alignment horizontal="center" vertical="top" textRotation="0" wrapText="0" indent="0" justifyLastLine="0" shrinkToFit="0" readingOrder="0"/>
      <border diagonalUp="0" diagonalDown="0" outline="0">
        <left style="double">
          <color auto="1"/>
        </left>
        <right/>
        <top style="double">
          <color auto="1"/>
        </top>
        <bottom style="thin">
          <color theme="0"/>
        </bottom>
      </border>
    </dxf>
    <dxf>
      <font>
        <b val="0"/>
        <i val="0"/>
        <strike val="0"/>
        <condense val="0"/>
        <extend val="0"/>
        <outline val="0"/>
        <shadow val="0"/>
        <u val="none"/>
        <vertAlign val="baseline"/>
        <sz val="10"/>
        <color theme="0"/>
        <name val="Calibri Light"/>
        <family val="2"/>
        <scheme val="major"/>
      </font>
      <fill>
        <patternFill patternType="solid">
          <fgColor indexed="64"/>
          <bgColor theme="4"/>
        </patternFill>
      </fill>
      <alignment horizontal="center" vertical="top" textRotation="0" wrapText="0" indent="0" justifyLastLine="0" shrinkToFit="0" readingOrder="0"/>
      <border diagonalUp="0" diagonalDown="0" outline="0">
        <left style="double">
          <color auto="1"/>
        </left>
        <right/>
        <top style="double">
          <color auto="1"/>
        </top>
        <bottom style="thin">
          <color theme="0"/>
        </bottom>
      </border>
    </dxf>
    <dxf>
      <font>
        <b val="0"/>
        <i val="0"/>
        <strike val="0"/>
        <condense val="0"/>
        <extend val="0"/>
        <outline val="0"/>
        <shadow val="0"/>
        <u val="none"/>
        <vertAlign val="baseline"/>
        <sz val="10"/>
        <color theme="0"/>
        <name val="Calibri Light"/>
        <family val="2"/>
        <scheme val="major"/>
      </font>
      <fill>
        <patternFill patternType="solid">
          <fgColor indexed="64"/>
          <bgColor theme="3"/>
        </patternFill>
      </fill>
      <alignment horizontal="center" vertical="top" textRotation="0" wrapText="0" indent="0" justifyLastLine="0" shrinkToFit="0" readingOrder="0"/>
      <border diagonalUp="0" diagonalDown="0" outline="0">
        <left style="double">
          <color auto="1"/>
        </left>
        <right/>
        <top style="double">
          <color auto="1"/>
        </top>
        <bottom style="thin">
          <color theme="0"/>
        </bottom>
      </border>
    </dxf>
    <dxf>
      <font>
        <b val="0"/>
        <i val="0"/>
        <strike val="0"/>
        <condense val="0"/>
        <extend val="0"/>
        <outline val="0"/>
        <shadow val="0"/>
        <u val="none"/>
        <vertAlign val="baseline"/>
        <sz val="10"/>
        <color theme="0"/>
        <name val="Calibri Light"/>
        <family val="2"/>
        <scheme val="major"/>
      </font>
      <fill>
        <patternFill patternType="solid">
          <fgColor indexed="64"/>
          <bgColor theme="4"/>
        </patternFill>
      </fill>
      <alignment horizontal="center" vertical="top" textRotation="0" wrapText="0" indent="0" justifyLastLine="0" shrinkToFit="0" readingOrder="0"/>
      <border diagonalUp="0" diagonalDown="0" outline="0">
        <left/>
        <right/>
        <top style="double">
          <color auto="1"/>
        </top>
        <bottom style="thin">
          <color theme="0"/>
        </bottom>
      </border>
    </dxf>
    <dxf>
      <font>
        <b val="0"/>
        <i val="0"/>
        <strike val="0"/>
        <condense val="0"/>
        <extend val="0"/>
        <outline val="0"/>
        <shadow val="0"/>
        <u val="none"/>
        <vertAlign val="baseline"/>
        <sz val="10"/>
        <color theme="0"/>
        <name val="Calibri Light"/>
        <family val="2"/>
        <scheme val="major"/>
      </font>
      <fill>
        <patternFill patternType="solid">
          <fgColor indexed="64"/>
          <bgColor theme="3"/>
        </patternFill>
      </fill>
      <alignment horizontal="center" vertical="top" textRotation="0" wrapText="0" indent="0" justifyLastLine="0" shrinkToFit="0" readingOrder="0"/>
      <border diagonalUp="0" diagonalDown="0" outline="0">
        <left style="double">
          <color auto="1"/>
        </left>
        <right style="double">
          <color auto="1"/>
        </right>
        <top style="double">
          <color auto="1"/>
        </top>
        <bottom style="thin">
          <color theme="0"/>
        </bottom>
      </border>
    </dxf>
    <dxf>
      <font>
        <b val="0"/>
        <i val="0"/>
        <strike val="0"/>
        <condense val="0"/>
        <extend val="0"/>
        <outline val="0"/>
        <shadow val="0"/>
        <u val="none"/>
        <vertAlign val="baseline"/>
        <sz val="10"/>
        <color theme="1"/>
        <name val="Calibri Light"/>
        <family val="2"/>
        <scheme val="major"/>
      </font>
      <fill>
        <patternFill patternType="solid">
          <fgColor indexed="64"/>
          <bgColor theme="5" tint="0.59999389629810485"/>
        </patternFill>
      </fill>
      <alignment horizontal="general" vertical="top" textRotation="0" wrapText="0" indent="0" justifyLastLine="0" shrinkToFit="0" readingOrder="0"/>
    </dxf>
    <dxf>
      <font>
        <b val="0"/>
        <i val="0"/>
        <strike val="0"/>
        <condense val="0"/>
        <extend val="0"/>
        <outline val="0"/>
        <shadow val="0"/>
        <u val="none"/>
        <vertAlign val="baseline"/>
        <sz val="10"/>
        <color theme="1"/>
        <name val="Calibri Light"/>
        <family val="2"/>
        <scheme val="major"/>
      </font>
      <fill>
        <patternFill patternType="solid">
          <fgColor indexed="64"/>
          <bgColor theme="5" tint="0.59999389629810485"/>
        </patternFill>
      </fill>
      <alignment horizontal="general" vertical="top"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0" formatCode="General"/>
      <alignment horizontal="general" vertical="top" textRotation="0" wrapText="0" indent="0" justifyLastLine="0" shrinkToFit="0" readingOrder="0"/>
    </dxf>
    <dxf>
      <font>
        <b val="0"/>
        <i val="0"/>
        <strike val="0"/>
        <condense val="0"/>
        <extend val="0"/>
        <outline val="0"/>
        <shadow val="0"/>
        <u val="none"/>
        <vertAlign val="baseline"/>
        <sz val="10"/>
        <color auto="1"/>
        <name val="Calibri Light"/>
        <family val="2"/>
        <scheme val="major"/>
      </font>
      <alignment horizontal="general" vertical="top" textRotation="0" wrapText="0" indent="0" justifyLastLine="0" shrinkToFit="0" readingOrder="0"/>
      <border diagonalUp="0" diagonalDown="0">
        <left/>
        <right/>
        <top style="thin">
          <color theme="5"/>
        </top>
        <bottom/>
        <vertical/>
        <horizontal/>
      </border>
    </dxf>
    <dxf>
      <font>
        <b val="0"/>
        <i val="0"/>
        <strike val="0"/>
        <condense val="0"/>
        <extend val="0"/>
        <outline val="0"/>
        <shadow val="0"/>
        <u val="none"/>
        <vertAlign val="baseline"/>
        <sz val="10"/>
        <color auto="1"/>
        <name val="Calibri Light"/>
        <family val="2"/>
        <scheme val="major"/>
      </font>
      <alignment horizontal="general" vertical="top" textRotation="0" wrapText="0" indent="0" justifyLastLine="0" shrinkToFit="0" readingOrder="0"/>
      <border diagonalUp="0" diagonalDown="0">
        <left/>
        <right/>
        <top style="thin">
          <color theme="5"/>
        </top>
        <bottom/>
        <vertical/>
        <horizontal/>
      </border>
    </dxf>
    <dxf>
      <border outline="0">
        <left style="thin">
          <color theme="5"/>
        </left>
      </border>
    </dxf>
    <dxf>
      <fill>
        <patternFill>
          <bgColor theme="9" tint="0.39994506668294322"/>
        </patternFill>
      </fill>
    </dxf>
    <dxf>
      <fill>
        <patternFill>
          <bgColor theme="9" tint="0.39994506668294322"/>
        </patternFill>
      </fill>
    </dxf>
    <dxf>
      <fill>
        <patternFill>
          <bgColor theme="9" tint="0.59996337778862885"/>
        </patternFill>
      </fill>
    </dxf>
    <dxf>
      <fill>
        <patternFill>
          <bgColor theme="7" tint="0.39994506668294322"/>
        </patternFill>
      </fill>
    </dxf>
    <dxf>
      <font>
        <strike val="0"/>
      </font>
      <fill>
        <patternFill>
          <bgColor theme="9"/>
        </patternFill>
      </fill>
    </dxf>
    <dxf>
      <font>
        <strike val="0"/>
      </font>
      <fill>
        <patternFill>
          <bgColor theme="9"/>
        </patternFill>
      </fill>
    </dxf>
    <dxf>
      <font>
        <strike val="0"/>
      </font>
      <fill>
        <patternFill>
          <bgColor theme="9"/>
        </patternFill>
      </fill>
    </dxf>
    <dxf>
      <font>
        <strike val="0"/>
      </font>
      <fill>
        <patternFill>
          <bgColor theme="9"/>
        </patternFill>
      </fill>
    </dxf>
    <dxf>
      <font>
        <strike val="0"/>
      </font>
      <fill>
        <patternFill>
          <bgColor theme="9"/>
        </patternFill>
      </fill>
    </dxf>
    <dxf>
      <font>
        <strike val="0"/>
      </font>
      <fill>
        <patternFill>
          <bgColor theme="9"/>
        </patternFill>
      </fill>
    </dxf>
    <dxf>
      <font>
        <strike val="0"/>
      </font>
      <fill>
        <patternFill>
          <bgColor theme="9"/>
        </patternFill>
      </fill>
    </dxf>
    <dxf>
      <font>
        <strike val="0"/>
      </font>
      <fill>
        <patternFill>
          <bgColor theme="9"/>
        </patternFill>
      </fill>
    </dxf>
    <dxf>
      <font>
        <strike val="0"/>
      </font>
      <fill>
        <patternFill>
          <bgColor theme="9"/>
        </patternFill>
      </fill>
    </dxf>
    <dxf>
      <font>
        <strike val="0"/>
      </font>
      <fill>
        <patternFill>
          <bgColor theme="9"/>
        </patternFill>
      </fill>
    </dxf>
    <dxf>
      <font>
        <strike val="0"/>
      </font>
      <fill>
        <patternFill>
          <bgColor theme="9"/>
        </patternFill>
      </fill>
    </dxf>
    <dxf>
      <font>
        <strike val="0"/>
      </font>
      <fill>
        <patternFill>
          <bgColor theme="9"/>
        </patternFill>
      </fill>
    </dxf>
    <dxf>
      <font>
        <strike val="0"/>
      </font>
      <fill>
        <patternFill>
          <bgColor theme="9"/>
        </patternFill>
      </fill>
    </dxf>
    <dxf>
      <font>
        <strike val="0"/>
      </font>
      <fill>
        <patternFill>
          <bgColor theme="9"/>
        </patternFill>
      </fill>
    </dxf>
    <dxf>
      <font>
        <b val="0"/>
        <i val="0"/>
        <strike val="0"/>
        <condense val="0"/>
        <extend val="0"/>
        <outline val="0"/>
        <shadow val="0"/>
        <u val="none"/>
        <vertAlign val="baseline"/>
        <sz val="10"/>
        <color auto="1"/>
        <name val="Calibri Light"/>
        <family val="2"/>
        <scheme val="major"/>
      </font>
      <fill>
        <patternFill patternType="none">
          <fgColor indexed="64"/>
          <bgColor indexed="65"/>
        </patternFill>
      </fill>
      <alignment horizontal="center"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auto="1"/>
        <name val="Calibri Light"/>
        <family val="2"/>
        <scheme val="major"/>
      </font>
      <fill>
        <patternFill patternType="none">
          <fgColor indexed="64"/>
          <bgColor indexed="65"/>
        </patternFill>
      </fill>
      <alignment horizontal="center"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auto="1"/>
        <name val="Calibri Light"/>
        <family val="2"/>
        <scheme val="major"/>
      </font>
      <fill>
        <patternFill patternType="none">
          <fgColor indexed="64"/>
          <bgColor indexed="65"/>
        </patternFill>
      </fill>
      <alignment horizontal="center"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auto="1"/>
        <name val="Calibri Light"/>
        <family val="2"/>
        <scheme val="major"/>
      </font>
      <fill>
        <patternFill patternType="none">
          <fgColor indexed="64"/>
          <bgColor indexed="65"/>
        </patternFill>
      </fill>
      <alignment horizontal="center"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auto="1"/>
        <name val="Calibri Light"/>
        <family val="2"/>
        <scheme val="major"/>
      </font>
      <fill>
        <patternFill patternType="none">
          <fgColor indexed="64"/>
          <bgColor indexed="65"/>
        </patternFill>
      </fill>
      <alignment horizontal="center"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auto="1"/>
        <name val="Calibri Light"/>
        <family val="2"/>
        <scheme val="major"/>
      </font>
      <fill>
        <patternFill patternType="none">
          <fgColor indexed="64"/>
          <bgColor indexed="65"/>
        </patternFill>
      </fill>
      <alignment horizontal="general"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auto="1"/>
        <name val="Calibri Light"/>
        <family val="2"/>
        <scheme val="major"/>
      </font>
      <fill>
        <patternFill patternType="none">
          <fgColor indexed="64"/>
          <bgColor indexed="65"/>
        </patternFill>
      </fill>
      <alignment horizontal="general" vertical="top" textRotation="0" wrapText="0" indent="0" justifyLastLine="0" shrinkToFit="0" readingOrder="0"/>
      <border diagonalUp="0" diagonalDown="0" outline="0">
        <left/>
        <right/>
        <top/>
        <bottom/>
      </border>
    </dxf>
    <dxf>
      <font>
        <strike val="0"/>
        <outline val="0"/>
        <shadow val="0"/>
        <u val="none"/>
        <vertAlign val="baseline"/>
        <sz val="10"/>
        <color auto="1"/>
        <name val="Calibri Light"/>
        <family val="2"/>
        <scheme val="major"/>
      </font>
      <fill>
        <patternFill patternType="none">
          <fgColor indexed="64"/>
          <bgColor auto="1"/>
        </patternFill>
      </fill>
      <alignment horizontal="center" vertical="top" textRotation="0" wrapText="0" indent="0" justifyLastLine="0" shrinkToFit="0" readingOrder="0"/>
    </dxf>
    <dxf>
      <font>
        <strike val="0"/>
        <outline val="0"/>
        <shadow val="0"/>
        <u val="none"/>
        <vertAlign val="baseline"/>
        <sz val="10"/>
        <color auto="1"/>
        <name val="Calibri Light"/>
        <family val="2"/>
        <scheme val="major"/>
      </font>
      <fill>
        <patternFill patternType="none">
          <fgColor indexed="64"/>
          <bgColor auto="1"/>
        </patternFill>
      </fill>
      <alignment horizontal="center" vertical="top" textRotation="0" wrapText="0" indent="0" justifyLastLine="0" shrinkToFit="0" readingOrder="0"/>
    </dxf>
    <dxf>
      <font>
        <strike val="0"/>
        <outline val="0"/>
        <shadow val="0"/>
        <u val="none"/>
        <vertAlign val="baseline"/>
        <sz val="10"/>
        <color auto="1"/>
        <name val="Calibri Light"/>
        <family val="2"/>
        <scheme val="major"/>
      </font>
      <fill>
        <patternFill patternType="none">
          <fgColor indexed="64"/>
          <bgColor auto="1"/>
        </patternFill>
      </fill>
      <alignment horizontal="center" vertical="top" textRotation="0" wrapText="0" indent="0" justifyLastLine="0" shrinkToFit="0" readingOrder="0"/>
    </dxf>
    <dxf>
      <font>
        <b val="0"/>
        <i val="0"/>
        <strike val="0"/>
        <condense val="0"/>
        <extend val="0"/>
        <outline val="0"/>
        <shadow val="0"/>
        <u val="none"/>
        <vertAlign val="baseline"/>
        <sz val="10"/>
        <color auto="1"/>
        <name val="Calibri Light"/>
        <family val="2"/>
        <scheme val="major"/>
      </font>
      <fill>
        <patternFill patternType="none">
          <fgColor indexed="64"/>
          <bgColor auto="1"/>
        </patternFill>
      </fill>
      <alignment horizontal="center" vertical="top" textRotation="0" wrapText="0" indent="0" justifyLastLine="0" shrinkToFit="0" readingOrder="0"/>
    </dxf>
    <dxf>
      <font>
        <strike val="0"/>
        <outline val="0"/>
        <shadow val="0"/>
        <u val="none"/>
        <vertAlign val="baseline"/>
        <sz val="10"/>
        <color auto="1"/>
        <name val="Calibri Light"/>
        <family val="2"/>
        <scheme val="major"/>
      </font>
      <fill>
        <patternFill patternType="none">
          <fgColor indexed="64"/>
          <bgColor auto="1"/>
        </patternFill>
      </fill>
      <alignment horizontal="center" vertical="top" textRotation="0" wrapText="0" indent="0" justifyLastLine="0" shrinkToFit="0" readingOrder="0"/>
    </dxf>
    <dxf>
      <font>
        <strike val="0"/>
        <outline val="0"/>
        <shadow val="0"/>
        <u val="none"/>
        <vertAlign val="baseline"/>
        <sz val="10"/>
        <color auto="1"/>
        <name val="Calibri Light"/>
        <family val="2"/>
        <scheme val="major"/>
      </font>
      <fill>
        <patternFill patternType="none">
          <fgColor indexed="64"/>
          <bgColor auto="1"/>
        </patternFill>
      </fill>
      <alignment vertical="top" textRotation="0" indent="0" justifyLastLine="0" shrinkToFit="0" readingOrder="0"/>
    </dxf>
    <dxf>
      <font>
        <strike val="0"/>
        <outline val="0"/>
        <shadow val="0"/>
        <u val="none"/>
        <vertAlign val="baseline"/>
        <sz val="10"/>
        <color auto="1"/>
        <name val="Calibri Light"/>
        <family val="2"/>
        <scheme val="major"/>
      </font>
      <fill>
        <patternFill patternType="none">
          <fgColor indexed="64"/>
          <bgColor auto="1"/>
        </patternFill>
      </fill>
      <alignment vertical="top" textRotation="0" indent="0" justifyLastLine="0" shrinkToFit="0" readingOrder="0"/>
    </dxf>
    <dxf>
      <font>
        <strike val="0"/>
        <outline val="0"/>
        <shadow val="0"/>
        <u val="none"/>
        <vertAlign val="baseline"/>
        <color auto="1"/>
      </font>
      <fill>
        <patternFill patternType="none">
          <fgColor indexed="64"/>
          <bgColor auto="1"/>
        </patternFill>
      </fill>
    </dxf>
    <dxf>
      <font>
        <strike val="0"/>
        <outline val="0"/>
        <shadow val="0"/>
        <u val="none"/>
        <vertAlign val="baseline"/>
        <color auto="1"/>
      </font>
      <fill>
        <patternFill patternType="none">
          <fgColor indexed="64"/>
          <bgColor auto="1"/>
        </patternFill>
      </fill>
    </dxf>
    <dxf>
      <font>
        <strike val="0"/>
        <outline val="0"/>
        <shadow val="0"/>
        <u val="none"/>
        <vertAlign val="baseline"/>
        <sz val="11"/>
        <color theme="0"/>
        <name val="Calibri"/>
        <family val="2"/>
        <scheme val="minor"/>
      </font>
      <fill>
        <patternFill patternType="none">
          <fgColor indexed="64"/>
          <bgColor auto="1"/>
        </patternFill>
      </fill>
    </dxf>
    <dxf>
      <font>
        <strike val="0"/>
        <outline val="0"/>
        <shadow val="0"/>
        <u val="none"/>
        <vertAlign val="baseline"/>
        <sz val="10"/>
        <color auto="1"/>
        <name val="Calibri Light"/>
        <family val="2"/>
        <scheme val="major"/>
      </font>
      <fill>
        <patternFill patternType="none">
          <fgColor indexed="64"/>
          <bgColor auto="1"/>
        </patternFill>
      </fill>
      <alignment horizontal="center" vertical="top" textRotation="0" wrapText="0" indent="0" justifyLastLine="0" shrinkToFit="0" readingOrder="0"/>
    </dxf>
    <dxf>
      <font>
        <b val="0"/>
        <i val="0"/>
        <strike val="0"/>
        <condense val="0"/>
        <extend val="0"/>
        <outline val="0"/>
        <shadow val="0"/>
        <u val="none"/>
        <vertAlign val="baseline"/>
        <sz val="10"/>
        <color auto="1"/>
        <name val="Calibri Light"/>
        <family val="2"/>
        <scheme val="major"/>
      </font>
      <fill>
        <patternFill patternType="none">
          <fgColor indexed="64"/>
          <bgColor indexed="65"/>
        </patternFill>
      </fill>
      <alignment horizontal="center" vertical="top" textRotation="0" wrapText="0" indent="0" justifyLastLine="0" shrinkToFit="0" readingOrder="0"/>
      <border diagonalUp="0" diagonalDown="0" outline="0">
        <left/>
        <right/>
        <top/>
        <bottom/>
      </border>
    </dxf>
    <dxf>
      <font>
        <strike val="0"/>
        <outline val="0"/>
        <shadow val="0"/>
        <u val="none"/>
        <vertAlign val="baseline"/>
        <sz val="10"/>
        <color auto="1"/>
        <name val="Calibri Light"/>
        <family val="2"/>
        <scheme val="major"/>
      </font>
      <fill>
        <patternFill patternType="none">
          <fgColor indexed="64"/>
          <bgColor auto="1"/>
        </patternFill>
      </fill>
      <alignment horizontal="center" vertical="top" textRotation="0" wrapText="0" indent="0" justifyLastLine="0" shrinkToFit="0" readingOrder="0"/>
    </dxf>
    <dxf>
      <font>
        <b val="0"/>
        <i val="0"/>
        <strike val="0"/>
        <condense val="0"/>
        <extend val="0"/>
        <outline val="0"/>
        <shadow val="0"/>
        <u val="none"/>
        <vertAlign val="baseline"/>
        <sz val="10"/>
        <color auto="1"/>
        <name val="Calibri Light"/>
        <family val="2"/>
        <scheme val="major"/>
      </font>
      <fill>
        <patternFill patternType="none">
          <fgColor indexed="64"/>
          <bgColor indexed="65"/>
        </patternFill>
      </fill>
      <alignment horizontal="center" vertical="top" textRotation="0" wrapText="0" indent="0" justifyLastLine="0" shrinkToFit="0" readingOrder="0"/>
      <border diagonalUp="0" diagonalDown="0" outline="0">
        <left/>
        <right/>
        <top/>
        <bottom/>
      </border>
    </dxf>
    <dxf>
      <font>
        <strike val="0"/>
        <outline val="0"/>
        <shadow val="0"/>
        <u val="none"/>
        <vertAlign val="baseline"/>
        <sz val="10"/>
        <color auto="1"/>
        <name val="Calibri Light"/>
        <family val="2"/>
        <scheme val="major"/>
      </font>
      <fill>
        <patternFill patternType="none">
          <fgColor indexed="64"/>
          <bgColor auto="1"/>
        </patternFill>
      </fill>
      <alignment horizontal="center" vertical="top" textRotation="0" wrapText="0" indent="0" justifyLastLine="0" shrinkToFit="0" readingOrder="0"/>
    </dxf>
    <dxf>
      <font>
        <b val="0"/>
        <i val="0"/>
        <strike val="0"/>
        <condense val="0"/>
        <extend val="0"/>
        <outline val="0"/>
        <shadow val="0"/>
        <u val="none"/>
        <vertAlign val="baseline"/>
        <sz val="10"/>
        <color auto="1"/>
        <name val="Calibri Light"/>
        <family val="2"/>
        <scheme val="major"/>
      </font>
      <fill>
        <patternFill patternType="none">
          <fgColor indexed="64"/>
          <bgColor indexed="65"/>
        </patternFill>
      </fill>
      <alignment horizontal="center"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auto="1"/>
        <name val="Calibri Light"/>
        <family val="2"/>
        <scheme val="major"/>
      </font>
      <fill>
        <patternFill patternType="none">
          <fgColor indexed="64"/>
          <bgColor auto="1"/>
        </patternFill>
      </fill>
      <alignment horizontal="center" vertical="top" textRotation="0" wrapText="0" indent="0" justifyLastLine="0" shrinkToFit="0" readingOrder="0"/>
    </dxf>
    <dxf>
      <font>
        <b val="0"/>
        <i val="0"/>
        <strike val="0"/>
        <condense val="0"/>
        <extend val="0"/>
        <outline val="0"/>
        <shadow val="0"/>
        <u val="none"/>
        <vertAlign val="baseline"/>
        <sz val="10"/>
        <color auto="1"/>
        <name val="Calibri Light"/>
        <family val="2"/>
        <scheme val="major"/>
      </font>
      <fill>
        <patternFill patternType="none">
          <fgColor indexed="64"/>
          <bgColor indexed="65"/>
        </patternFill>
      </fill>
      <alignment horizontal="center" vertical="top" textRotation="0" wrapText="0" indent="0" justifyLastLine="0" shrinkToFit="0" readingOrder="0"/>
      <border diagonalUp="0" diagonalDown="0" outline="0">
        <left/>
        <right/>
        <top/>
        <bottom/>
      </border>
    </dxf>
    <dxf>
      <font>
        <strike val="0"/>
        <outline val="0"/>
        <shadow val="0"/>
        <u val="none"/>
        <vertAlign val="baseline"/>
        <sz val="10"/>
        <color auto="1"/>
        <name val="Calibri Light"/>
        <family val="2"/>
        <scheme val="major"/>
      </font>
      <fill>
        <patternFill patternType="none">
          <fgColor indexed="64"/>
          <bgColor auto="1"/>
        </patternFill>
      </fill>
      <alignment horizontal="center" vertical="top" textRotation="0" wrapText="0" indent="0" justifyLastLine="0" shrinkToFit="0" readingOrder="0"/>
    </dxf>
    <dxf>
      <font>
        <b val="0"/>
        <i val="0"/>
        <strike val="0"/>
        <condense val="0"/>
        <extend val="0"/>
        <outline val="0"/>
        <shadow val="0"/>
        <u val="none"/>
        <vertAlign val="baseline"/>
        <sz val="10"/>
        <color auto="1"/>
        <name val="Calibri Light"/>
        <family val="2"/>
        <scheme val="major"/>
      </font>
      <fill>
        <patternFill patternType="none">
          <fgColor indexed="64"/>
          <bgColor indexed="65"/>
        </patternFill>
      </fill>
      <alignment horizontal="center" vertical="top" textRotation="0" wrapText="0" indent="0" justifyLastLine="0" shrinkToFit="0" readingOrder="0"/>
      <border diagonalUp="0" diagonalDown="0" outline="0">
        <left/>
        <right/>
        <top/>
        <bottom/>
      </border>
    </dxf>
    <dxf>
      <font>
        <strike val="0"/>
        <outline val="0"/>
        <shadow val="0"/>
        <u val="none"/>
        <vertAlign val="baseline"/>
        <sz val="10"/>
        <color auto="1"/>
        <name val="Calibri Light"/>
        <family val="2"/>
        <scheme val="major"/>
      </font>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10"/>
        <color auto="1"/>
        <name val="Calibri Light"/>
        <family val="2"/>
        <scheme val="major"/>
      </font>
      <fill>
        <patternFill patternType="none">
          <fgColor indexed="64"/>
          <bgColor indexed="65"/>
        </patternFill>
      </fill>
      <alignment horizontal="general" vertical="top" textRotation="0" wrapText="0" indent="0" justifyLastLine="0" shrinkToFit="0" readingOrder="0"/>
      <border diagonalUp="0" diagonalDown="0" outline="0">
        <left/>
        <right/>
        <top/>
        <bottom/>
      </border>
    </dxf>
    <dxf>
      <font>
        <strike val="0"/>
        <outline val="0"/>
        <shadow val="0"/>
        <u val="none"/>
        <vertAlign val="baseline"/>
        <sz val="10"/>
        <color auto="1"/>
        <name val="Calibri Light"/>
        <family val="2"/>
        <scheme val="major"/>
      </font>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10"/>
        <color auto="1"/>
        <name val="Calibri Light"/>
        <family val="2"/>
        <scheme val="major"/>
      </font>
      <fill>
        <patternFill patternType="none">
          <fgColor indexed="64"/>
          <bgColor indexed="65"/>
        </patternFill>
      </fill>
      <alignment horizontal="general" vertical="top" textRotation="0" wrapText="0" indent="0" justifyLastLine="0" shrinkToFit="0" readingOrder="0"/>
      <border diagonalUp="0" diagonalDown="0" outline="0">
        <left/>
        <right/>
        <top/>
        <bottom/>
      </border>
    </dxf>
    <dxf>
      <font>
        <strike val="0"/>
        <outline val="0"/>
        <shadow val="0"/>
        <u val="none"/>
        <vertAlign val="baseline"/>
        <color auto="1"/>
      </font>
      <fill>
        <patternFill patternType="none">
          <fgColor indexed="64"/>
          <bgColor auto="1"/>
        </patternFill>
      </fill>
    </dxf>
    <dxf>
      <font>
        <strike val="0"/>
        <outline val="0"/>
        <shadow val="0"/>
        <u val="none"/>
        <vertAlign val="baseline"/>
        <color auto="1"/>
      </font>
      <fill>
        <patternFill patternType="none">
          <fgColor indexed="64"/>
          <bgColor auto="1"/>
        </patternFill>
      </fill>
    </dxf>
    <dxf>
      <font>
        <strike val="0"/>
        <outline val="0"/>
        <shadow val="0"/>
        <u val="none"/>
        <vertAlign val="baseline"/>
        <sz val="11"/>
        <color theme="0"/>
        <name val="Calibri"/>
        <family val="2"/>
        <scheme val="minor"/>
      </font>
      <fill>
        <patternFill patternType="none">
          <fgColor indexed="64"/>
          <bgColor auto="1"/>
        </patternFill>
      </fill>
    </dxf>
    <dxf>
      <font>
        <strike val="0"/>
        <outline val="0"/>
        <shadow val="0"/>
        <u val="none"/>
        <vertAlign val="baseline"/>
        <sz val="10"/>
        <color auto="1"/>
        <name val="Calibri Light"/>
        <family val="2"/>
        <scheme val="major"/>
      </font>
      <fill>
        <patternFill patternType="none">
          <fgColor indexed="64"/>
          <bgColor auto="1"/>
        </patternFill>
      </fill>
      <alignment horizontal="center" vertical="top" textRotation="0" wrapText="0" indent="0" justifyLastLine="0" shrinkToFit="0" readingOrder="0"/>
    </dxf>
    <dxf>
      <font>
        <b val="0"/>
        <i val="0"/>
        <strike val="0"/>
        <condense val="0"/>
        <extend val="0"/>
        <outline val="0"/>
        <shadow val="0"/>
        <u val="none"/>
        <vertAlign val="baseline"/>
        <sz val="10"/>
        <color auto="1"/>
        <name val="Calibri Light"/>
        <family val="2"/>
        <scheme val="major"/>
      </font>
      <fill>
        <patternFill patternType="none">
          <fgColor indexed="64"/>
          <bgColor indexed="65"/>
        </patternFill>
      </fill>
      <alignment horizontal="center" vertical="top" textRotation="0" wrapText="0" indent="0" justifyLastLine="0" shrinkToFit="0" readingOrder="0"/>
      <border diagonalUp="0" diagonalDown="0" outline="0">
        <left/>
        <right/>
        <top/>
        <bottom/>
      </border>
    </dxf>
    <dxf>
      <font>
        <strike val="0"/>
        <outline val="0"/>
        <shadow val="0"/>
        <u val="none"/>
        <vertAlign val="baseline"/>
        <sz val="10"/>
        <color auto="1"/>
        <name val="Calibri Light"/>
        <family val="2"/>
        <scheme val="major"/>
      </font>
      <fill>
        <patternFill patternType="none">
          <fgColor indexed="64"/>
          <bgColor auto="1"/>
        </patternFill>
      </fill>
      <alignment horizontal="center" vertical="top" textRotation="0" wrapText="0" indent="0" justifyLastLine="0" shrinkToFit="0" readingOrder="0"/>
    </dxf>
    <dxf>
      <font>
        <b val="0"/>
        <i val="0"/>
        <strike val="0"/>
        <condense val="0"/>
        <extend val="0"/>
        <outline val="0"/>
        <shadow val="0"/>
        <u val="none"/>
        <vertAlign val="baseline"/>
        <sz val="10"/>
        <color auto="1"/>
        <name val="Calibri Light"/>
        <family val="2"/>
        <scheme val="major"/>
      </font>
      <fill>
        <patternFill patternType="none">
          <fgColor indexed="64"/>
          <bgColor indexed="65"/>
        </patternFill>
      </fill>
      <alignment horizontal="center" vertical="top" textRotation="0" wrapText="0" indent="0" justifyLastLine="0" shrinkToFit="0" readingOrder="0"/>
      <border diagonalUp="0" diagonalDown="0" outline="0">
        <left/>
        <right/>
        <top/>
        <bottom/>
      </border>
    </dxf>
    <dxf>
      <font>
        <strike val="0"/>
        <outline val="0"/>
        <shadow val="0"/>
        <u val="none"/>
        <vertAlign val="baseline"/>
        <sz val="10"/>
        <color auto="1"/>
        <name val="Calibri Light"/>
        <family val="2"/>
        <scheme val="major"/>
      </font>
      <fill>
        <patternFill patternType="none">
          <fgColor indexed="64"/>
          <bgColor auto="1"/>
        </patternFill>
      </fill>
      <alignment horizontal="center" vertical="top" textRotation="0" wrapText="0" indent="0" justifyLastLine="0" shrinkToFit="0" readingOrder="0"/>
    </dxf>
    <dxf>
      <font>
        <b val="0"/>
        <i val="0"/>
        <strike val="0"/>
        <condense val="0"/>
        <extend val="0"/>
        <outline val="0"/>
        <shadow val="0"/>
        <u val="none"/>
        <vertAlign val="baseline"/>
        <sz val="10"/>
        <color auto="1"/>
        <name val="Calibri Light"/>
        <family val="2"/>
        <scheme val="major"/>
      </font>
      <fill>
        <patternFill patternType="none">
          <fgColor indexed="64"/>
          <bgColor indexed="65"/>
        </patternFill>
      </fill>
      <alignment horizontal="center"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auto="1"/>
        <name val="Calibri Light"/>
        <family val="2"/>
        <scheme val="major"/>
      </font>
      <fill>
        <patternFill patternType="none">
          <fgColor indexed="64"/>
          <bgColor auto="1"/>
        </patternFill>
      </fill>
      <alignment horizontal="center" vertical="top" textRotation="0" wrapText="0" indent="0" justifyLastLine="0" shrinkToFit="0" readingOrder="0"/>
    </dxf>
    <dxf>
      <font>
        <b val="0"/>
        <i val="0"/>
        <strike val="0"/>
        <condense val="0"/>
        <extend val="0"/>
        <outline val="0"/>
        <shadow val="0"/>
        <u val="none"/>
        <vertAlign val="baseline"/>
        <sz val="10"/>
        <color auto="1"/>
        <name val="Calibri Light"/>
        <family val="2"/>
        <scheme val="major"/>
      </font>
      <fill>
        <patternFill patternType="none">
          <fgColor indexed="64"/>
          <bgColor indexed="65"/>
        </patternFill>
      </fill>
      <alignment horizontal="center" vertical="top" textRotation="0" wrapText="0" indent="0" justifyLastLine="0" shrinkToFit="0" readingOrder="0"/>
      <border diagonalUp="0" diagonalDown="0" outline="0">
        <left/>
        <right/>
        <top/>
        <bottom/>
      </border>
    </dxf>
    <dxf>
      <font>
        <strike val="0"/>
        <outline val="0"/>
        <shadow val="0"/>
        <u val="none"/>
        <vertAlign val="baseline"/>
        <sz val="10"/>
        <color auto="1"/>
        <name val="Calibri Light"/>
        <family val="2"/>
        <scheme val="major"/>
      </font>
      <fill>
        <patternFill patternType="none">
          <fgColor indexed="64"/>
          <bgColor auto="1"/>
        </patternFill>
      </fill>
      <alignment horizontal="center" vertical="top" textRotation="0" wrapText="0" indent="0" justifyLastLine="0" shrinkToFit="0" readingOrder="0"/>
    </dxf>
    <dxf>
      <font>
        <b val="0"/>
        <i val="0"/>
        <strike val="0"/>
        <condense val="0"/>
        <extend val="0"/>
        <outline val="0"/>
        <shadow val="0"/>
        <u val="none"/>
        <vertAlign val="baseline"/>
        <sz val="10"/>
        <color auto="1"/>
        <name val="Calibri Light"/>
        <family val="2"/>
        <scheme val="major"/>
      </font>
      <fill>
        <patternFill patternType="none">
          <fgColor indexed="64"/>
          <bgColor indexed="65"/>
        </patternFill>
      </fill>
      <alignment horizontal="center" vertical="top" textRotation="0" wrapText="0" indent="0" justifyLastLine="0" shrinkToFit="0" readingOrder="0"/>
      <border diagonalUp="0" diagonalDown="0" outline="0">
        <left/>
        <right/>
        <top/>
        <bottom/>
      </border>
    </dxf>
    <dxf>
      <font>
        <strike val="0"/>
        <outline val="0"/>
        <shadow val="0"/>
        <u val="none"/>
        <vertAlign val="baseline"/>
        <sz val="10"/>
        <color auto="1"/>
        <name val="Calibri Light"/>
        <family val="2"/>
        <scheme val="major"/>
      </font>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10"/>
        <color auto="1"/>
        <name val="Calibri Light"/>
        <family val="2"/>
        <scheme val="major"/>
      </font>
      <fill>
        <patternFill patternType="none">
          <fgColor indexed="64"/>
          <bgColor indexed="65"/>
        </patternFill>
      </fill>
      <alignment horizontal="general" vertical="top" textRotation="0" wrapText="0" indent="0" justifyLastLine="0" shrinkToFit="0" readingOrder="0"/>
      <border diagonalUp="0" diagonalDown="0" outline="0">
        <left/>
        <right/>
        <top/>
        <bottom/>
      </border>
    </dxf>
    <dxf>
      <font>
        <strike val="0"/>
        <outline val="0"/>
        <shadow val="0"/>
        <u val="none"/>
        <vertAlign val="baseline"/>
        <sz val="10"/>
        <color auto="1"/>
        <name val="Calibri Light"/>
        <family val="2"/>
        <scheme val="major"/>
      </font>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10"/>
        <color auto="1"/>
        <name val="Calibri Light"/>
        <family val="2"/>
        <scheme val="major"/>
      </font>
      <fill>
        <patternFill patternType="none">
          <fgColor indexed="64"/>
          <bgColor indexed="65"/>
        </patternFill>
      </fill>
      <alignment horizontal="general" vertical="top" textRotation="0" wrapText="0" indent="0" justifyLastLine="0" shrinkToFit="0" readingOrder="0"/>
      <border diagonalUp="0" diagonalDown="0" outline="0">
        <left/>
        <right/>
        <top/>
        <bottom/>
      </border>
    </dxf>
    <dxf>
      <font>
        <strike val="0"/>
        <outline val="0"/>
        <shadow val="0"/>
        <u val="none"/>
        <vertAlign val="baseline"/>
        <color auto="1"/>
      </font>
      <fill>
        <patternFill patternType="none">
          <fgColor indexed="64"/>
          <bgColor auto="1"/>
        </patternFill>
      </fill>
    </dxf>
    <dxf>
      <font>
        <strike val="0"/>
        <outline val="0"/>
        <shadow val="0"/>
        <u val="none"/>
        <vertAlign val="baseline"/>
        <color auto="1"/>
      </font>
      <fill>
        <patternFill patternType="none">
          <fgColor indexed="64"/>
          <bgColor auto="1"/>
        </patternFill>
      </fill>
    </dxf>
    <dxf>
      <font>
        <strike val="0"/>
        <outline val="0"/>
        <shadow val="0"/>
        <u val="none"/>
        <vertAlign val="baseline"/>
        <sz val="11"/>
        <color theme="0"/>
        <name val="Calibri"/>
        <family val="2"/>
        <scheme val="minor"/>
      </font>
      <fill>
        <patternFill patternType="none">
          <fgColor indexed="64"/>
          <bgColor auto="1"/>
        </patternFill>
      </fill>
    </dxf>
    <dxf>
      <font>
        <b val="0"/>
        <i val="0"/>
        <strike val="0"/>
        <condense val="0"/>
        <extend val="0"/>
        <outline val="0"/>
        <shadow val="0"/>
        <u val="none"/>
        <vertAlign val="baseline"/>
        <sz val="10"/>
        <color auto="1"/>
        <name val="Calibri Light"/>
        <family val="2"/>
        <scheme val="major"/>
      </font>
      <fill>
        <patternFill patternType="none">
          <fgColor indexed="64"/>
          <bgColor indexed="65"/>
        </patternFill>
      </fill>
      <alignment horizontal="center"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auto="1"/>
        <name val="Calibri Light"/>
        <family val="2"/>
        <scheme val="major"/>
      </font>
      <fill>
        <patternFill patternType="none">
          <fgColor indexed="64"/>
          <bgColor indexed="65"/>
        </patternFill>
      </fill>
      <alignment horizontal="center"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auto="1"/>
        <name val="Calibri Light"/>
        <family val="2"/>
        <scheme val="major"/>
      </font>
      <fill>
        <patternFill patternType="none">
          <fgColor indexed="64"/>
          <bgColor indexed="65"/>
        </patternFill>
      </fill>
      <alignment horizontal="center"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auto="1"/>
        <name val="Calibri Light"/>
        <family val="2"/>
        <scheme val="major"/>
      </font>
      <fill>
        <patternFill patternType="none">
          <fgColor indexed="64"/>
          <bgColor indexed="65"/>
        </patternFill>
      </fill>
      <alignment horizontal="center"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auto="1"/>
        <name val="Calibri Light"/>
        <family val="2"/>
        <scheme val="major"/>
      </font>
      <fill>
        <patternFill patternType="none">
          <fgColor indexed="64"/>
          <bgColor indexed="65"/>
        </patternFill>
      </fill>
      <alignment horizontal="center"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auto="1"/>
        <name val="Calibri Light"/>
        <family val="2"/>
        <scheme val="major"/>
      </font>
      <fill>
        <patternFill patternType="none">
          <fgColor indexed="64"/>
          <bgColor indexed="65"/>
        </patternFill>
      </fill>
      <alignment horizontal="general"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auto="1"/>
        <name val="Calibri Light"/>
        <family val="2"/>
        <scheme val="major"/>
      </font>
      <fill>
        <patternFill patternType="none">
          <fgColor indexed="64"/>
          <bgColor indexed="65"/>
        </patternFill>
      </fill>
      <alignment horizontal="general" vertical="top" textRotation="0" wrapText="0" indent="0" justifyLastLine="0" shrinkToFit="0" readingOrder="0"/>
      <border diagonalUp="0" diagonalDown="0" outline="0">
        <left/>
        <right/>
        <top/>
        <bottom/>
      </border>
    </dxf>
    <dxf>
      <font>
        <strike val="0"/>
        <outline val="0"/>
        <shadow val="0"/>
        <u val="none"/>
        <vertAlign val="baseline"/>
        <sz val="10"/>
        <color auto="1"/>
        <name val="Calibri Light"/>
        <family val="2"/>
        <scheme val="major"/>
      </font>
      <fill>
        <patternFill patternType="none">
          <fgColor indexed="64"/>
          <bgColor auto="1"/>
        </patternFill>
      </fill>
      <alignment horizontal="center" vertical="top" textRotation="0" wrapText="0" indent="0" justifyLastLine="0" shrinkToFit="0" readingOrder="0"/>
    </dxf>
    <dxf>
      <font>
        <strike val="0"/>
        <outline val="0"/>
        <shadow val="0"/>
        <u val="none"/>
        <vertAlign val="baseline"/>
        <sz val="10"/>
        <color auto="1"/>
        <name val="Calibri Light"/>
        <family val="2"/>
        <scheme val="major"/>
      </font>
      <fill>
        <patternFill patternType="none">
          <fgColor indexed="64"/>
          <bgColor auto="1"/>
        </patternFill>
      </fill>
      <alignment horizontal="center" vertical="top" textRotation="0" wrapText="0" indent="0" justifyLastLine="0" shrinkToFit="0" readingOrder="0"/>
    </dxf>
    <dxf>
      <font>
        <strike val="0"/>
        <outline val="0"/>
        <shadow val="0"/>
        <u val="none"/>
        <vertAlign val="baseline"/>
        <sz val="10"/>
        <color auto="1"/>
        <name val="Calibri Light"/>
        <family val="2"/>
        <scheme val="major"/>
      </font>
      <fill>
        <patternFill patternType="none">
          <fgColor indexed="64"/>
          <bgColor auto="1"/>
        </patternFill>
      </fill>
      <alignment horizontal="center" vertical="top" textRotation="0" wrapText="0" indent="0" justifyLastLine="0" shrinkToFit="0" readingOrder="0"/>
    </dxf>
    <dxf>
      <font>
        <b val="0"/>
        <i val="0"/>
        <strike val="0"/>
        <condense val="0"/>
        <extend val="0"/>
        <outline val="0"/>
        <shadow val="0"/>
        <u val="none"/>
        <vertAlign val="baseline"/>
        <sz val="10"/>
        <color auto="1"/>
        <name val="Calibri Light"/>
        <family val="2"/>
        <scheme val="major"/>
      </font>
      <fill>
        <patternFill patternType="none">
          <fgColor indexed="64"/>
          <bgColor auto="1"/>
        </patternFill>
      </fill>
      <alignment horizontal="center" vertical="top" textRotation="0" wrapText="0" indent="0" justifyLastLine="0" shrinkToFit="0" readingOrder="0"/>
    </dxf>
    <dxf>
      <font>
        <strike val="0"/>
        <outline val="0"/>
        <shadow val="0"/>
        <u val="none"/>
        <vertAlign val="baseline"/>
        <sz val="10"/>
        <color auto="1"/>
        <name val="Calibri Light"/>
        <family val="2"/>
        <scheme val="major"/>
      </font>
      <fill>
        <patternFill patternType="none">
          <fgColor indexed="64"/>
          <bgColor auto="1"/>
        </patternFill>
      </fill>
      <alignment horizontal="center" vertical="top" textRotation="0" wrapText="0" indent="0" justifyLastLine="0" shrinkToFit="0" readingOrder="0"/>
    </dxf>
    <dxf>
      <font>
        <strike val="0"/>
        <outline val="0"/>
        <shadow val="0"/>
        <u val="none"/>
        <vertAlign val="baseline"/>
        <sz val="10"/>
        <color auto="1"/>
        <name val="Calibri Light"/>
        <family val="2"/>
        <scheme val="major"/>
      </font>
      <fill>
        <patternFill patternType="none">
          <fgColor indexed="64"/>
          <bgColor auto="1"/>
        </patternFill>
      </fill>
      <alignment vertical="top" textRotation="0" indent="0" justifyLastLine="0" shrinkToFit="0" readingOrder="0"/>
    </dxf>
    <dxf>
      <font>
        <strike val="0"/>
        <outline val="0"/>
        <shadow val="0"/>
        <u val="none"/>
        <vertAlign val="baseline"/>
        <sz val="10"/>
        <color auto="1"/>
        <name val="Calibri Light"/>
        <family val="2"/>
        <scheme val="major"/>
      </font>
      <fill>
        <patternFill patternType="none">
          <fgColor indexed="64"/>
          <bgColor auto="1"/>
        </patternFill>
      </fill>
      <alignment vertical="top" textRotation="0" indent="0" justifyLastLine="0" shrinkToFit="0" readingOrder="0"/>
    </dxf>
    <dxf>
      <font>
        <strike val="0"/>
        <outline val="0"/>
        <shadow val="0"/>
        <u val="none"/>
        <vertAlign val="baseline"/>
        <sz val="10"/>
        <color auto="1"/>
        <name val="Calibri Light"/>
        <family val="2"/>
        <scheme val="major"/>
      </font>
      <fill>
        <patternFill patternType="none">
          <fgColor indexed="64"/>
          <bgColor auto="1"/>
        </patternFill>
      </fill>
      <alignment horizontal="center" vertical="top" textRotation="0" wrapText="0" indent="0" justifyLastLine="0" shrinkToFit="0" readingOrder="0"/>
    </dxf>
    <dxf>
      <font>
        <b val="0"/>
        <i val="0"/>
        <strike val="0"/>
        <condense val="0"/>
        <extend val="0"/>
        <outline val="0"/>
        <shadow val="0"/>
        <u val="none"/>
        <vertAlign val="baseline"/>
        <sz val="10"/>
        <color auto="1"/>
        <name val="Calibri Light"/>
        <family val="2"/>
        <scheme val="major"/>
      </font>
      <fill>
        <patternFill patternType="none">
          <fgColor indexed="64"/>
          <bgColor indexed="65"/>
        </patternFill>
      </fill>
      <alignment horizontal="center" vertical="top" textRotation="0" wrapText="0" indent="0" justifyLastLine="0" shrinkToFit="0" readingOrder="0"/>
      <border diagonalUp="0" diagonalDown="0" outline="0">
        <left/>
        <right/>
        <top/>
        <bottom/>
      </border>
    </dxf>
    <dxf>
      <font>
        <strike val="0"/>
        <outline val="0"/>
        <shadow val="0"/>
        <u val="none"/>
        <vertAlign val="baseline"/>
        <sz val="10"/>
        <color auto="1"/>
        <name val="Calibri Light"/>
        <family val="2"/>
        <scheme val="major"/>
      </font>
      <fill>
        <patternFill patternType="none">
          <fgColor indexed="64"/>
          <bgColor auto="1"/>
        </patternFill>
      </fill>
      <alignment horizontal="center" vertical="top" textRotation="0" wrapText="0" indent="0" justifyLastLine="0" shrinkToFit="0" readingOrder="0"/>
    </dxf>
    <dxf>
      <font>
        <b val="0"/>
        <i val="0"/>
        <strike val="0"/>
        <condense val="0"/>
        <extend val="0"/>
        <outline val="0"/>
        <shadow val="0"/>
        <u val="none"/>
        <vertAlign val="baseline"/>
        <sz val="10"/>
        <color auto="1"/>
        <name val="Calibri Light"/>
        <family val="2"/>
        <scheme val="major"/>
      </font>
      <fill>
        <patternFill patternType="none">
          <fgColor indexed="64"/>
          <bgColor indexed="65"/>
        </patternFill>
      </fill>
      <alignment horizontal="center" vertical="top" textRotation="0" wrapText="0" indent="0" justifyLastLine="0" shrinkToFit="0" readingOrder="0"/>
      <border diagonalUp="0" diagonalDown="0" outline="0">
        <left/>
        <right/>
        <top/>
        <bottom/>
      </border>
    </dxf>
    <dxf>
      <font>
        <strike val="0"/>
        <outline val="0"/>
        <shadow val="0"/>
        <u val="none"/>
        <vertAlign val="baseline"/>
        <sz val="10"/>
        <color auto="1"/>
        <name val="Calibri Light"/>
        <family val="2"/>
        <scheme val="major"/>
      </font>
      <fill>
        <patternFill patternType="none">
          <fgColor indexed="64"/>
          <bgColor auto="1"/>
        </patternFill>
      </fill>
      <alignment horizontal="center" vertical="top" textRotation="0" wrapText="0" indent="0" justifyLastLine="0" shrinkToFit="0" readingOrder="0"/>
    </dxf>
    <dxf>
      <font>
        <b val="0"/>
        <i val="0"/>
        <strike val="0"/>
        <condense val="0"/>
        <extend val="0"/>
        <outline val="0"/>
        <shadow val="0"/>
        <u val="none"/>
        <vertAlign val="baseline"/>
        <sz val="10"/>
        <color auto="1"/>
        <name val="Calibri Light"/>
        <family val="2"/>
        <scheme val="major"/>
      </font>
      <fill>
        <patternFill patternType="none">
          <fgColor indexed="64"/>
          <bgColor indexed="65"/>
        </patternFill>
      </fill>
      <alignment horizontal="center"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auto="1"/>
        <name val="Calibri Light"/>
        <family val="2"/>
        <scheme val="major"/>
      </font>
      <fill>
        <patternFill patternType="none">
          <fgColor indexed="64"/>
          <bgColor auto="1"/>
        </patternFill>
      </fill>
      <alignment horizontal="center" vertical="top" textRotation="0" wrapText="0" indent="0" justifyLastLine="0" shrinkToFit="0" readingOrder="0"/>
    </dxf>
    <dxf>
      <font>
        <b val="0"/>
        <i val="0"/>
        <strike val="0"/>
        <condense val="0"/>
        <extend val="0"/>
        <outline val="0"/>
        <shadow val="0"/>
        <u val="none"/>
        <vertAlign val="baseline"/>
        <sz val="10"/>
        <color auto="1"/>
        <name val="Calibri Light"/>
        <family val="2"/>
        <scheme val="major"/>
      </font>
      <fill>
        <patternFill patternType="none">
          <fgColor indexed="64"/>
          <bgColor indexed="65"/>
        </patternFill>
      </fill>
      <alignment horizontal="center" vertical="top" textRotation="0" wrapText="0" indent="0" justifyLastLine="0" shrinkToFit="0" readingOrder="0"/>
      <border diagonalUp="0" diagonalDown="0" outline="0">
        <left/>
        <right/>
        <top/>
        <bottom/>
      </border>
    </dxf>
    <dxf>
      <font>
        <strike val="0"/>
        <outline val="0"/>
        <shadow val="0"/>
        <u val="none"/>
        <vertAlign val="baseline"/>
        <sz val="10"/>
        <color auto="1"/>
        <name val="Calibri Light"/>
        <family val="2"/>
        <scheme val="major"/>
      </font>
      <fill>
        <patternFill patternType="none">
          <fgColor indexed="64"/>
          <bgColor auto="1"/>
        </patternFill>
      </fill>
      <alignment horizontal="center" vertical="top" textRotation="0" wrapText="0" indent="0" justifyLastLine="0" shrinkToFit="0" readingOrder="0"/>
    </dxf>
    <dxf>
      <font>
        <b val="0"/>
        <i val="0"/>
        <strike val="0"/>
        <condense val="0"/>
        <extend val="0"/>
        <outline val="0"/>
        <shadow val="0"/>
        <u val="none"/>
        <vertAlign val="baseline"/>
        <sz val="10"/>
        <color auto="1"/>
        <name val="Calibri Light"/>
        <family val="2"/>
        <scheme val="major"/>
      </font>
      <fill>
        <patternFill patternType="none">
          <fgColor indexed="64"/>
          <bgColor indexed="65"/>
        </patternFill>
      </fill>
      <alignment horizontal="center" vertical="top" textRotation="0" wrapText="0" indent="0" justifyLastLine="0" shrinkToFit="0" readingOrder="0"/>
      <border diagonalUp="0" diagonalDown="0" outline="0">
        <left/>
        <right/>
        <top/>
        <bottom/>
      </border>
    </dxf>
    <dxf>
      <font>
        <strike val="0"/>
        <outline val="0"/>
        <shadow val="0"/>
        <u val="none"/>
        <vertAlign val="baseline"/>
        <sz val="10"/>
        <color auto="1"/>
        <name val="Calibri Light"/>
        <family val="2"/>
        <scheme val="major"/>
      </font>
      <numFmt numFmtId="13" formatCode="0%"/>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10"/>
        <color auto="1"/>
        <name val="Calibri Light"/>
        <family val="2"/>
        <scheme val="major"/>
      </font>
      <fill>
        <patternFill patternType="none">
          <fgColor indexed="64"/>
          <bgColor indexed="65"/>
        </patternFill>
      </fill>
      <alignment horizontal="general" vertical="top" textRotation="0" wrapText="0" indent="0" justifyLastLine="0" shrinkToFit="0" readingOrder="0"/>
      <border diagonalUp="0" diagonalDown="0" outline="0">
        <left/>
        <right/>
        <top/>
        <bottom/>
      </border>
    </dxf>
    <dxf>
      <font>
        <strike val="0"/>
        <outline val="0"/>
        <shadow val="0"/>
        <u val="none"/>
        <vertAlign val="baseline"/>
        <sz val="10"/>
        <color auto="1"/>
        <name val="Calibri Light"/>
        <family val="2"/>
        <scheme val="major"/>
      </font>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10"/>
        <color auto="1"/>
        <name val="Calibri Light"/>
        <family val="2"/>
        <scheme val="major"/>
      </font>
      <fill>
        <patternFill patternType="none">
          <fgColor indexed="64"/>
          <bgColor indexed="65"/>
        </patternFill>
      </fill>
      <alignment horizontal="general" vertical="top" textRotation="0" wrapText="0" indent="0" justifyLastLine="0" shrinkToFit="0" readingOrder="0"/>
      <border diagonalUp="0" diagonalDown="0" outline="0">
        <left/>
        <right/>
        <top/>
        <bottom/>
      </border>
    </dxf>
    <dxf>
      <font>
        <strike val="0"/>
        <outline val="0"/>
        <shadow val="0"/>
        <u val="none"/>
        <vertAlign val="baseline"/>
        <color auto="1"/>
      </font>
      <fill>
        <patternFill patternType="none">
          <fgColor indexed="64"/>
          <bgColor auto="1"/>
        </patternFill>
      </fill>
    </dxf>
    <dxf>
      <font>
        <strike val="0"/>
        <outline val="0"/>
        <shadow val="0"/>
        <u val="none"/>
        <vertAlign val="baseline"/>
        <color auto="1"/>
      </font>
      <fill>
        <patternFill patternType="none">
          <fgColor indexed="64"/>
          <bgColor auto="1"/>
        </patternFill>
      </fill>
    </dxf>
    <dxf>
      <font>
        <strike val="0"/>
        <outline val="0"/>
        <shadow val="0"/>
        <u val="none"/>
        <vertAlign val="baseline"/>
        <sz val="11"/>
        <color theme="0"/>
        <name val="Calibri"/>
        <family val="2"/>
        <scheme val="minor"/>
      </font>
      <fill>
        <patternFill patternType="none">
          <fgColor indexed="64"/>
          <bgColor auto="1"/>
        </patternFill>
      </fill>
    </dxf>
    <dxf>
      <font>
        <strike val="0"/>
        <outline val="0"/>
        <shadow val="0"/>
        <u val="none"/>
        <vertAlign val="baseline"/>
        <color auto="1"/>
      </font>
      <fill>
        <patternFill patternType="none">
          <fgColor indexed="64"/>
          <bgColor auto="1"/>
        </patternFill>
      </fill>
    </dxf>
    <dxf>
      <font>
        <strike val="0"/>
        <outline val="0"/>
        <shadow val="0"/>
        <u val="none"/>
        <vertAlign val="baseline"/>
        <color auto="1"/>
      </font>
      <fill>
        <patternFill patternType="none">
          <fgColor indexed="64"/>
          <bgColor auto="1"/>
        </patternFill>
      </fill>
    </dxf>
    <dxf>
      <font>
        <strike val="0"/>
        <outline val="0"/>
        <shadow val="0"/>
        <u val="none"/>
        <vertAlign val="baseline"/>
        <sz val="11"/>
        <color theme="0"/>
        <name val="Calibri"/>
        <family val="2"/>
        <scheme val="minor"/>
      </font>
      <fill>
        <patternFill patternType="none">
          <fgColor indexed="64"/>
          <bgColor auto="1"/>
        </patternFill>
      </fill>
    </dxf>
    <dxf>
      <font>
        <b val="0"/>
        <i val="0"/>
        <strike val="0"/>
        <condense val="0"/>
        <extend val="0"/>
        <outline val="0"/>
        <shadow val="0"/>
        <u val="none"/>
        <vertAlign val="baseline"/>
        <sz val="10"/>
        <color auto="1"/>
        <name val="Calibri Light"/>
        <family val="2"/>
        <scheme val="major"/>
      </font>
      <fill>
        <patternFill patternType="none">
          <fgColor indexed="64"/>
          <bgColor indexed="65"/>
        </patternFill>
      </fill>
      <alignment horizontal="general"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auto="1"/>
        <name val="Calibri Light"/>
        <family val="2"/>
        <scheme val="major"/>
      </font>
      <fill>
        <patternFill patternType="none">
          <fgColor indexed="64"/>
          <bgColor indexed="65"/>
        </patternFill>
      </fill>
      <alignment horizontal="center"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auto="1"/>
        <name val="Calibri Light"/>
        <family val="2"/>
        <scheme val="major"/>
      </font>
      <fill>
        <patternFill patternType="none">
          <fgColor indexed="64"/>
          <bgColor indexed="65"/>
        </patternFill>
      </fill>
      <alignment horizontal="center"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auto="1"/>
        <name val="Calibri Light"/>
        <family val="2"/>
        <scheme val="major"/>
      </font>
      <fill>
        <patternFill patternType="none">
          <fgColor indexed="64"/>
          <bgColor indexed="65"/>
        </patternFill>
      </fill>
      <alignment horizontal="center"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auto="1"/>
        <name val="Calibri Light"/>
        <family val="2"/>
        <scheme val="major"/>
      </font>
      <fill>
        <patternFill patternType="none">
          <fgColor indexed="64"/>
          <bgColor indexed="65"/>
        </patternFill>
      </fill>
      <alignment horizontal="center"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auto="1"/>
        <name val="Calibri Light"/>
        <family val="2"/>
        <scheme val="major"/>
      </font>
      <fill>
        <patternFill patternType="none">
          <fgColor indexed="64"/>
          <bgColor indexed="65"/>
        </patternFill>
      </fill>
      <alignment horizontal="center"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auto="1"/>
        <name val="Calibri Light"/>
        <family val="2"/>
        <scheme val="major"/>
      </font>
      <fill>
        <patternFill patternType="none">
          <fgColor indexed="64"/>
          <bgColor indexed="65"/>
        </patternFill>
      </fill>
      <alignment horizontal="general" vertical="top" textRotation="0" wrapText="0" indent="0" justifyLastLine="0" shrinkToFit="0" readingOrder="0"/>
      <border diagonalUp="0" diagonalDown="0" outline="0">
        <left/>
        <right/>
        <top/>
        <bottom/>
      </border>
    </dxf>
    <dxf>
      <font>
        <strike val="0"/>
        <outline val="0"/>
        <shadow val="0"/>
        <u val="none"/>
        <vertAlign val="baseline"/>
        <sz val="10"/>
        <color auto="1"/>
        <name val="Calibri Light"/>
        <family val="2"/>
        <scheme val="major"/>
      </font>
      <numFmt numFmtId="13" formatCode="0%"/>
      <fill>
        <patternFill patternType="none">
          <fgColor indexed="64"/>
          <bgColor auto="1"/>
        </patternFill>
      </fill>
      <alignment vertical="top" textRotation="0" indent="0" justifyLastLine="0" shrinkToFit="0" readingOrder="0"/>
    </dxf>
    <dxf>
      <font>
        <strike val="0"/>
        <outline val="0"/>
        <shadow val="0"/>
        <u val="none"/>
        <vertAlign val="baseline"/>
        <sz val="10"/>
        <color auto="1"/>
        <name val="Calibri Light"/>
        <family val="2"/>
        <scheme val="major"/>
      </font>
      <fill>
        <patternFill patternType="none">
          <fgColor indexed="64"/>
          <bgColor auto="1"/>
        </patternFill>
      </fill>
      <alignment horizontal="center" vertical="top" textRotation="0" wrapText="0" indent="0" justifyLastLine="0" shrinkToFit="0" readingOrder="0"/>
    </dxf>
    <dxf>
      <font>
        <strike val="0"/>
        <outline val="0"/>
        <shadow val="0"/>
        <u val="none"/>
        <vertAlign val="baseline"/>
        <sz val="10"/>
        <color auto="1"/>
        <name val="Calibri Light"/>
        <family val="2"/>
        <scheme val="major"/>
      </font>
      <fill>
        <patternFill patternType="none">
          <fgColor indexed="64"/>
          <bgColor auto="1"/>
        </patternFill>
      </fill>
      <alignment horizontal="center" vertical="top" textRotation="0" wrapText="0" indent="0" justifyLastLine="0" shrinkToFit="0" readingOrder="0"/>
    </dxf>
    <dxf>
      <font>
        <strike val="0"/>
        <outline val="0"/>
        <shadow val="0"/>
        <u val="none"/>
        <vertAlign val="baseline"/>
        <sz val="10"/>
        <color auto="1"/>
        <name val="Calibri Light"/>
        <family val="2"/>
        <scheme val="major"/>
      </font>
      <fill>
        <patternFill patternType="none">
          <fgColor indexed="64"/>
          <bgColor auto="1"/>
        </patternFill>
      </fill>
      <alignment horizontal="center" vertical="top" textRotation="0" wrapText="0" indent="0" justifyLastLine="0" shrinkToFit="0" readingOrder="0"/>
    </dxf>
    <dxf>
      <font>
        <b val="0"/>
        <i val="0"/>
        <strike val="0"/>
        <condense val="0"/>
        <extend val="0"/>
        <outline val="0"/>
        <shadow val="0"/>
        <u val="none"/>
        <vertAlign val="baseline"/>
        <sz val="10"/>
        <color auto="1"/>
        <name val="Calibri Light"/>
        <family val="2"/>
        <scheme val="major"/>
      </font>
      <fill>
        <patternFill patternType="none">
          <fgColor indexed="64"/>
          <bgColor auto="1"/>
        </patternFill>
      </fill>
      <alignment horizontal="center" vertical="top" textRotation="0" wrapText="0" indent="0" justifyLastLine="0" shrinkToFit="0" readingOrder="0"/>
    </dxf>
    <dxf>
      <font>
        <strike val="0"/>
        <outline val="0"/>
        <shadow val="0"/>
        <u val="none"/>
        <vertAlign val="baseline"/>
        <sz val="10"/>
        <color auto="1"/>
        <name val="Calibri Light"/>
        <family val="2"/>
        <scheme val="major"/>
      </font>
      <fill>
        <patternFill patternType="none">
          <fgColor indexed="64"/>
          <bgColor auto="1"/>
        </patternFill>
      </fill>
      <alignment horizontal="center" vertical="top" textRotation="0" wrapText="0" indent="0" justifyLastLine="0" shrinkToFit="0" readingOrder="0"/>
    </dxf>
    <dxf>
      <font>
        <strike val="0"/>
        <outline val="0"/>
        <shadow val="0"/>
        <u val="none"/>
        <vertAlign val="baseline"/>
        <sz val="10"/>
        <color auto="1"/>
        <name val="Calibri Light"/>
        <family val="2"/>
        <scheme val="major"/>
      </font>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10"/>
        <color auto="1"/>
        <name val="Calibri Light"/>
        <family val="2"/>
        <scheme val="major"/>
      </font>
      <fill>
        <patternFill patternType="none">
          <fgColor indexed="64"/>
          <bgColor indexed="65"/>
        </patternFill>
      </fill>
      <alignment horizontal="general" vertical="top" textRotation="0" wrapText="0" indent="0" justifyLastLine="0" shrinkToFit="0" readingOrder="0"/>
      <border diagonalUp="0" diagonalDown="0" outline="0">
        <left/>
        <right/>
        <top/>
        <bottom/>
      </border>
    </dxf>
    <dxf>
      <font>
        <strike val="0"/>
        <outline val="0"/>
        <shadow val="0"/>
        <u val="none"/>
        <vertAlign val="baseline"/>
        <color auto="1"/>
      </font>
      <fill>
        <patternFill patternType="none">
          <fgColor indexed="64"/>
          <bgColor auto="1"/>
        </patternFill>
      </fill>
    </dxf>
    <dxf>
      <font>
        <strike val="0"/>
        <outline val="0"/>
        <shadow val="0"/>
        <u val="none"/>
        <vertAlign val="baseline"/>
        <color auto="1"/>
      </font>
      <fill>
        <patternFill patternType="none">
          <fgColor indexed="64"/>
          <bgColor auto="1"/>
        </patternFill>
      </fill>
    </dxf>
    <dxf>
      <font>
        <strike val="0"/>
        <outline val="0"/>
        <shadow val="0"/>
        <u val="none"/>
        <vertAlign val="baseline"/>
        <sz val="11"/>
        <color theme="0"/>
        <name val="Calibri"/>
        <family val="2"/>
        <scheme val="minor"/>
      </font>
      <fill>
        <patternFill patternType="none">
          <fgColor indexed="64"/>
          <bgColor auto="1"/>
        </patternFill>
      </fill>
    </dxf>
    <dxf>
      <font>
        <b val="0"/>
        <i val="0"/>
        <strike val="0"/>
        <condense val="0"/>
        <extend val="0"/>
        <outline val="0"/>
        <shadow val="0"/>
        <u val="none"/>
        <vertAlign val="baseline"/>
        <sz val="10"/>
        <color auto="1"/>
        <name val="Calibri Light"/>
        <family val="2"/>
        <scheme val="major"/>
      </font>
      <fill>
        <patternFill patternType="none">
          <fgColor indexed="64"/>
          <bgColor indexed="65"/>
        </patternFill>
      </fill>
      <alignment horizontal="center"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auto="1"/>
        <name val="Calibri Light"/>
        <family val="2"/>
        <scheme val="major"/>
      </font>
      <fill>
        <patternFill patternType="none">
          <fgColor indexed="64"/>
          <bgColor indexed="65"/>
        </patternFill>
      </fill>
      <alignment horizontal="center"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auto="1"/>
        <name val="Calibri Light"/>
        <family val="2"/>
        <scheme val="major"/>
      </font>
      <fill>
        <patternFill patternType="none">
          <fgColor indexed="64"/>
          <bgColor indexed="65"/>
        </patternFill>
      </fill>
      <alignment horizontal="center"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auto="1"/>
        <name val="Calibri Light"/>
        <family val="2"/>
        <scheme val="major"/>
      </font>
      <fill>
        <patternFill patternType="none">
          <fgColor indexed="64"/>
          <bgColor indexed="65"/>
        </patternFill>
      </fill>
      <alignment horizontal="center"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auto="1"/>
        <name val="Calibri Light"/>
        <family val="2"/>
        <scheme val="major"/>
      </font>
      <fill>
        <patternFill patternType="none">
          <fgColor indexed="64"/>
          <bgColor indexed="65"/>
        </patternFill>
      </fill>
      <alignment horizontal="center"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auto="1"/>
        <name val="Calibri Light"/>
        <family val="2"/>
        <scheme val="major"/>
      </font>
      <fill>
        <patternFill patternType="none">
          <fgColor indexed="64"/>
          <bgColor indexed="65"/>
        </patternFill>
      </fill>
      <alignment horizontal="general"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auto="1"/>
        <name val="Calibri Light"/>
        <family val="2"/>
        <scheme val="major"/>
      </font>
      <numFmt numFmtId="0" formatCode="General"/>
      <fill>
        <patternFill patternType="solid">
          <fgColor indexed="64"/>
          <bgColor theme="8" tint="0.79998168889431442"/>
        </patternFill>
      </fill>
      <alignment horizontal="left" vertical="top" textRotation="0" wrapText="1" indent="0" justifyLastLine="0" shrinkToFit="0" readingOrder="0"/>
      <border diagonalUp="0" diagonalDown="0" outline="0">
        <left style="double">
          <color auto="1"/>
        </left>
        <right style="double">
          <color auto="1"/>
        </right>
        <top/>
        <bottom/>
      </border>
    </dxf>
    <dxf>
      <font>
        <strike val="0"/>
        <outline val="0"/>
        <shadow val="0"/>
        <u val="none"/>
        <vertAlign val="baseline"/>
        <sz val="10"/>
        <name val="Calibri Light"/>
        <family val="2"/>
        <scheme val="major"/>
      </font>
      <numFmt numFmtId="0" formatCode="General"/>
      <alignment horizontal="center" vertical="top" textRotation="0" wrapText="0" indent="0" justifyLastLine="0" shrinkToFit="0" readingOrder="0"/>
      <border diagonalUp="0" diagonalDown="0">
        <left style="double">
          <color auto="1"/>
        </left>
        <right style="double">
          <color auto="1"/>
        </right>
        <top/>
        <bottom/>
        <vertical/>
        <horizontal/>
      </border>
    </dxf>
    <dxf>
      <font>
        <strike val="0"/>
        <outline val="0"/>
        <shadow val="0"/>
        <u val="none"/>
        <vertAlign val="baseline"/>
        <sz val="10"/>
        <name val="Calibri Light"/>
        <family val="2"/>
        <scheme val="major"/>
      </font>
      <alignment horizontal="center" vertical="top" textRotation="0" wrapText="0" indent="0" justifyLastLine="0" shrinkToFit="0" readingOrder="0"/>
      <border diagonalUp="0" diagonalDown="0">
        <left style="double">
          <color auto="1"/>
        </left>
        <right style="double">
          <color auto="1"/>
        </right>
        <top/>
        <bottom/>
        <vertical/>
      </border>
    </dxf>
    <dxf>
      <font>
        <strike val="0"/>
        <outline val="0"/>
        <shadow val="0"/>
        <u val="none"/>
        <vertAlign val="baseline"/>
        <sz val="10"/>
        <name val="Calibri Light"/>
        <family val="2"/>
        <scheme val="major"/>
      </font>
      <alignment horizontal="center" vertical="top" textRotation="0" wrapText="0" indent="0" justifyLastLine="0" shrinkToFit="0" readingOrder="0"/>
      <border diagonalUp="0" diagonalDown="0" outline="0">
        <left style="double">
          <color auto="1"/>
        </left>
        <right/>
        <top/>
        <bottom/>
      </border>
    </dxf>
    <dxf>
      <font>
        <strike val="0"/>
        <outline val="0"/>
        <shadow val="0"/>
        <u val="none"/>
        <vertAlign val="baseline"/>
        <sz val="10"/>
        <name val="Calibri Light"/>
        <family val="2"/>
        <scheme val="major"/>
      </font>
      <alignment horizontal="center" vertical="top" textRotation="0" wrapText="0" indent="0" justifyLastLine="0" shrinkToFit="0" readingOrder="0"/>
      <border diagonalUp="0" diagonalDown="0" outline="0">
        <left style="double">
          <color auto="1"/>
        </left>
        <right style="double">
          <color auto="1"/>
        </right>
        <top/>
        <bottom/>
      </border>
    </dxf>
    <dxf>
      <font>
        <strike val="0"/>
        <outline val="0"/>
        <shadow val="0"/>
        <u val="none"/>
        <vertAlign val="baseline"/>
        <sz val="10"/>
        <name val="Calibri Light"/>
        <family val="2"/>
        <scheme val="major"/>
      </font>
      <alignment horizontal="center" vertical="top" textRotation="0" wrapText="0" indent="0" justifyLastLine="0" shrinkToFit="0" readingOrder="0"/>
      <border diagonalUp="0" diagonalDown="0" outline="0">
        <left style="double">
          <color auto="1"/>
        </left>
        <right/>
        <top/>
        <bottom/>
      </border>
    </dxf>
    <dxf>
      <font>
        <strike val="0"/>
        <outline val="0"/>
        <shadow val="0"/>
        <u val="none"/>
        <vertAlign val="baseline"/>
        <sz val="10"/>
        <name val="Calibri Light"/>
        <family val="2"/>
        <scheme val="major"/>
      </font>
      <alignment horizontal="center" vertical="top" textRotation="0" wrapText="0" indent="0" justifyLastLine="0" shrinkToFit="0" readingOrder="0"/>
      <border diagonalUp="0" diagonalDown="0" outline="0">
        <left style="double">
          <color auto="1"/>
        </left>
        <right style="double">
          <color auto="1"/>
        </right>
        <top/>
        <bottom/>
      </border>
    </dxf>
    <dxf>
      <font>
        <strike val="0"/>
        <outline val="0"/>
        <shadow val="0"/>
        <u val="none"/>
        <vertAlign val="baseline"/>
        <sz val="10"/>
        <name val="Calibri Light"/>
        <family val="2"/>
        <scheme val="major"/>
      </font>
      <alignment vertical="top" textRotation="0" indent="0" justifyLastLine="0" shrinkToFit="0" readingOrder="0"/>
      <border diagonalUp="0" diagonalDown="0">
        <left/>
        <right style="double">
          <color auto="1"/>
        </right>
        <vertical/>
      </border>
    </dxf>
    <dxf>
      <font>
        <strike val="0"/>
        <outline val="0"/>
        <shadow val="0"/>
        <u val="none"/>
        <vertAlign val="baseline"/>
        <sz val="10"/>
        <name val="Calibri Light"/>
        <family val="2"/>
        <scheme val="major"/>
      </font>
      <alignment vertical="top" textRotation="0" indent="0" justifyLastLine="0" shrinkToFit="0" readingOrder="0"/>
      <border diagonalUp="0" diagonalDown="0">
        <left style="double">
          <color auto="1"/>
        </left>
        <right/>
        <vertical/>
      </border>
    </dxf>
    <dxf>
      <font>
        <b val="0"/>
        <i val="0"/>
        <strike val="0"/>
        <condense val="0"/>
        <extend val="0"/>
        <outline val="0"/>
        <shadow val="0"/>
        <u val="none"/>
        <vertAlign val="baseline"/>
        <sz val="10"/>
        <color theme="0"/>
        <name val="Calibri Light"/>
        <family val="2"/>
        <scheme val="major"/>
      </font>
      <alignment horizontal="center" vertical="top" textRotation="0" wrapText="0" indent="0" justifyLastLine="0" shrinkToFit="0" readingOrder="0"/>
      <border diagonalUp="0" diagonalDown="0" outline="0">
        <left style="thin">
          <color theme="0"/>
        </left>
        <right style="thin">
          <color theme="0"/>
        </right>
        <top style="double">
          <color auto="1"/>
        </top>
        <bottom style="thin">
          <color theme="0"/>
        </bottom>
      </border>
    </dxf>
    <dxf>
      <font>
        <b val="0"/>
        <i val="0"/>
        <strike val="0"/>
        <condense val="0"/>
        <extend val="0"/>
        <outline val="0"/>
        <shadow val="0"/>
        <u val="none"/>
        <vertAlign val="baseline"/>
        <sz val="10"/>
        <color theme="1"/>
        <name val="Calibri Light"/>
        <family val="2"/>
        <scheme val="major"/>
      </font>
      <alignment horizontal="center" vertical="top" textRotation="0" wrapText="0" indent="0" justifyLastLine="0" shrinkToFit="0" readingOrder="0"/>
      <border diagonalUp="0" diagonalDown="0" outline="0">
        <left style="double">
          <color auto="1"/>
        </left>
        <right style="thin">
          <color theme="0"/>
        </right>
        <top style="double">
          <color auto="1"/>
        </top>
        <bottom style="thin">
          <color theme="0"/>
        </bottom>
      </border>
    </dxf>
    <dxf>
      <font>
        <b val="0"/>
        <i val="0"/>
        <strike val="0"/>
        <condense val="0"/>
        <extend val="0"/>
        <outline val="0"/>
        <shadow val="0"/>
        <u val="none"/>
        <vertAlign val="baseline"/>
        <sz val="10"/>
        <color theme="0"/>
        <name val="Calibri Light"/>
        <family val="2"/>
        <scheme val="major"/>
      </font>
      <fill>
        <patternFill patternType="solid">
          <fgColor indexed="64"/>
          <bgColor theme="3"/>
        </patternFill>
      </fill>
      <alignment horizontal="center" vertical="top" textRotation="0" wrapText="0" indent="0" justifyLastLine="0" shrinkToFit="0" readingOrder="0"/>
      <border diagonalUp="0" diagonalDown="0" outline="0">
        <left/>
        <right style="double">
          <color auto="1"/>
        </right>
        <top style="double">
          <color auto="1"/>
        </top>
        <bottom style="thin">
          <color theme="0"/>
        </bottom>
      </border>
    </dxf>
    <dxf>
      <font>
        <b val="0"/>
        <i val="0"/>
        <strike val="0"/>
        <condense val="0"/>
        <extend val="0"/>
        <outline val="0"/>
        <shadow val="0"/>
        <u val="none"/>
        <vertAlign val="baseline"/>
        <sz val="10"/>
        <color theme="0"/>
        <name val="Calibri Light"/>
        <family val="2"/>
        <scheme val="major"/>
      </font>
      <fill>
        <patternFill patternType="solid">
          <fgColor indexed="64"/>
          <bgColor theme="3"/>
        </patternFill>
      </fill>
      <alignment horizontal="center" vertical="top" textRotation="0" wrapText="0" indent="0" justifyLastLine="0" shrinkToFit="0" readingOrder="0"/>
      <border diagonalUp="0" diagonalDown="0" outline="0">
        <left/>
        <right/>
        <top style="double">
          <color auto="1"/>
        </top>
        <bottom style="thin">
          <color theme="0"/>
        </bottom>
      </border>
    </dxf>
    <dxf>
      <font>
        <b val="0"/>
        <i val="0"/>
        <strike val="0"/>
        <condense val="0"/>
        <extend val="0"/>
        <outline val="0"/>
        <shadow val="0"/>
        <u val="none"/>
        <vertAlign val="baseline"/>
        <sz val="10"/>
        <color theme="0"/>
        <name val="Calibri Light"/>
        <family val="2"/>
        <scheme val="major"/>
      </font>
      <fill>
        <patternFill patternType="solid">
          <fgColor indexed="64"/>
          <bgColor theme="3"/>
        </patternFill>
      </fill>
      <alignment horizontal="center" vertical="top" textRotation="0" wrapText="0" indent="0" justifyLastLine="0" shrinkToFit="0" readingOrder="0"/>
      <border diagonalUp="0" diagonalDown="0" outline="0">
        <left/>
        <right/>
        <top style="double">
          <color auto="1"/>
        </top>
        <bottom style="thin">
          <color theme="0"/>
        </bottom>
      </border>
    </dxf>
    <dxf>
      <font>
        <b val="0"/>
        <i val="0"/>
        <strike val="0"/>
        <condense val="0"/>
        <extend val="0"/>
        <outline val="0"/>
        <shadow val="0"/>
        <u val="none"/>
        <vertAlign val="baseline"/>
        <sz val="10"/>
        <color theme="0"/>
        <name val="Calibri Light"/>
        <family val="2"/>
        <scheme val="major"/>
      </font>
      <fill>
        <patternFill patternType="solid">
          <fgColor indexed="64"/>
          <bgColor theme="3"/>
        </patternFill>
      </fill>
      <alignment horizontal="center" vertical="top" textRotation="0" wrapText="0" indent="0" justifyLastLine="0" shrinkToFit="0" readingOrder="0"/>
      <border diagonalUp="0" diagonalDown="0" outline="0">
        <left/>
        <right/>
        <top style="double">
          <color auto="1"/>
        </top>
        <bottom style="thin">
          <color theme="0"/>
        </bottom>
      </border>
    </dxf>
    <dxf>
      <font>
        <b val="0"/>
        <i val="0"/>
        <strike val="0"/>
        <condense val="0"/>
        <extend val="0"/>
        <outline val="0"/>
        <shadow val="0"/>
        <u val="none"/>
        <vertAlign val="baseline"/>
        <sz val="10"/>
        <color theme="0"/>
        <name val="Calibri Light"/>
        <family val="2"/>
        <scheme val="major"/>
      </font>
      <fill>
        <patternFill patternType="solid">
          <fgColor indexed="64"/>
          <bgColor theme="3"/>
        </patternFill>
      </fill>
      <alignment horizontal="center" vertical="top" textRotation="0" wrapText="0" indent="0" justifyLastLine="0" shrinkToFit="0" readingOrder="0"/>
      <border diagonalUp="0" diagonalDown="0" outline="0">
        <left/>
        <right/>
        <top style="double">
          <color auto="1"/>
        </top>
        <bottom style="thin">
          <color theme="0"/>
        </bottom>
      </border>
    </dxf>
    <dxf>
      <font>
        <b val="0"/>
        <i val="0"/>
        <strike val="0"/>
        <condense val="0"/>
        <extend val="0"/>
        <outline val="0"/>
        <shadow val="0"/>
        <u val="none"/>
        <vertAlign val="baseline"/>
        <sz val="10"/>
        <color theme="0"/>
        <name val="Calibri Light"/>
        <family val="2"/>
        <scheme val="major"/>
      </font>
      <fill>
        <patternFill patternType="solid">
          <fgColor indexed="64"/>
          <bgColor theme="3"/>
        </patternFill>
      </fill>
      <alignment horizontal="center" vertical="top" textRotation="0" wrapText="0" indent="0" justifyLastLine="0" shrinkToFit="0" readingOrder="0"/>
      <border diagonalUp="0" diagonalDown="0" outline="0">
        <left/>
        <right/>
        <top style="double">
          <color auto="1"/>
        </top>
        <bottom style="thin">
          <color theme="0"/>
        </bottom>
      </border>
    </dxf>
    <dxf>
      <font>
        <b val="0"/>
        <i val="0"/>
        <strike val="0"/>
        <condense val="0"/>
        <extend val="0"/>
        <outline val="0"/>
        <shadow val="0"/>
        <u val="none"/>
        <vertAlign val="baseline"/>
        <sz val="10"/>
        <color theme="0"/>
        <name val="Calibri Light"/>
        <family val="2"/>
        <scheme val="major"/>
      </font>
      <fill>
        <patternFill patternType="solid">
          <fgColor indexed="64"/>
          <bgColor theme="3"/>
        </patternFill>
      </fill>
      <alignment horizontal="center" vertical="top" textRotation="0" wrapText="0" indent="0" justifyLastLine="0" shrinkToFit="0" readingOrder="0"/>
      <border diagonalUp="0" diagonalDown="0" outline="0">
        <left/>
        <right/>
        <top style="double">
          <color auto="1"/>
        </top>
        <bottom style="thin">
          <color theme="0"/>
        </bottom>
      </border>
    </dxf>
    <dxf>
      <font>
        <b val="0"/>
        <i val="0"/>
        <strike val="0"/>
        <condense val="0"/>
        <extend val="0"/>
        <outline val="0"/>
        <shadow val="0"/>
        <u val="none"/>
        <vertAlign val="baseline"/>
        <sz val="10"/>
        <color theme="0"/>
        <name val="Calibri Light"/>
        <family val="2"/>
        <scheme val="major"/>
      </font>
      <fill>
        <patternFill patternType="solid">
          <fgColor indexed="64"/>
          <bgColor theme="3"/>
        </patternFill>
      </fill>
      <alignment horizontal="center" vertical="top" textRotation="0" wrapText="0" indent="0" justifyLastLine="0" shrinkToFit="0" readingOrder="0"/>
      <border diagonalUp="0" diagonalDown="0" outline="0">
        <left/>
        <right/>
        <top style="double">
          <color auto="1"/>
        </top>
        <bottom style="thin">
          <color theme="0"/>
        </bottom>
      </border>
    </dxf>
    <dxf>
      <font>
        <b val="0"/>
        <i val="0"/>
        <strike val="0"/>
        <condense val="0"/>
        <extend val="0"/>
        <outline val="0"/>
        <shadow val="0"/>
        <u val="none"/>
        <vertAlign val="baseline"/>
        <sz val="10"/>
        <color theme="0"/>
        <name val="Calibri Light"/>
        <family val="2"/>
        <scheme val="major"/>
      </font>
      <fill>
        <patternFill patternType="solid">
          <fgColor indexed="64"/>
          <bgColor theme="3"/>
        </patternFill>
      </fill>
      <alignment horizontal="center" vertical="top" textRotation="0" wrapText="0" indent="0" justifyLastLine="0" shrinkToFit="0" readingOrder="0"/>
      <border diagonalUp="0" diagonalDown="0" outline="0">
        <left/>
        <right/>
        <top style="double">
          <color auto="1"/>
        </top>
        <bottom style="thin">
          <color theme="0"/>
        </bottom>
      </border>
    </dxf>
    <dxf>
      <font>
        <b val="0"/>
        <i val="0"/>
        <strike val="0"/>
        <condense val="0"/>
        <extend val="0"/>
        <outline val="0"/>
        <shadow val="0"/>
        <u val="none"/>
        <vertAlign val="baseline"/>
        <sz val="10"/>
        <color theme="0"/>
        <name val="Calibri Light"/>
        <family val="2"/>
        <scheme val="major"/>
      </font>
      <fill>
        <patternFill patternType="solid">
          <fgColor indexed="64"/>
          <bgColor theme="3"/>
        </patternFill>
      </fill>
      <alignment horizontal="center" vertical="top" textRotation="0" wrapText="0" indent="0" justifyLastLine="0" shrinkToFit="0" readingOrder="0"/>
      <border diagonalUp="0" diagonalDown="0" outline="0">
        <left style="double">
          <color auto="1"/>
        </left>
        <right/>
        <top style="double">
          <color auto="1"/>
        </top>
        <bottom style="thin">
          <color theme="0"/>
        </bottom>
      </border>
    </dxf>
    <dxf>
      <font>
        <b val="0"/>
        <i val="0"/>
        <strike val="0"/>
        <condense val="0"/>
        <extend val="0"/>
        <outline val="0"/>
        <shadow val="0"/>
        <u val="none"/>
        <vertAlign val="baseline"/>
        <sz val="10"/>
        <color theme="0"/>
        <name val="Calibri Light"/>
        <family val="2"/>
        <scheme val="major"/>
      </font>
      <fill>
        <patternFill patternType="solid">
          <fgColor indexed="64"/>
          <bgColor theme="4"/>
        </patternFill>
      </fill>
      <alignment horizontal="center" vertical="top" textRotation="0" wrapText="0" indent="0" justifyLastLine="0" shrinkToFit="0" readingOrder="0"/>
      <border diagonalUp="0" diagonalDown="0" outline="0">
        <left/>
        <right style="double">
          <color auto="1"/>
        </right>
        <top style="double">
          <color auto="1"/>
        </top>
        <bottom style="thin">
          <color theme="0"/>
        </bottom>
      </border>
    </dxf>
    <dxf>
      <font>
        <b val="0"/>
        <i val="0"/>
        <strike val="0"/>
        <condense val="0"/>
        <extend val="0"/>
        <outline val="0"/>
        <shadow val="0"/>
        <u val="none"/>
        <vertAlign val="baseline"/>
        <sz val="10"/>
        <color theme="0"/>
        <name val="Calibri Light"/>
        <family val="2"/>
        <scheme val="major"/>
      </font>
      <fill>
        <patternFill patternType="solid">
          <fgColor indexed="64"/>
          <bgColor theme="4"/>
        </patternFill>
      </fill>
      <alignment horizontal="center" vertical="top" textRotation="0" wrapText="0" indent="0" justifyLastLine="0" shrinkToFit="0" readingOrder="0"/>
      <border diagonalUp="0" diagonalDown="0" outline="0">
        <left style="double">
          <color auto="1"/>
        </left>
        <right/>
        <top style="double">
          <color auto="1"/>
        </top>
        <bottom style="thin">
          <color theme="0"/>
        </bottom>
      </border>
    </dxf>
    <dxf>
      <font>
        <b val="0"/>
        <i val="0"/>
        <strike val="0"/>
        <condense val="0"/>
        <extend val="0"/>
        <outline val="0"/>
        <shadow val="0"/>
        <u val="none"/>
        <vertAlign val="baseline"/>
        <sz val="10"/>
        <color theme="0"/>
        <name val="Calibri Light"/>
        <family val="2"/>
        <scheme val="major"/>
      </font>
      <fill>
        <patternFill patternType="solid">
          <fgColor indexed="64"/>
          <bgColor theme="3"/>
        </patternFill>
      </fill>
      <alignment horizontal="center" vertical="top" textRotation="0" wrapText="0" indent="0" justifyLastLine="0" shrinkToFit="0" readingOrder="0"/>
      <border diagonalUp="0" diagonalDown="0" outline="0">
        <left/>
        <right style="double">
          <color auto="1"/>
        </right>
        <top style="double">
          <color auto="1"/>
        </top>
        <bottom style="thin">
          <color theme="0"/>
        </bottom>
      </border>
    </dxf>
    <dxf>
      <font>
        <b val="0"/>
        <i val="0"/>
        <strike val="0"/>
        <condense val="0"/>
        <extend val="0"/>
        <outline val="0"/>
        <shadow val="0"/>
        <u val="none"/>
        <vertAlign val="baseline"/>
        <sz val="10"/>
        <color theme="0"/>
        <name val="Calibri Light"/>
        <family val="2"/>
        <scheme val="major"/>
      </font>
      <fill>
        <patternFill patternType="solid">
          <fgColor indexed="64"/>
          <bgColor theme="3"/>
        </patternFill>
      </fill>
      <alignment horizontal="center" vertical="top" textRotation="0" wrapText="0" indent="0" justifyLastLine="0" shrinkToFit="0" readingOrder="0"/>
      <border diagonalUp="0" diagonalDown="0" outline="0">
        <left/>
        <right/>
        <top style="double">
          <color auto="1"/>
        </top>
        <bottom style="thin">
          <color theme="0"/>
        </bottom>
      </border>
    </dxf>
    <dxf>
      <font>
        <b val="0"/>
        <i val="0"/>
        <strike val="0"/>
        <condense val="0"/>
        <extend val="0"/>
        <outline val="0"/>
        <shadow val="0"/>
        <u val="none"/>
        <vertAlign val="baseline"/>
        <sz val="10"/>
        <color theme="0"/>
        <name val="Calibri Light"/>
        <family val="2"/>
        <scheme val="major"/>
      </font>
      <fill>
        <patternFill patternType="solid">
          <fgColor indexed="64"/>
          <bgColor theme="3"/>
        </patternFill>
      </fill>
      <alignment horizontal="center" vertical="top" textRotation="0" wrapText="0" indent="0" justifyLastLine="0" shrinkToFit="0" readingOrder="0"/>
      <border diagonalUp="0" diagonalDown="0" outline="0">
        <left/>
        <right/>
        <top style="double">
          <color auto="1"/>
        </top>
        <bottom style="thin">
          <color theme="0"/>
        </bottom>
      </border>
    </dxf>
    <dxf>
      <font>
        <b val="0"/>
        <i val="0"/>
        <strike val="0"/>
        <condense val="0"/>
        <extend val="0"/>
        <outline val="0"/>
        <shadow val="0"/>
        <u val="none"/>
        <vertAlign val="baseline"/>
        <sz val="10"/>
        <color theme="0"/>
        <name val="Calibri Light"/>
        <family val="2"/>
        <scheme val="major"/>
      </font>
      <fill>
        <patternFill patternType="solid">
          <fgColor indexed="64"/>
          <bgColor theme="3"/>
        </patternFill>
      </fill>
      <alignment horizontal="center" vertical="top" textRotation="0" wrapText="0" indent="0" justifyLastLine="0" shrinkToFit="0" readingOrder="0"/>
      <border diagonalUp="0" diagonalDown="0" outline="0">
        <left style="double">
          <color auto="1"/>
        </left>
        <right/>
        <top style="double">
          <color auto="1"/>
        </top>
        <bottom style="thin">
          <color theme="0"/>
        </bottom>
      </border>
    </dxf>
    <dxf>
      <font>
        <b val="0"/>
        <i val="0"/>
        <strike val="0"/>
        <condense val="0"/>
        <extend val="0"/>
        <outline val="0"/>
        <shadow val="0"/>
        <u val="none"/>
        <vertAlign val="baseline"/>
        <sz val="10"/>
        <color theme="0"/>
        <name val="Calibri Light"/>
        <family val="2"/>
        <scheme val="major"/>
      </font>
      <fill>
        <patternFill patternType="solid">
          <fgColor indexed="64"/>
          <bgColor theme="4"/>
        </patternFill>
      </fill>
      <alignment horizontal="center" vertical="top" textRotation="0" wrapText="0" indent="0" justifyLastLine="0" shrinkToFit="0" readingOrder="0"/>
      <border diagonalUp="0" diagonalDown="0" outline="0">
        <left/>
        <right style="double">
          <color auto="1"/>
        </right>
        <top style="double">
          <color auto="1"/>
        </top>
        <bottom style="thin">
          <color theme="0"/>
        </bottom>
      </border>
    </dxf>
    <dxf>
      <font>
        <b val="0"/>
        <i val="0"/>
        <strike val="0"/>
        <condense val="0"/>
        <extend val="0"/>
        <outline val="0"/>
        <shadow val="0"/>
        <u val="none"/>
        <vertAlign val="baseline"/>
        <sz val="10"/>
        <color theme="0"/>
        <name val="Calibri Light"/>
        <family val="2"/>
        <scheme val="major"/>
      </font>
      <fill>
        <patternFill patternType="solid">
          <fgColor indexed="64"/>
          <bgColor theme="4"/>
        </patternFill>
      </fill>
      <alignment horizontal="center" vertical="top" textRotation="0" wrapText="0" indent="0" justifyLastLine="0" shrinkToFit="0" readingOrder="0"/>
      <border diagonalUp="0" diagonalDown="0" outline="0">
        <left/>
        <right/>
        <top style="double">
          <color auto="1"/>
        </top>
        <bottom style="thin">
          <color theme="0"/>
        </bottom>
      </border>
    </dxf>
    <dxf>
      <font>
        <b val="0"/>
        <i val="0"/>
        <strike val="0"/>
        <condense val="0"/>
        <extend val="0"/>
        <outline val="0"/>
        <shadow val="0"/>
        <u val="none"/>
        <vertAlign val="baseline"/>
        <sz val="10"/>
        <color theme="0"/>
        <name val="Calibri Light"/>
        <family val="2"/>
        <scheme val="major"/>
      </font>
      <fill>
        <patternFill patternType="solid">
          <fgColor indexed="64"/>
          <bgColor theme="4"/>
        </patternFill>
      </fill>
      <alignment horizontal="center" vertical="top" textRotation="0" wrapText="0" indent="0" justifyLastLine="0" shrinkToFit="0" readingOrder="0"/>
      <border diagonalUp="0" diagonalDown="0" outline="0">
        <left/>
        <right/>
        <top style="double">
          <color auto="1"/>
        </top>
        <bottom style="thin">
          <color theme="0"/>
        </bottom>
      </border>
    </dxf>
    <dxf>
      <font>
        <b val="0"/>
        <i val="0"/>
        <strike val="0"/>
        <condense val="0"/>
        <extend val="0"/>
        <outline val="0"/>
        <shadow val="0"/>
        <u val="none"/>
        <vertAlign val="baseline"/>
        <sz val="10"/>
        <color theme="0"/>
        <name val="Calibri Light"/>
        <family val="2"/>
        <scheme val="major"/>
      </font>
      <fill>
        <patternFill patternType="solid">
          <fgColor indexed="64"/>
          <bgColor theme="4"/>
        </patternFill>
      </fill>
      <alignment horizontal="center" vertical="top" textRotation="0" wrapText="0" indent="0" justifyLastLine="0" shrinkToFit="0" readingOrder="0"/>
      <border diagonalUp="0" diagonalDown="0" outline="0">
        <left/>
        <right/>
        <top style="double">
          <color auto="1"/>
        </top>
        <bottom style="thin">
          <color theme="0"/>
        </bottom>
      </border>
    </dxf>
    <dxf>
      <font>
        <b val="0"/>
        <i val="0"/>
        <strike val="0"/>
        <condense val="0"/>
        <extend val="0"/>
        <outline val="0"/>
        <shadow val="0"/>
        <u val="none"/>
        <vertAlign val="baseline"/>
        <sz val="10"/>
        <color theme="0"/>
        <name val="Calibri Light"/>
        <family val="2"/>
        <scheme val="major"/>
      </font>
      <fill>
        <patternFill patternType="solid">
          <fgColor indexed="64"/>
          <bgColor theme="4"/>
        </patternFill>
      </fill>
      <alignment horizontal="center" vertical="top" textRotation="0" wrapText="0" indent="0" justifyLastLine="0" shrinkToFit="0" readingOrder="0"/>
      <border diagonalUp="0" diagonalDown="0" outline="0">
        <left/>
        <right/>
        <top style="double">
          <color auto="1"/>
        </top>
        <bottom style="thin">
          <color theme="0"/>
        </bottom>
      </border>
    </dxf>
    <dxf>
      <font>
        <b val="0"/>
        <i val="0"/>
        <strike val="0"/>
        <condense val="0"/>
        <extend val="0"/>
        <outline val="0"/>
        <shadow val="0"/>
        <u val="none"/>
        <vertAlign val="baseline"/>
        <sz val="10"/>
        <color theme="0"/>
        <name val="Calibri Light"/>
        <family val="2"/>
        <scheme val="major"/>
      </font>
      <fill>
        <patternFill patternType="solid">
          <fgColor indexed="64"/>
          <bgColor theme="4"/>
        </patternFill>
      </fill>
      <alignment horizontal="center" vertical="top" textRotation="0" wrapText="0" indent="0" justifyLastLine="0" shrinkToFit="0" readingOrder="0"/>
      <border diagonalUp="0" diagonalDown="0" outline="0">
        <left/>
        <right/>
        <top style="double">
          <color auto="1"/>
        </top>
        <bottom style="thin">
          <color theme="0"/>
        </bottom>
      </border>
    </dxf>
    <dxf>
      <font>
        <b val="0"/>
        <i val="0"/>
        <strike val="0"/>
        <condense val="0"/>
        <extend val="0"/>
        <outline val="0"/>
        <shadow val="0"/>
        <u val="none"/>
        <vertAlign val="baseline"/>
        <sz val="10"/>
        <color theme="0"/>
        <name val="Calibri Light"/>
        <family val="2"/>
        <scheme val="major"/>
      </font>
      <fill>
        <patternFill patternType="solid">
          <fgColor indexed="64"/>
          <bgColor theme="4"/>
        </patternFill>
      </fill>
      <alignment horizontal="center" vertical="top" textRotation="0" wrapText="0" indent="0" justifyLastLine="0" shrinkToFit="0" readingOrder="0"/>
      <border diagonalUp="0" diagonalDown="0" outline="0">
        <left/>
        <right/>
        <top style="double">
          <color auto="1"/>
        </top>
        <bottom style="thin">
          <color theme="0"/>
        </bottom>
      </border>
    </dxf>
    <dxf>
      <font>
        <b val="0"/>
        <i val="0"/>
        <strike val="0"/>
        <condense val="0"/>
        <extend val="0"/>
        <outline val="0"/>
        <shadow val="0"/>
        <u val="none"/>
        <vertAlign val="baseline"/>
        <sz val="10"/>
        <color theme="0"/>
        <name val="Calibri Light"/>
        <family val="2"/>
        <scheme val="major"/>
      </font>
      <fill>
        <patternFill patternType="solid">
          <fgColor indexed="64"/>
          <bgColor theme="4"/>
        </patternFill>
      </fill>
      <alignment horizontal="center" vertical="top" textRotation="0" wrapText="0" indent="0" justifyLastLine="0" shrinkToFit="0" readingOrder="0"/>
      <border diagonalUp="0" diagonalDown="0" outline="0">
        <left/>
        <right/>
        <top style="double">
          <color auto="1"/>
        </top>
        <bottom style="thin">
          <color theme="0"/>
        </bottom>
      </border>
    </dxf>
    <dxf>
      <font>
        <b val="0"/>
        <i val="0"/>
        <strike val="0"/>
        <condense val="0"/>
        <extend val="0"/>
        <outline val="0"/>
        <shadow val="0"/>
        <u val="none"/>
        <vertAlign val="baseline"/>
        <sz val="10"/>
        <color theme="0"/>
        <name val="Calibri Light"/>
        <family val="2"/>
        <scheme val="major"/>
      </font>
      <fill>
        <patternFill patternType="solid">
          <fgColor indexed="64"/>
          <bgColor theme="4"/>
        </patternFill>
      </fill>
      <alignment horizontal="center" vertical="top" textRotation="0" wrapText="0" indent="0" justifyLastLine="0" shrinkToFit="0" readingOrder="0"/>
      <border diagonalUp="0" diagonalDown="0" outline="0">
        <left/>
        <right/>
        <top style="double">
          <color auto="1"/>
        </top>
        <bottom style="thin">
          <color theme="0"/>
        </bottom>
      </border>
    </dxf>
    <dxf>
      <font>
        <b val="0"/>
        <i val="0"/>
        <strike val="0"/>
        <condense val="0"/>
        <extend val="0"/>
        <outline val="0"/>
        <shadow val="0"/>
        <u val="none"/>
        <vertAlign val="baseline"/>
        <sz val="10"/>
        <color theme="0"/>
        <name val="Calibri Light"/>
        <family val="2"/>
        <scheme val="major"/>
      </font>
      <fill>
        <patternFill patternType="solid">
          <fgColor indexed="64"/>
          <bgColor theme="4"/>
        </patternFill>
      </fill>
      <alignment horizontal="center" vertical="top" textRotation="0" wrapText="0" indent="0" justifyLastLine="0" shrinkToFit="0" readingOrder="0"/>
      <border diagonalUp="0" diagonalDown="0" outline="0">
        <left/>
        <right/>
        <top style="double">
          <color auto="1"/>
        </top>
        <bottom style="thin">
          <color theme="0"/>
        </bottom>
      </border>
    </dxf>
    <dxf>
      <font>
        <b val="0"/>
        <i val="0"/>
        <strike val="0"/>
        <condense val="0"/>
        <extend val="0"/>
        <outline val="0"/>
        <shadow val="0"/>
        <u val="none"/>
        <vertAlign val="baseline"/>
        <sz val="10"/>
        <color theme="0"/>
        <name val="Calibri Light"/>
        <family val="2"/>
        <scheme val="major"/>
      </font>
      <fill>
        <patternFill patternType="solid">
          <fgColor indexed="64"/>
          <bgColor theme="4"/>
        </patternFill>
      </fill>
      <alignment horizontal="center" vertical="top" textRotation="0" wrapText="0" indent="0" justifyLastLine="0" shrinkToFit="0" readingOrder="0"/>
      <border diagonalUp="0" diagonalDown="0" outline="0">
        <left style="double">
          <color auto="1"/>
        </left>
        <right/>
        <top style="double">
          <color auto="1"/>
        </top>
        <bottom style="thin">
          <color theme="0"/>
        </bottom>
      </border>
    </dxf>
    <dxf>
      <font>
        <b val="0"/>
        <i val="0"/>
        <strike val="0"/>
        <condense val="0"/>
        <extend val="0"/>
        <outline val="0"/>
        <shadow val="0"/>
        <u val="none"/>
        <vertAlign val="baseline"/>
        <sz val="10"/>
        <color theme="0"/>
        <name val="Calibri Light"/>
        <family val="2"/>
        <scheme val="major"/>
      </font>
      <fill>
        <patternFill patternType="solid">
          <fgColor indexed="64"/>
          <bgColor theme="3"/>
        </patternFill>
      </fill>
      <alignment horizontal="center" vertical="top" textRotation="0" wrapText="0" indent="0" justifyLastLine="0" shrinkToFit="0" readingOrder="0"/>
      <border diagonalUp="0" diagonalDown="0" outline="0">
        <left style="double">
          <color auto="1"/>
        </left>
        <right style="double">
          <color auto="1"/>
        </right>
        <top style="double">
          <color auto="1"/>
        </top>
        <bottom style="thin">
          <color theme="0"/>
        </bottom>
      </border>
    </dxf>
    <dxf>
      <font>
        <b val="0"/>
        <i val="0"/>
        <strike val="0"/>
        <condense val="0"/>
        <extend val="0"/>
        <outline val="0"/>
        <shadow val="0"/>
        <u val="none"/>
        <vertAlign val="baseline"/>
        <sz val="10"/>
        <color theme="1"/>
        <name val="Calibri Light"/>
        <family val="2"/>
        <scheme val="major"/>
      </font>
      <fill>
        <patternFill patternType="solid">
          <fgColor indexed="64"/>
          <bgColor theme="5" tint="0.59999389629810485"/>
        </patternFill>
      </fill>
      <alignment horizontal="general" vertical="top" textRotation="0" wrapText="0" indent="0" justifyLastLine="0" shrinkToFit="0" readingOrder="0"/>
    </dxf>
    <dxf>
      <font>
        <b val="0"/>
        <i val="0"/>
        <strike val="0"/>
        <condense val="0"/>
        <extend val="0"/>
        <outline val="0"/>
        <shadow val="0"/>
        <u val="none"/>
        <vertAlign val="baseline"/>
        <sz val="10"/>
        <color theme="1"/>
        <name val="Calibri Light"/>
        <family val="2"/>
        <scheme val="major"/>
      </font>
      <fill>
        <patternFill patternType="solid">
          <fgColor indexed="64"/>
          <bgColor theme="5" tint="0.59999389629810485"/>
        </patternFill>
      </fill>
      <alignment horizontal="general" vertical="top" textRotation="0" wrapText="0" indent="0" justifyLastLine="0" shrinkToFit="0" readingOrder="0"/>
    </dxf>
    <dxf>
      <font>
        <b val="0"/>
        <i val="0"/>
        <strike val="0"/>
        <condense val="0"/>
        <extend val="0"/>
        <outline val="0"/>
        <shadow val="0"/>
        <u val="none"/>
        <vertAlign val="baseline"/>
        <sz val="10"/>
        <color theme="1"/>
        <name val="Calibri Light"/>
        <family val="2"/>
        <scheme val="major"/>
      </font>
      <fill>
        <patternFill patternType="solid">
          <fgColor indexed="64"/>
          <bgColor theme="5" tint="0.59999389629810485"/>
        </patternFill>
      </fill>
      <alignment horizontal="general" vertical="top" textRotation="0" wrapText="0" indent="0" justifyLastLine="0" shrinkToFit="0" readingOrder="0"/>
    </dxf>
    <dxf>
      <font>
        <b val="0"/>
        <i val="0"/>
        <strike val="0"/>
        <condense val="0"/>
        <extend val="0"/>
        <outline val="0"/>
        <shadow val="0"/>
        <u val="none"/>
        <vertAlign val="baseline"/>
        <sz val="10"/>
        <color theme="1"/>
        <name val="Calibri Light"/>
        <family val="2"/>
        <scheme val="major"/>
      </font>
      <fill>
        <patternFill patternType="solid">
          <fgColor indexed="64"/>
          <bgColor theme="5" tint="0.59999389629810485"/>
        </patternFill>
      </fill>
      <alignment horizontal="general" vertical="top" textRotation="0" wrapText="0" indent="0" justifyLastLine="0" shrinkToFit="0" readingOrder="0"/>
    </dxf>
    <dxf>
      <font>
        <b val="0"/>
        <i val="0"/>
        <strike val="0"/>
        <condense val="0"/>
        <extend val="0"/>
        <outline val="0"/>
        <shadow val="0"/>
        <u val="none"/>
        <vertAlign val="baseline"/>
        <sz val="10"/>
        <color theme="1"/>
        <name val="Calibri Light"/>
        <family val="2"/>
        <scheme val="major"/>
      </font>
      <fill>
        <patternFill patternType="solid">
          <fgColor indexed="64"/>
          <bgColor theme="5" tint="0.59999389629810485"/>
        </patternFill>
      </fill>
      <alignment horizontal="general" vertical="top" textRotation="0" wrapText="0" indent="0" justifyLastLine="0" shrinkToFit="0" readingOrder="0"/>
    </dxf>
    <dxf>
      <font>
        <b val="0"/>
        <i val="0"/>
        <strike val="0"/>
        <condense val="0"/>
        <extend val="0"/>
        <outline val="0"/>
        <shadow val="0"/>
        <u val="none"/>
        <vertAlign val="baseline"/>
        <sz val="10"/>
        <color theme="1"/>
        <name val="Calibri Light"/>
        <family val="2"/>
        <scheme val="major"/>
      </font>
      <fill>
        <patternFill patternType="solid">
          <fgColor indexed="64"/>
          <bgColor theme="5" tint="0.59999389629810485"/>
        </patternFill>
      </fill>
      <alignment horizontal="general" vertical="top" textRotation="0" wrapText="0" indent="0" justifyLastLine="0" shrinkToFit="0" readingOrder="0"/>
    </dxf>
    <dxf>
      <font>
        <strike val="0"/>
        <outline val="0"/>
        <shadow val="0"/>
        <u val="none"/>
        <vertAlign val="baseline"/>
        <sz val="10"/>
        <name val="Calibri Light"/>
        <family val="2"/>
        <scheme val="major"/>
      </font>
      <numFmt numFmtId="0" formatCode="General"/>
      <alignment horizontal="center" vertical="top" textRotation="0" wrapText="0" indent="0" justifyLastLine="0" shrinkToFit="0" readingOrder="0"/>
      <border diagonalUp="0" diagonalDown="0">
        <left style="double">
          <color auto="1"/>
        </left>
        <right style="double">
          <color auto="1"/>
        </right>
        <top/>
        <bottom/>
        <vertical/>
        <horizontal/>
      </border>
    </dxf>
    <dxf>
      <font>
        <b val="0"/>
        <i val="0"/>
        <strike val="0"/>
        <condense val="0"/>
        <extend val="0"/>
        <outline val="0"/>
        <shadow val="0"/>
        <u val="none"/>
        <vertAlign val="baseline"/>
        <sz val="10"/>
        <color theme="1"/>
        <name val="Calibri Light"/>
        <family val="2"/>
        <scheme val="major"/>
      </font>
      <numFmt numFmtId="0" formatCode="General"/>
      <alignment horizontal="center" vertical="top" textRotation="0" wrapText="0" indent="0" justifyLastLine="0" shrinkToFit="0" readingOrder="0"/>
      <border diagonalUp="0" diagonalDown="0">
        <left style="double">
          <color auto="1"/>
        </left>
        <right style="double">
          <color auto="1"/>
        </right>
        <top/>
        <bottom/>
        <vertical/>
        <horizontal/>
      </border>
    </dxf>
    <dxf>
      <font>
        <strike val="0"/>
        <outline val="0"/>
        <shadow val="0"/>
        <u val="none"/>
        <vertAlign val="baseline"/>
        <sz val="10"/>
        <name val="Calibri Light"/>
        <family val="2"/>
        <scheme val="major"/>
      </font>
      <alignment horizontal="center" vertical="top" textRotation="0" wrapText="0" indent="0" justifyLastLine="0" shrinkToFit="0" readingOrder="0"/>
      <border diagonalUp="0" diagonalDown="0" outline="0">
        <left/>
        <right style="double">
          <color auto="1"/>
        </right>
        <top/>
        <bottom/>
      </border>
    </dxf>
    <dxf>
      <font>
        <strike val="0"/>
        <outline val="0"/>
        <shadow val="0"/>
        <u val="none"/>
        <vertAlign val="baseline"/>
        <sz val="10"/>
        <name val="Calibri Light"/>
        <family val="2"/>
        <scheme val="major"/>
      </font>
      <alignment horizontal="center" vertical="top" textRotation="0" wrapText="0" indent="0" justifyLastLine="0" shrinkToFit="0" readingOrder="0"/>
    </dxf>
    <dxf>
      <font>
        <strike val="0"/>
        <outline val="0"/>
        <shadow val="0"/>
        <u val="none"/>
        <vertAlign val="baseline"/>
        <sz val="10"/>
        <name val="Calibri Light"/>
        <family val="2"/>
        <scheme val="major"/>
      </font>
      <alignment horizontal="center" vertical="top" textRotation="0" wrapText="0" indent="0" justifyLastLine="0" shrinkToFit="0" readingOrder="0"/>
    </dxf>
    <dxf>
      <font>
        <strike val="0"/>
        <outline val="0"/>
        <shadow val="0"/>
        <u val="none"/>
        <vertAlign val="baseline"/>
        <sz val="10"/>
        <name val="Calibri Light"/>
        <family val="2"/>
        <scheme val="major"/>
      </font>
      <alignment horizontal="center" vertical="top" textRotation="0" wrapText="0" indent="0" justifyLastLine="0" shrinkToFit="0" readingOrder="0"/>
    </dxf>
    <dxf>
      <font>
        <strike val="0"/>
        <outline val="0"/>
        <shadow val="0"/>
        <u val="none"/>
        <vertAlign val="baseline"/>
        <sz val="10"/>
        <name val="Calibri Light"/>
        <family val="2"/>
        <scheme val="major"/>
      </font>
      <alignment horizontal="center" vertical="top" textRotation="0" wrapText="0" indent="0" justifyLastLine="0" shrinkToFit="0" readingOrder="0"/>
    </dxf>
    <dxf>
      <font>
        <strike val="0"/>
        <outline val="0"/>
        <shadow val="0"/>
        <u val="none"/>
        <vertAlign val="baseline"/>
        <sz val="10"/>
        <name val="Calibri Light"/>
        <family val="2"/>
        <scheme val="major"/>
      </font>
      <alignment horizontal="center" vertical="top" textRotation="0" wrapText="0" indent="0" justifyLastLine="0" shrinkToFit="0" readingOrder="0"/>
    </dxf>
    <dxf>
      <font>
        <strike val="0"/>
        <outline val="0"/>
        <shadow val="0"/>
        <u val="none"/>
        <vertAlign val="baseline"/>
        <sz val="10"/>
        <name val="Calibri Light"/>
        <family val="2"/>
        <scheme val="major"/>
      </font>
      <alignment horizontal="center" vertical="top" textRotation="0" wrapText="0" indent="0" justifyLastLine="0" shrinkToFit="0" readingOrder="0"/>
    </dxf>
    <dxf>
      <font>
        <strike val="0"/>
        <outline val="0"/>
        <shadow val="0"/>
        <u val="none"/>
        <vertAlign val="baseline"/>
        <sz val="10"/>
        <name val="Calibri Light"/>
        <family val="2"/>
        <scheme val="major"/>
      </font>
      <alignment horizontal="center" vertical="top" textRotation="0" wrapText="0" indent="0" justifyLastLine="0" shrinkToFit="0" readingOrder="0"/>
    </dxf>
    <dxf>
      <font>
        <strike val="0"/>
        <outline val="0"/>
        <shadow val="0"/>
        <u val="none"/>
        <vertAlign val="baseline"/>
        <sz val="10"/>
        <name val="Calibri Light"/>
        <family val="2"/>
        <scheme val="major"/>
      </font>
      <alignment horizontal="center" vertical="top" textRotation="0" wrapText="0" indent="0" justifyLastLine="0" shrinkToFit="0" readingOrder="0"/>
    </dxf>
    <dxf>
      <font>
        <strike val="0"/>
        <outline val="0"/>
        <shadow val="0"/>
        <u val="none"/>
        <vertAlign val="baseline"/>
        <sz val="10"/>
        <name val="Calibri Light"/>
        <family val="2"/>
        <scheme val="major"/>
      </font>
      <alignment horizontal="center" vertical="top" textRotation="0" wrapText="0" indent="0" justifyLastLine="0" shrinkToFit="0" readingOrder="0"/>
      <border diagonalUp="0" diagonalDown="0" outline="0">
        <left style="double">
          <color auto="1"/>
        </left>
        <right/>
        <top/>
        <bottom/>
      </border>
    </dxf>
    <dxf>
      <font>
        <strike val="0"/>
        <outline val="0"/>
        <shadow val="0"/>
        <u val="none"/>
        <vertAlign val="baseline"/>
        <sz val="10"/>
        <name val="Calibri Light"/>
        <family val="2"/>
        <scheme val="major"/>
      </font>
      <alignment horizontal="center" vertical="top" textRotation="0" wrapText="0" indent="0" justifyLastLine="0" shrinkToFit="0" readingOrder="0"/>
      <border diagonalUp="0" diagonalDown="0" outline="0">
        <left/>
        <right style="double">
          <color auto="1"/>
        </right>
        <top/>
        <bottom/>
      </border>
    </dxf>
    <dxf>
      <font>
        <strike val="0"/>
        <outline val="0"/>
        <shadow val="0"/>
        <u val="none"/>
        <vertAlign val="baseline"/>
        <sz val="10"/>
        <name val="Calibri Light"/>
        <family val="2"/>
        <scheme val="major"/>
      </font>
      <alignment horizontal="center" vertical="top" textRotation="0" wrapText="0" indent="0" justifyLastLine="0" shrinkToFit="0" readingOrder="0"/>
      <border diagonalUp="0" diagonalDown="0" outline="0">
        <left style="double">
          <color auto="1"/>
        </left>
        <right style="double">
          <color auto="1"/>
        </right>
        <top/>
        <bottom/>
      </border>
    </dxf>
    <dxf>
      <font>
        <strike val="0"/>
        <outline val="0"/>
        <shadow val="0"/>
        <u val="none"/>
        <vertAlign val="baseline"/>
        <sz val="10"/>
        <name val="Calibri Light"/>
        <family val="2"/>
        <scheme val="major"/>
      </font>
      <alignment horizontal="center" vertical="top" textRotation="0" wrapText="0" indent="0" justifyLastLine="0" shrinkToFit="0" readingOrder="0"/>
      <border diagonalUp="0" diagonalDown="0" outline="0">
        <left/>
        <right style="double">
          <color auto="1"/>
        </right>
        <top/>
        <bottom/>
      </border>
    </dxf>
    <dxf>
      <font>
        <strike val="0"/>
        <outline val="0"/>
        <shadow val="0"/>
        <u val="none"/>
        <vertAlign val="baseline"/>
        <sz val="10"/>
        <name val="Calibri Light"/>
        <family val="2"/>
        <scheme val="major"/>
      </font>
      <alignment horizontal="center" vertical="top" textRotation="0" wrapText="0" indent="0" justifyLastLine="0" shrinkToFit="0" readingOrder="0"/>
    </dxf>
    <dxf>
      <font>
        <strike val="0"/>
        <outline val="0"/>
        <shadow val="0"/>
        <u val="none"/>
        <vertAlign val="baseline"/>
        <sz val="10"/>
        <name val="Calibri Light"/>
        <family val="2"/>
        <scheme val="major"/>
      </font>
      <alignment horizontal="center" vertical="top" textRotation="0" wrapText="0" indent="0" justifyLastLine="0" shrinkToFit="0" readingOrder="0"/>
    </dxf>
    <dxf>
      <font>
        <strike val="0"/>
        <outline val="0"/>
        <shadow val="0"/>
        <u val="none"/>
        <vertAlign val="baseline"/>
        <sz val="10"/>
        <name val="Calibri Light"/>
        <family val="2"/>
        <scheme val="major"/>
      </font>
      <alignment horizontal="center" vertical="top" textRotation="0" wrapText="0" indent="0" justifyLastLine="0" shrinkToFit="0" readingOrder="0"/>
      <border diagonalUp="0" diagonalDown="0" outline="0">
        <left style="double">
          <color auto="1"/>
        </left>
        <right/>
        <top/>
        <bottom/>
      </border>
    </dxf>
    <dxf>
      <font>
        <b val="0"/>
        <i val="0"/>
        <strike val="0"/>
        <condense val="0"/>
        <extend val="0"/>
        <outline val="0"/>
        <shadow val="0"/>
        <u val="none"/>
        <vertAlign val="baseline"/>
        <sz val="10"/>
        <color theme="1"/>
        <name val="Calibri Light"/>
        <family val="2"/>
        <scheme val="major"/>
      </font>
      <alignment horizontal="center" vertical="top" textRotation="0" wrapText="0" indent="0" justifyLastLine="0" shrinkToFit="0" readingOrder="0"/>
      <border diagonalUp="0" diagonalDown="0">
        <left/>
        <right style="double">
          <color auto="1"/>
        </right>
        <vertical/>
      </border>
    </dxf>
    <dxf>
      <font>
        <b val="0"/>
        <i val="0"/>
        <strike val="0"/>
        <condense val="0"/>
        <extend val="0"/>
        <outline val="0"/>
        <shadow val="0"/>
        <u val="none"/>
        <vertAlign val="baseline"/>
        <sz val="10"/>
        <color theme="1"/>
        <name val="Calibri Light"/>
        <family val="2"/>
        <scheme val="maj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center" vertical="top" textRotation="0" wrapText="0" indent="0" justifyLastLine="0" shrinkToFit="0" readingOrder="0"/>
    </dxf>
    <dxf>
      <font>
        <strike val="0"/>
        <outline val="0"/>
        <shadow val="0"/>
        <u val="none"/>
        <vertAlign val="baseline"/>
        <sz val="10"/>
        <name val="Calibri Light"/>
        <family val="2"/>
        <scheme val="major"/>
      </font>
      <alignment horizontal="center" vertical="top" textRotation="0" wrapText="0" indent="0" justifyLastLine="0" shrinkToFit="0" readingOrder="0"/>
      <border diagonalUp="0" diagonalDown="0" outline="0">
        <left/>
        <right style="double">
          <color auto="1"/>
        </right>
        <top/>
        <bottom/>
      </border>
    </dxf>
    <dxf>
      <font>
        <strike val="0"/>
        <outline val="0"/>
        <shadow val="0"/>
        <u val="none"/>
        <vertAlign val="baseline"/>
        <sz val="10"/>
        <name val="Calibri Light"/>
        <family val="2"/>
        <scheme val="major"/>
      </font>
      <alignment horizontal="center" vertical="top" textRotation="0" wrapText="0" indent="0" justifyLastLine="0" shrinkToFit="0" readingOrder="0"/>
    </dxf>
    <dxf>
      <font>
        <strike val="0"/>
        <outline val="0"/>
        <shadow val="0"/>
        <u val="none"/>
        <vertAlign val="baseline"/>
        <sz val="10"/>
        <name val="Calibri Light"/>
        <family val="2"/>
        <scheme val="major"/>
      </font>
      <alignment horizontal="center" vertical="top" textRotation="0" wrapText="0" indent="0" justifyLastLine="0" shrinkToFit="0" readingOrder="0"/>
    </dxf>
    <dxf>
      <font>
        <strike val="0"/>
        <outline val="0"/>
        <shadow val="0"/>
        <u val="none"/>
        <vertAlign val="baseline"/>
        <sz val="10"/>
        <name val="Calibri Light"/>
        <family val="2"/>
        <scheme val="major"/>
      </font>
      <alignment horizontal="center" vertical="top" textRotation="0" wrapText="0" indent="0" justifyLastLine="0" shrinkToFit="0" readingOrder="0"/>
    </dxf>
    <dxf>
      <font>
        <strike val="0"/>
        <outline val="0"/>
        <shadow val="0"/>
        <u val="none"/>
        <vertAlign val="baseline"/>
        <sz val="10"/>
        <name val="Calibri Light"/>
        <family val="2"/>
        <scheme val="major"/>
      </font>
      <alignment horizontal="center" vertical="top" textRotation="0" wrapText="0" indent="0" justifyLastLine="0" shrinkToFit="0" readingOrder="0"/>
      <border diagonalUp="0" diagonalDown="0" outline="0">
        <left style="double">
          <color auto="1"/>
        </left>
        <right/>
        <top/>
        <bottom/>
      </border>
    </dxf>
    <dxf>
      <font>
        <strike val="0"/>
        <outline val="0"/>
        <shadow val="0"/>
        <u val="none"/>
        <vertAlign val="baseline"/>
        <sz val="10"/>
        <name val="Calibri Light"/>
        <family val="2"/>
        <scheme val="major"/>
      </font>
      <alignment horizontal="center" vertical="top" textRotation="0" wrapText="0" indent="0" justifyLastLine="0" shrinkToFit="0" readingOrder="0"/>
      <border diagonalUp="0" diagonalDown="0" outline="0">
        <left style="double">
          <color auto="1"/>
        </left>
        <right style="double">
          <color auto="1"/>
        </right>
        <top/>
        <bottom/>
      </border>
    </dxf>
    <dxf>
      <font>
        <strike val="0"/>
        <outline val="0"/>
        <shadow val="0"/>
        <u val="none"/>
        <vertAlign val="baseline"/>
        <sz val="10"/>
        <name val="Calibri Light"/>
        <family val="2"/>
        <scheme val="major"/>
      </font>
      <alignment vertical="top" textRotation="0" indent="0" justifyLastLine="0" shrinkToFit="0" readingOrder="0"/>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0"/>
        <name val="Calibri Light"/>
        <family val="2"/>
        <scheme val="major"/>
      </font>
      <alignment vertical="top" textRotation="0" indent="0" justifyLastLine="0" shrinkToFit="0" readingOrder="0"/>
    </dxf>
    <dxf>
      <font>
        <strike val="0"/>
        <outline val="0"/>
        <shadow val="0"/>
        <u val="none"/>
        <vertAlign val="baseline"/>
        <sz val="10"/>
        <name val="Calibri Light"/>
        <family val="2"/>
        <scheme val="major"/>
      </font>
      <alignment vertical="top" textRotation="0" indent="0" justifyLastLine="0" shrinkToFit="0" readingOrder="0"/>
    </dxf>
    <dxf>
      <font>
        <strike val="0"/>
        <outline val="0"/>
        <shadow val="0"/>
        <u val="none"/>
        <vertAlign val="baseline"/>
        <sz val="10"/>
        <name val="Calibri Light"/>
        <family val="2"/>
        <scheme val="major"/>
      </font>
      <alignment vertical="top" textRotation="0" indent="0" justifyLastLine="0" shrinkToFit="0" readingOrder="0"/>
      <border diagonalUp="0" diagonalDown="0">
        <left/>
        <right style="double">
          <color auto="1"/>
        </right>
        <vertical/>
      </border>
    </dxf>
    <dxf>
      <font>
        <strike val="0"/>
        <outline val="0"/>
        <shadow val="0"/>
        <u val="none"/>
        <vertAlign val="baseline"/>
        <sz val="10"/>
        <name val="Calibri Light"/>
        <family val="2"/>
        <scheme val="major"/>
      </font>
      <alignment vertical="top" textRotation="0" indent="0" justifyLastLine="0" shrinkToFit="0" readingOrder="0"/>
      <border diagonalUp="0" diagonalDown="0">
        <left style="double">
          <color auto="1"/>
        </left>
        <right/>
        <vertical/>
      </border>
    </dxf>
    <dxf>
      <fill>
        <patternFill>
          <fgColor rgb="FF000000"/>
          <bgColor rgb="FFF8CBAD"/>
        </patternFill>
      </fill>
    </dxf>
    <dxf>
      <font>
        <strike val="0"/>
        <outline val="0"/>
        <shadow val="0"/>
        <u val="none"/>
        <vertAlign val="baseline"/>
        <sz val="11"/>
        <color theme="0"/>
        <name val="Calibri"/>
        <family val="2"/>
        <scheme val="minor"/>
      </font>
      <fill>
        <patternFill patternType="none">
          <fgColor indexed="64"/>
          <bgColor auto="1"/>
        </patternFill>
      </fill>
    </dxf>
    <dxf>
      <font>
        <strike val="0"/>
        <outline val="0"/>
        <shadow val="0"/>
        <u val="none"/>
        <vertAlign val="baseline"/>
        <sz val="10"/>
        <color auto="1"/>
        <name val="Calibri Light"/>
        <family val="2"/>
        <scheme val="major"/>
      </font>
      <fill>
        <patternFill patternType="none">
          <fgColor indexed="64"/>
          <bgColor auto="1"/>
        </patternFill>
      </fill>
      <alignment horizontal="center" vertical="top" textRotation="0" wrapText="0" indent="0" justifyLastLine="0" shrinkToFit="0" readingOrder="0"/>
    </dxf>
    <dxf>
      <font>
        <strike val="0"/>
        <outline val="0"/>
        <shadow val="0"/>
        <u val="none"/>
        <vertAlign val="baseline"/>
        <sz val="10"/>
        <color auto="1"/>
        <name val="Calibri Light"/>
        <family val="2"/>
        <scheme val="major"/>
      </font>
      <fill>
        <patternFill patternType="none">
          <fgColor indexed="64"/>
          <bgColor auto="1"/>
        </patternFill>
      </fill>
      <alignment horizontal="center" vertical="top" textRotation="0" wrapText="0" indent="0" justifyLastLine="0" shrinkToFit="0" readingOrder="0"/>
    </dxf>
    <dxf>
      <font>
        <strike val="0"/>
        <outline val="0"/>
        <shadow val="0"/>
        <u val="none"/>
        <vertAlign val="baseline"/>
        <sz val="10"/>
        <color auto="1"/>
        <name val="Calibri Light"/>
        <family val="2"/>
        <scheme val="major"/>
      </font>
      <fill>
        <patternFill patternType="none">
          <fgColor indexed="64"/>
          <bgColor auto="1"/>
        </patternFill>
      </fill>
      <alignment horizontal="center" vertical="top" textRotation="0" wrapText="0" indent="0" justifyLastLine="0" shrinkToFit="0" readingOrder="0"/>
    </dxf>
    <dxf>
      <font>
        <b val="0"/>
        <i val="0"/>
        <strike val="0"/>
        <condense val="0"/>
        <extend val="0"/>
        <outline val="0"/>
        <shadow val="0"/>
        <u val="none"/>
        <vertAlign val="baseline"/>
        <sz val="10"/>
        <color auto="1"/>
        <name val="Calibri Light"/>
        <family val="2"/>
        <scheme val="major"/>
      </font>
      <fill>
        <patternFill patternType="none">
          <fgColor indexed="64"/>
          <bgColor auto="1"/>
        </patternFill>
      </fill>
      <alignment horizontal="center" vertical="top" textRotation="0" wrapText="0" indent="0" justifyLastLine="0" shrinkToFit="0" readingOrder="0"/>
    </dxf>
    <dxf>
      <font>
        <strike val="0"/>
        <outline val="0"/>
        <shadow val="0"/>
        <u val="none"/>
        <vertAlign val="baseline"/>
        <sz val="10"/>
        <color auto="1"/>
        <name val="Calibri Light"/>
        <family val="2"/>
        <scheme val="major"/>
      </font>
      <fill>
        <patternFill patternType="none">
          <fgColor indexed="64"/>
          <bgColor auto="1"/>
        </patternFill>
      </fill>
      <alignment horizontal="center" vertical="top" textRotation="0" wrapText="0" indent="0" justifyLastLine="0" shrinkToFit="0" readingOrder="0"/>
    </dxf>
    <dxf>
      <font>
        <strike val="0"/>
        <outline val="0"/>
        <shadow val="0"/>
        <u val="none"/>
        <vertAlign val="baseline"/>
        <sz val="10"/>
        <color auto="1"/>
        <name val="Calibri Light"/>
        <family val="2"/>
        <scheme val="major"/>
      </font>
      <fill>
        <patternFill patternType="none">
          <fgColor indexed="64"/>
          <bgColor auto="1"/>
        </patternFill>
      </fill>
      <alignment vertical="top" textRotation="0" indent="0" justifyLastLine="0" shrinkToFit="0" readingOrder="0"/>
    </dxf>
    <dxf>
      <font>
        <strike val="0"/>
        <outline val="0"/>
        <shadow val="0"/>
        <u val="none"/>
        <vertAlign val="baseline"/>
        <sz val="10"/>
        <color auto="1"/>
        <name val="Calibri Light"/>
        <family val="2"/>
        <scheme val="major"/>
      </font>
      <fill>
        <patternFill patternType="none">
          <fgColor indexed="64"/>
          <bgColor auto="1"/>
        </patternFill>
      </fill>
      <alignment vertical="top" textRotation="0" indent="0" justifyLastLine="0" shrinkToFit="0" readingOrder="0"/>
    </dxf>
    <dxf>
      <font>
        <strike val="0"/>
        <outline val="0"/>
        <shadow val="0"/>
        <u val="none"/>
        <vertAlign val="baseline"/>
        <color auto="1"/>
      </font>
      <fill>
        <patternFill patternType="none">
          <fgColor indexed="64"/>
          <bgColor auto="1"/>
        </patternFill>
      </fill>
    </dxf>
    <dxf>
      <font>
        <strike val="0"/>
        <outline val="0"/>
        <shadow val="0"/>
        <u val="none"/>
        <vertAlign val="baseline"/>
        <color auto="1"/>
      </font>
      <fill>
        <patternFill patternType="none">
          <fgColor indexed="64"/>
          <bgColor auto="1"/>
        </patternFill>
      </fill>
    </dxf>
    <dxf>
      <font>
        <b val="0"/>
        <i val="0"/>
        <strike val="0"/>
        <condense val="0"/>
        <extend val="0"/>
        <outline val="0"/>
        <shadow val="0"/>
        <u val="none"/>
        <vertAlign val="baseline"/>
        <sz val="10"/>
        <color auto="1"/>
        <name val="Calibri Light"/>
        <family val="2"/>
        <scheme val="major"/>
      </font>
      <numFmt numFmtId="0" formatCode="General"/>
      <fill>
        <patternFill patternType="solid">
          <fgColor indexed="64"/>
          <bgColor theme="8" tint="0.79998168889431442"/>
        </patternFill>
      </fill>
      <alignment horizontal="left" vertical="top" textRotation="0" wrapText="1" indent="0" justifyLastLine="0" shrinkToFit="0" readingOrder="0"/>
      <border diagonalUp="0" diagonalDown="0" outline="0">
        <left style="double">
          <color auto="1"/>
        </left>
        <right style="double">
          <color auto="1"/>
        </right>
        <top/>
        <bottom/>
      </border>
    </dxf>
    <dxf>
      <font>
        <strike val="0"/>
        <outline val="0"/>
        <shadow val="0"/>
        <u val="none"/>
        <vertAlign val="baseline"/>
        <sz val="10"/>
        <name val="Calibri Light"/>
        <family val="2"/>
        <scheme val="major"/>
      </font>
      <numFmt numFmtId="0" formatCode="General"/>
      <alignment horizontal="center" vertical="top" textRotation="0" wrapText="0" indent="0" justifyLastLine="0" shrinkToFit="0" readingOrder="0"/>
      <border diagonalUp="0" diagonalDown="0">
        <left style="double">
          <color auto="1"/>
        </left>
        <right style="double">
          <color auto="1"/>
        </right>
        <top/>
        <bottom/>
        <vertical/>
        <horizontal/>
      </border>
    </dxf>
    <dxf>
      <font>
        <strike val="0"/>
        <outline val="0"/>
        <shadow val="0"/>
        <u val="none"/>
        <vertAlign val="baseline"/>
        <sz val="10"/>
        <name val="Calibri Light"/>
        <family val="2"/>
        <scheme val="major"/>
      </font>
      <alignment horizontal="center" vertical="top" textRotation="0" wrapText="0" indent="0" justifyLastLine="0" shrinkToFit="0" readingOrder="0"/>
      <border diagonalUp="0" diagonalDown="0" outline="0">
        <left style="double">
          <color auto="1"/>
        </left>
        <right/>
        <top/>
        <bottom/>
      </border>
    </dxf>
    <dxf>
      <font>
        <strike val="0"/>
        <outline val="0"/>
        <shadow val="0"/>
        <u val="none"/>
        <vertAlign val="baseline"/>
        <sz val="10"/>
        <name val="Calibri Light"/>
        <family val="2"/>
        <scheme val="major"/>
      </font>
      <alignment horizontal="center" vertical="top" textRotation="0" wrapText="0" indent="0" justifyLastLine="0" shrinkToFit="0" readingOrder="0"/>
      <border diagonalUp="0" diagonalDown="0" outline="0">
        <left style="double">
          <color auto="1"/>
        </left>
        <right style="double">
          <color auto="1"/>
        </right>
        <top/>
        <bottom/>
      </border>
    </dxf>
    <dxf>
      <font>
        <strike val="0"/>
        <outline val="0"/>
        <shadow val="0"/>
        <u val="none"/>
        <vertAlign val="baseline"/>
        <sz val="10"/>
        <name val="Calibri Light"/>
        <family val="2"/>
        <scheme val="major"/>
      </font>
      <alignment horizontal="center" vertical="top" textRotation="0" wrapText="0" indent="0" justifyLastLine="0" shrinkToFit="0" readingOrder="0"/>
      <border diagonalUp="0" diagonalDown="0" outline="0">
        <left style="double">
          <color auto="1"/>
        </left>
        <right/>
        <top/>
        <bottom/>
      </border>
    </dxf>
    <dxf>
      <font>
        <b val="0"/>
        <i val="0"/>
        <strike val="0"/>
        <condense val="0"/>
        <extend val="0"/>
        <outline val="0"/>
        <shadow val="0"/>
        <u val="none"/>
        <vertAlign val="baseline"/>
        <sz val="10"/>
        <color theme="1"/>
        <name val="Calibri Light"/>
        <family val="2"/>
        <scheme val="major"/>
      </font>
      <alignment horizontal="center" vertical="top" textRotation="0" wrapText="0" indent="0" justifyLastLine="0" shrinkToFit="0" readingOrder="0"/>
    </dxf>
    <dxf>
      <font>
        <strike val="0"/>
        <outline val="0"/>
        <shadow val="0"/>
        <u val="none"/>
        <vertAlign val="baseline"/>
        <sz val="10"/>
        <name val="Calibri Light"/>
        <family val="2"/>
        <scheme val="major"/>
      </font>
      <alignment horizontal="center" vertical="top" textRotation="0" wrapText="0" indent="0" justifyLastLine="0" shrinkToFit="0" readingOrder="0"/>
      <border diagonalUp="0" diagonalDown="0" outline="0">
        <left style="double">
          <color auto="1"/>
        </left>
        <right style="double">
          <color auto="1"/>
        </right>
        <top/>
        <bottom/>
      </border>
    </dxf>
    <dxf>
      <font>
        <strike val="0"/>
        <outline val="0"/>
        <shadow val="0"/>
        <u val="none"/>
        <vertAlign val="baseline"/>
        <sz val="10"/>
        <name val="Calibri Light"/>
        <family val="2"/>
        <scheme val="major"/>
      </font>
      <alignment vertical="top" textRotation="0" indent="0" justifyLastLine="0" shrinkToFit="0" readingOrder="0"/>
      <border diagonalUp="0" diagonalDown="0">
        <left/>
        <right style="double">
          <color auto="1"/>
        </right>
        <vertical/>
      </border>
    </dxf>
    <dxf>
      <font>
        <strike val="0"/>
        <outline val="0"/>
        <shadow val="0"/>
        <u val="none"/>
        <vertAlign val="baseline"/>
        <sz val="10"/>
        <name val="Calibri Light"/>
        <family val="2"/>
        <scheme val="major"/>
      </font>
      <alignment vertical="top" textRotation="0" indent="0" justifyLastLine="0" shrinkToFit="0" readingOrder="0"/>
      <border diagonalUp="0" diagonalDown="0">
        <left style="double">
          <color auto="1"/>
        </left>
        <right/>
        <vertical/>
      </border>
    </dxf>
    <dxf>
      <fill>
        <patternFill>
          <fgColor rgb="FF000000"/>
          <bgColor rgb="FFF8CBAD"/>
        </patternFill>
      </fill>
    </dxf>
    <dxf>
      <fill>
        <patternFill>
          <fgColor rgb="FF000000"/>
          <bgColor rgb="FFF8CBAD"/>
        </patternFill>
      </fill>
    </dxf>
    <dxf>
      <font>
        <b val="0"/>
        <i val="0"/>
        <strike val="0"/>
        <condense val="0"/>
        <extend val="0"/>
        <outline val="0"/>
        <shadow val="0"/>
        <u val="none"/>
        <vertAlign val="baseline"/>
        <sz val="10"/>
        <color theme="0"/>
        <name val="Calibri Light"/>
        <family val="2"/>
        <scheme val="major"/>
      </font>
      <alignment horizontal="center" vertical="top" textRotation="0" wrapText="0" indent="0" justifyLastLine="0" shrinkToFit="0" readingOrder="0"/>
      <border diagonalUp="0" diagonalDown="0" outline="0">
        <left style="thin">
          <color theme="0"/>
        </left>
        <right style="thin">
          <color theme="0"/>
        </right>
        <top style="double">
          <color auto="1"/>
        </top>
        <bottom style="thin">
          <color theme="0"/>
        </bottom>
      </border>
    </dxf>
    <dxf>
      <font>
        <b val="0"/>
        <i val="0"/>
        <strike val="0"/>
        <condense val="0"/>
        <extend val="0"/>
        <outline val="0"/>
        <shadow val="0"/>
        <u val="none"/>
        <vertAlign val="baseline"/>
        <sz val="10"/>
        <color theme="1"/>
        <name val="Calibri Light"/>
        <family val="2"/>
        <scheme val="major"/>
      </font>
      <alignment horizontal="center" vertical="top" textRotation="0" wrapText="0" indent="0" justifyLastLine="0" shrinkToFit="0" readingOrder="0"/>
      <border diagonalUp="0" diagonalDown="0" outline="0">
        <left style="double">
          <color auto="1"/>
        </left>
        <right style="thin">
          <color theme="0"/>
        </right>
        <top style="double">
          <color auto="1"/>
        </top>
        <bottom style="thin">
          <color theme="0"/>
        </bottom>
      </border>
    </dxf>
    <dxf>
      <font>
        <b val="0"/>
        <i val="0"/>
        <strike val="0"/>
        <condense val="0"/>
        <extend val="0"/>
        <outline val="0"/>
        <shadow val="0"/>
        <u val="none"/>
        <vertAlign val="baseline"/>
        <sz val="10"/>
        <color theme="0"/>
        <name val="Calibri Light"/>
        <family val="2"/>
        <scheme val="major"/>
      </font>
      <fill>
        <patternFill patternType="solid">
          <fgColor indexed="64"/>
          <bgColor theme="3"/>
        </patternFill>
      </fill>
      <alignment horizontal="center" vertical="top" textRotation="0" wrapText="0" indent="0" justifyLastLine="0" shrinkToFit="0" readingOrder="0"/>
      <border diagonalUp="0" diagonalDown="0" outline="0">
        <left/>
        <right style="double">
          <color auto="1"/>
        </right>
        <top style="double">
          <color auto="1"/>
        </top>
        <bottom style="thin">
          <color theme="0"/>
        </bottom>
      </border>
    </dxf>
    <dxf>
      <font>
        <b val="0"/>
        <i val="0"/>
        <strike val="0"/>
        <condense val="0"/>
        <extend val="0"/>
        <outline val="0"/>
        <shadow val="0"/>
        <u val="none"/>
        <vertAlign val="baseline"/>
        <sz val="10"/>
        <color theme="0"/>
        <name val="Calibri Light"/>
        <family val="2"/>
        <scheme val="major"/>
      </font>
      <fill>
        <patternFill patternType="solid">
          <fgColor indexed="64"/>
          <bgColor theme="3"/>
        </patternFill>
      </fill>
      <alignment horizontal="center" vertical="top" textRotation="0" wrapText="0" indent="0" justifyLastLine="0" shrinkToFit="0" readingOrder="0"/>
      <border diagonalUp="0" diagonalDown="0" outline="0">
        <left/>
        <right/>
        <top style="double">
          <color auto="1"/>
        </top>
        <bottom style="thin">
          <color theme="0"/>
        </bottom>
      </border>
    </dxf>
    <dxf>
      <font>
        <b val="0"/>
        <i val="0"/>
        <strike val="0"/>
        <condense val="0"/>
        <extend val="0"/>
        <outline val="0"/>
        <shadow val="0"/>
        <u val="none"/>
        <vertAlign val="baseline"/>
        <sz val="10"/>
        <color theme="0"/>
        <name val="Calibri Light"/>
        <family val="2"/>
        <scheme val="major"/>
      </font>
      <fill>
        <patternFill patternType="solid">
          <fgColor indexed="64"/>
          <bgColor theme="3"/>
        </patternFill>
      </fill>
      <alignment horizontal="center" vertical="top" textRotation="0" wrapText="0" indent="0" justifyLastLine="0" shrinkToFit="0" readingOrder="0"/>
      <border diagonalUp="0" diagonalDown="0" outline="0">
        <left/>
        <right/>
        <top style="double">
          <color auto="1"/>
        </top>
        <bottom style="thin">
          <color theme="0"/>
        </bottom>
      </border>
    </dxf>
    <dxf>
      <font>
        <b val="0"/>
        <i val="0"/>
        <strike val="0"/>
        <condense val="0"/>
        <extend val="0"/>
        <outline val="0"/>
        <shadow val="0"/>
        <u val="none"/>
        <vertAlign val="baseline"/>
        <sz val="10"/>
        <color theme="0"/>
        <name val="Calibri Light"/>
        <family val="2"/>
        <scheme val="major"/>
      </font>
      <fill>
        <patternFill patternType="solid">
          <fgColor indexed="64"/>
          <bgColor theme="3"/>
        </patternFill>
      </fill>
      <alignment horizontal="center" vertical="top" textRotation="0" wrapText="0" indent="0" justifyLastLine="0" shrinkToFit="0" readingOrder="0"/>
      <border diagonalUp="0" diagonalDown="0" outline="0">
        <left/>
        <right/>
        <top style="double">
          <color auto="1"/>
        </top>
        <bottom style="thin">
          <color theme="0"/>
        </bottom>
      </border>
    </dxf>
    <dxf>
      <font>
        <b val="0"/>
        <i val="0"/>
        <strike val="0"/>
        <condense val="0"/>
        <extend val="0"/>
        <outline val="0"/>
        <shadow val="0"/>
        <u val="none"/>
        <vertAlign val="baseline"/>
        <sz val="10"/>
        <color theme="0"/>
        <name val="Calibri Light"/>
        <family val="2"/>
        <scheme val="major"/>
      </font>
      <fill>
        <patternFill patternType="solid">
          <fgColor indexed="64"/>
          <bgColor theme="3"/>
        </patternFill>
      </fill>
      <alignment horizontal="center" vertical="top" textRotation="0" wrapText="0" indent="0" justifyLastLine="0" shrinkToFit="0" readingOrder="0"/>
      <border diagonalUp="0" diagonalDown="0" outline="0">
        <left/>
        <right/>
        <top style="double">
          <color auto="1"/>
        </top>
        <bottom style="thin">
          <color theme="0"/>
        </bottom>
      </border>
    </dxf>
    <dxf>
      <font>
        <b val="0"/>
        <i val="0"/>
        <strike val="0"/>
        <condense val="0"/>
        <extend val="0"/>
        <outline val="0"/>
        <shadow val="0"/>
        <u val="none"/>
        <vertAlign val="baseline"/>
        <sz val="10"/>
        <color theme="0"/>
        <name val="Calibri Light"/>
        <family val="2"/>
        <scheme val="major"/>
      </font>
      <fill>
        <patternFill patternType="solid">
          <fgColor indexed="64"/>
          <bgColor theme="3"/>
        </patternFill>
      </fill>
      <alignment horizontal="center" vertical="top" textRotation="0" wrapText="0" indent="0" justifyLastLine="0" shrinkToFit="0" readingOrder="0"/>
      <border diagonalUp="0" diagonalDown="0" outline="0">
        <left/>
        <right/>
        <top style="double">
          <color auto="1"/>
        </top>
        <bottom style="thin">
          <color theme="0"/>
        </bottom>
      </border>
    </dxf>
    <dxf>
      <font>
        <b val="0"/>
        <i val="0"/>
        <strike val="0"/>
        <condense val="0"/>
        <extend val="0"/>
        <outline val="0"/>
        <shadow val="0"/>
        <u val="none"/>
        <vertAlign val="baseline"/>
        <sz val="10"/>
        <color theme="0"/>
        <name val="Calibri Light"/>
        <family val="2"/>
        <scheme val="major"/>
      </font>
      <fill>
        <patternFill patternType="solid">
          <fgColor indexed="64"/>
          <bgColor theme="3"/>
        </patternFill>
      </fill>
      <alignment horizontal="center" vertical="top" textRotation="0" wrapText="0" indent="0" justifyLastLine="0" shrinkToFit="0" readingOrder="0"/>
      <border diagonalUp="0" diagonalDown="0" outline="0">
        <left/>
        <right/>
        <top style="double">
          <color auto="1"/>
        </top>
        <bottom style="thin">
          <color theme="0"/>
        </bottom>
      </border>
    </dxf>
    <dxf>
      <font>
        <b val="0"/>
        <i val="0"/>
        <strike val="0"/>
        <condense val="0"/>
        <extend val="0"/>
        <outline val="0"/>
        <shadow val="0"/>
        <u val="none"/>
        <vertAlign val="baseline"/>
        <sz val="10"/>
        <color theme="0"/>
        <name val="Calibri Light"/>
        <family val="2"/>
        <scheme val="major"/>
      </font>
      <fill>
        <patternFill patternType="solid">
          <fgColor indexed="64"/>
          <bgColor theme="3"/>
        </patternFill>
      </fill>
      <alignment horizontal="center" vertical="top" textRotation="0" wrapText="0" indent="0" justifyLastLine="0" shrinkToFit="0" readingOrder="0"/>
      <border diagonalUp="0" diagonalDown="0" outline="0">
        <left/>
        <right/>
        <top style="double">
          <color auto="1"/>
        </top>
        <bottom style="thin">
          <color theme="0"/>
        </bottom>
      </border>
    </dxf>
    <dxf>
      <font>
        <b val="0"/>
        <i val="0"/>
        <strike val="0"/>
        <condense val="0"/>
        <extend val="0"/>
        <outline val="0"/>
        <shadow val="0"/>
        <u val="none"/>
        <vertAlign val="baseline"/>
        <sz val="10"/>
        <color theme="0"/>
        <name val="Calibri Light"/>
        <family val="2"/>
        <scheme val="major"/>
      </font>
      <fill>
        <patternFill patternType="solid">
          <fgColor indexed="64"/>
          <bgColor theme="3"/>
        </patternFill>
      </fill>
      <alignment horizontal="center" vertical="top" textRotation="0" wrapText="0" indent="0" justifyLastLine="0" shrinkToFit="0" readingOrder="0"/>
      <border diagonalUp="0" diagonalDown="0" outline="0">
        <left/>
        <right/>
        <top style="double">
          <color auto="1"/>
        </top>
        <bottom style="thin">
          <color theme="0"/>
        </bottom>
      </border>
    </dxf>
    <dxf>
      <font>
        <b val="0"/>
        <i val="0"/>
        <strike val="0"/>
        <condense val="0"/>
        <extend val="0"/>
        <outline val="0"/>
        <shadow val="0"/>
        <u val="none"/>
        <vertAlign val="baseline"/>
        <sz val="10"/>
        <color theme="0"/>
        <name val="Calibri Light"/>
        <family val="2"/>
        <scheme val="major"/>
      </font>
      <fill>
        <patternFill patternType="solid">
          <fgColor indexed="64"/>
          <bgColor theme="3"/>
        </patternFill>
      </fill>
      <alignment horizontal="center" vertical="top" textRotation="0" wrapText="0" indent="0" justifyLastLine="0" shrinkToFit="0" readingOrder="0"/>
      <border diagonalUp="0" diagonalDown="0" outline="0">
        <left style="double">
          <color auto="1"/>
        </left>
        <right/>
        <top style="double">
          <color auto="1"/>
        </top>
        <bottom style="thin">
          <color theme="0"/>
        </bottom>
      </border>
    </dxf>
    <dxf>
      <font>
        <b val="0"/>
        <i val="0"/>
        <strike val="0"/>
        <condense val="0"/>
        <extend val="0"/>
        <outline val="0"/>
        <shadow val="0"/>
        <u val="none"/>
        <vertAlign val="baseline"/>
        <sz val="10"/>
        <color theme="0"/>
        <name val="Calibri Light"/>
        <family val="2"/>
        <scheme val="major"/>
      </font>
      <fill>
        <patternFill patternType="solid">
          <fgColor indexed="64"/>
          <bgColor theme="4"/>
        </patternFill>
      </fill>
      <alignment horizontal="center" vertical="top" textRotation="0" wrapText="0" indent="0" justifyLastLine="0" shrinkToFit="0" readingOrder="0"/>
      <border diagonalUp="0" diagonalDown="0" outline="0">
        <left/>
        <right style="double">
          <color auto="1"/>
        </right>
        <top style="double">
          <color auto="1"/>
        </top>
        <bottom style="thin">
          <color theme="0"/>
        </bottom>
      </border>
    </dxf>
    <dxf>
      <font>
        <b val="0"/>
        <i val="0"/>
        <strike val="0"/>
        <condense val="0"/>
        <extend val="0"/>
        <outline val="0"/>
        <shadow val="0"/>
        <u val="none"/>
        <vertAlign val="baseline"/>
        <sz val="10"/>
        <color theme="0"/>
        <name val="Calibri Light"/>
        <family val="2"/>
        <scheme val="major"/>
      </font>
      <fill>
        <patternFill patternType="solid">
          <fgColor indexed="64"/>
          <bgColor theme="4"/>
        </patternFill>
      </fill>
      <alignment horizontal="center" vertical="top" textRotation="0" wrapText="0" indent="0" justifyLastLine="0" shrinkToFit="0" readingOrder="0"/>
      <border diagonalUp="0" diagonalDown="0" outline="0">
        <left style="double">
          <color auto="1"/>
        </left>
        <right/>
        <top style="double">
          <color auto="1"/>
        </top>
        <bottom style="thin">
          <color theme="0"/>
        </bottom>
      </border>
    </dxf>
    <dxf>
      <font>
        <b val="0"/>
        <i val="0"/>
        <strike val="0"/>
        <condense val="0"/>
        <extend val="0"/>
        <outline val="0"/>
        <shadow val="0"/>
        <u val="none"/>
        <vertAlign val="baseline"/>
        <sz val="10"/>
        <color theme="0"/>
        <name val="Calibri Light"/>
        <family val="2"/>
        <scheme val="major"/>
      </font>
      <fill>
        <patternFill patternType="solid">
          <fgColor indexed="64"/>
          <bgColor theme="3"/>
        </patternFill>
      </fill>
      <alignment horizontal="center" vertical="top" textRotation="0" wrapText="0" indent="0" justifyLastLine="0" shrinkToFit="0" readingOrder="0"/>
      <border diagonalUp="0" diagonalDown="0" outline="0">
        <left/>
        <right style="double">
          <color auto="1"/>
        </right>
        <top style="double">
          <color auto="1"/>
        </top>
        <bottom style="thin">
          <color theme="0"/>
        </bottom>
      </border>
    </dxf>
    <dxf>
      <font>
        <b val="0"/>
        <i val="0"/>
        <strike val="0"/>
        <condense val="0"/>
        <extend val="0"/>
        <outline val="0"/>
        <shadow val="0"/>
        <u val="none"/>
        <vertAlign val="baseline"/>
        <sz val="10"/>
        <color theme="0"/>
        <name val="Calibri Light"/>
        <family val="2"/>
        <scheme val="major"/>
      </font>
      <fill>
        <patternFill patternType="solid">
          <fgColor indexed="64"/>
          <bgColor theme="3"/>
        </patternFill>
      </fill>
      <alignment horizontal="center" vertical="top" textRotation="0" wrapText="0" indent="0" justifyLastLine="0" shrinkToFit="0" readingOrder="0"/>
      <border diagonalUp="0" diagonalDown="0" outline="0">
        <left/>
        <right/>
        <top style="double">
          <color auto="1"/>
        </top>
        <bottom style="thin">
          <color theme="0"/>
        </bottom>
      </border>
    </dxf>
    <dxf>
      <font>
        <b val="0"/>
        <i val="0"/>
        <strike val="0"/>
        <condense val="0"/>
        <extend val="0"/>
        <outline val="0"/>
        <shadow val="0"/>
        <u val="none"/>
        <vertAlign val="baseline"/>
        <sz val="10"/>
        <color theme="0"/>
        <name val="Calibri Light"/>
        <family val="2"/>
        <scheme val="major"/>
      </font>
      <fill>
        <patternFill patternType="solid">
          <fgColor indexed="64"/>
          <bgColor theme="3"/>
        </patternFill>
      </fill>
      <alignment horizontal="center" vertical="top" textRotation="0" wrapText="0" indent="0" justifyLastLine="0" shrinkToFit="0" readingOrder="0"/>
      <border diagonalUp="0" diagonalDown="0" outline="0">
        <left/>
        <right/>
        <top style="double">
          <color auto="1"/>
        </top>
        <bottom style="thin">
          <color theme="0"/>
        </bottom>
      </border>
    </dxf>
    <dxf>
      <font>
        <b val="0"/>
        <i val="0"/>
        <strike val="0"/>
        <condense val="0"/>
        <extend val="0"/>
        <outline val="0"/>
        <shadow val="0"/>
        <u val="none"/>
        <vertAlign val="baseline"/>
        <sz val="10"/>
        <color theme="0"/>
        <name val="Calibri Light"/>
        <family val="2"/>
        <scheme val="major"/>
      </font>
      <fill>
        <patternFill patternType="solid">
          <fgColor indexed="64"/>
          <bgColor theme="3"/>
        </patternFill>
      </fill>
      <alignment horizontal="center" vertical="top" textRotation="0" wrapText="0" indent="0" justifyLastLine="0" shrinkToFit="0" readingOrder="0"/>
      <border diagonalUp="0" diagonalDown="0" outline="0">
        <left style="double">
          <color auto="1"/>
        </left>
        <right/>
        <top style="double">
          <color auto="1"/>
        </top>
        <bottom style="thin">
          <color theme="0"/>
        </bottom>
      </border>
    </dxf>
    <dxf>
      <font>
        <b val="0"/>
        <i val="0"/>
        <strike val="0"/>
        <condense val="0"/>
        <extend val="0"/>
        <outline val="0"/>
        <shadow val="0"/>
        <u val="none"/>
        <vertAlign val="baseline"/>
        <sz val="10"/>
        <color theme="0"/>
        <name val="Calibri Light"/>
        <family val="2"/>
        <scheme val="major"/>
      </font>
      <fill>
        <patternFill patternType="solid">
          <fgColor indexed="64"/>
          <bgColor theme="4"/>
        </patternFill>
      </fill>
      <alignment horizontal="center" vertical="top" textRotation="0" wrapText="0" indent="0" justifyLastLine="0" shrinkToFit="0" readingOrder="0"/>
      <border diagonalUp="0" diagonalDown="0" outline="0">
        <left/>
        <right style="double">
          <color auto="1"/>
        </right>
        <top style="double">
          <color auto="1"/>
        </top>
        <bottom style="thin">
          <color theme="0"/>
        </bottom>
      </border>
    </dxf>
    <dxf>
      <font>
        <b val="0"/>
        <i val="0"/>
        <strike val="0"/>
        <condense val="0"/>
        <extend val="0"/>
        <outline val="0"/>
        <shadow val="0"/>
        <u val="none"/>
        <vertAlign val="baseline"/>
        <sz val="10"/>
        <color theme="0"/>
        <name val="Calibri Light"/>
        <family val="2"/>
        <scheme val="major"/>
      </font>
      <fill>
        <patternFill patternType="solid">
          <fgColor indexed="64"/>
          <bgColor theme="4"/>
        </patternFill>
      </fill>
      <alignment horizontal="center" vertical="top" textRotation="0" wrapText="0" indent="0" justifyLastLine="0" shrinkToFit="0" readingOrder="0"/>
      <border diagonalUp="0" diagonalDown="0" outline="0">
        <left/>
        <right/>
        <top style="double">
          <color auto="1"/>
        </top>
        <bottom style="thin">
          <color theme="0"/>
        </bottom>
      </border>
    </dxf>
    <dxf>
      <font>
        <b val="0"/>
        <i val="0"/>
        <strike val="0"/>
        <condense val="0"/>
        <extend val="0"/>
        <outline val="0"/>
        <shadow val="0"/>
        <u val="none"/>
        <vertAlign val="baseline"/>
        <sz val="10"/>
        <color theme="0"/>
        <name val="Calibri Light"/>
        <family val="2"/>
        <scheme val="major"/>
      </font>
      <fill>
        <patternFill patternType="solid">
          <fgColor indexed="64"/>
          <bgColor theme="4"/>
        </patternFill>
      </fill>
      <alignment horizontal="center" vertical="top" textRotation="0" wrapText="0" indent="0" justifyLastLine="0" shrinkToFit="0" readingOrder="0"/>
      <border diagonalUp="0" diagonalDown="0" outline="0">
        <left/>
        <right/>
        <top style="double">
          <color auto="1"/>
        </top>
        <bottom style="thin">
          <color theme="0"/>
        </bottom>
      </border>
    </dxf>
    <dxf>
      <font>
        <b val="0"/>
        <i val="0"/>
        <strike val="0"/>
        <condense val="0"/>
        <extend val="0"/>
        <outline val="0"/>
        <shadow val="0"/>
        <u val="none"/>
        <vertAlign val="baseline"/>
        <sz val="10"/>
        <color theme="0"/>
        <name val="Calibri Light"/>
        <family val="2"/>
        <scheme val="major"/>
      </font>
      <fill>
        <patternFill patternType="solid">
          <fgColor indexed="64"/>
          <bgColor theme="4"/>
        </patternFill>
      </fill>
      <alignment horizontal="center" vertical="top" textRotation="0" wrapText="0" indent="0" justifyLastLine="0" shrinkToFit="0" readingOrder="0"/>
      <border diagonalUp="0" diagonalDown="0" outline="0">
        <left/>
        <right/>
        <top style="double">
          <color auto="1"/>
        </top>
        <bottom style="thin">
          <color theme="0"/>
        </bottom>
      </border>
    </dxf>
    <dxf>
      <font>
        <b val="0"/>
        <i val="0"/>
        <strike val="0"/>
        <condense val="0"/>
        <extend val="0"/>
        <outline val="0"/>
        <shadow val="0"/>
        <u val="none"/>
        <vertAlign val="baseline"/>
        <sz val="10"/>
        <color theme="0"/>
        <name val="Calibri Light"/>
        <family val="2"/>
        <scheme val="major"/>
      </font>
      <fill>
        <patternFill patternType="solid">
          <fgColor indexed="64"/>
          <bgColor theme="4"/>
        </patternFill>
      </fill>
      <alignment horizontal="center" vertical="top" textRotation="0" wrapText="0" indent="0" justifyLastLine="0" shrinkToFit="0" readingOrder="0"/>
      <border diagonalUp="0" diagonalDown="0" outline="0">
        <left/>
        <right/>
        <top style="double">
          <color auto="1"/>
        </top>
        <bottom style="thin">
          <color theme="0"/>
        </bottom>
      </border>
    </dxf>
    <dxf>
      <font>
        <b val="0"/>
        <i val="0"/>
        <strike val="0"/>
        <condense val="0"/>
        <extend val="0"/>
        <outline val="0"/>
        <shadow val="0"/>
        <u val="none"/>
        <vertAlign val="baseline"/>
        <sz val="10"/>
        <color theme="0"/>
        <name val="Calibri Light"/>
        <family val="2"/>
        <scheme val="major"/>
      </font>
      <fill>
        <patternFill patternType="solid">
          <fgColor indexed="64"/>
          <bgColor theme="4"/>
        </patternFill>
      </fill>
      <alignment horizontal="center" vertical="top" textRotation="0" wrapText="0" indent="0" justifyLastLine="0" shrinkToFit="0" readingOrder="0"/>
      <border diagonalUp="0" diagonalDown="0" outline="0">
        <left/>
        <right/>
        <top style="double">
          <color auto="1"/>
        </top>
        <bottom style="thin">
          <color theme="0"/>
        </bottom>
      </border>
    </dxf>
    <dxf>
      <font>
        <b val="0"/>
        <i val="0"/>
        <strike val="0"/>
        <condense val="0"/>
        <extend val="0"/>
        <outline val="0"/>
        <shadow val="0"/>
        <u val="none"/>
        <vertAlign val="baseline"/>
        <sz val="10"/>
        <color theme="0"/>
        <name val="Calibri Light"/>
        <family val="2"/>
        <scheme val="major"/>
      </font>
      <fill>
        <patternFill patternType="solid">
          <fgColor indexed="64"/>
          <bgColor theme="4"/>
        </patternFill>
      </fill>
      <alignment horizontal="center" vertical="top" textRotation="0" wrapText="0" indent="0" justifyLastLine="0" shrinkToFit="0" readingOrder="0"/>
      <border diagonalUp="0" diagonalDown="0" outline="0">
        <left/>
        <right/>
        <top style="double">
          <color auto="1"/>
        </top>
        <bottom style="thin">
          <color theme="0"/>
        </bottom>
      </border>
    </dxf>
    <dxf>
      <font>
        <b val="0"/>
        <i val="0"/>
        <strike val="0"/>
        <condense val="0"/>
        <extend val="0"/>
        <outline val="0"/>
        <shadow val="0"/>
        <u val="none"/>
        <vertAlign val="baseline"/>
        <sz val="10"/>
        <color theme="0"/>
        <name val="Calibri Light"/>
        <family val="2"/>
        <scheme val="major"/>
      </font>
      <fill>
        <patternFill patternType="solid">
          <fgColor indexed="64"/>
          <bgColor theme="4"/>
        </patternFill>
      </fill>
      <alignment horizontal="center" vertical="top" textRotation="0" wrapText="0" indent="0" justifyLastLine="0" shrinkToFit="0" readingOrder="0"/>
      <border diagonalUp="0" diagonalDown="0" outline="0">
        <left/>
        <right/>
        <top style="double">
          <color auto="1"/>
        </top>
        <bottom style="thin">
          <color theme="0"/>
        </bottom>
      </border>
    </dxf>
    <dxf>
      <font>
        <b val="0"/>
        <i val="0"/>
        <strike val="0"/>
        <condense val="0"/>
        <extend val="0"/>
        <outline val="0"/>
        <shadow val="0"/>
        <u val="none"/>
        <vertAlign val="baseline"/>
        <sz val="10"/>
        <color theme="0"/>
        <name val="Calibri Light"/>
        <family val="2"/>
        <scheme val="major"/>
      </font>
      <fill>
        <patternFill patternType="solid">
          <fgColor indexed="64"/>
          <bgColor theme="4"/>
        </patternFill>
      </fill>
      <alignment horizontal="center" vertical="top" textRotation="0" wrapText="0" indent="0" justifyLastLine="0" shrinkToFit="0" readingOrder="0"/>
      <border diagonalUp="0" diagonalDown="0" outline="0">
        <left/>
        <right/>
        <top style="double">
          <color auto="1"/>
        </top>
        <bottom style="thin">
          <color theme="0"/>
        </bottom>
      </border>
    </dxf>
    <dxf>
      <font>
        <b val="0"/>
        <i val="0"/>
        <strike val="0"/>
        <condense val="0"/>
        <extend val="0"/>
        <outline val="0"/>
        <shadow val="0"/>
        <u val="none"/>
        <vertAlign val="baseline"/>
        <sz val="10"/>
        <color theme="0"/>
        <name val="Calibri Light"/>
        <family val="2"/>
        <scheme val="major"/>
      </font>
      <fill>
        <patternFill patternType="solid">
          <fgColor indexed="64"/>
          <bgColor theme="4"/>
        </patternFill>
      </fill>
      <alignment horizontal="center" vertical="top" textRotation="0" wrapText="0" indent="0" justifyLastLine="0" shrinkToFit="0" readingOrder="0"/>
      <border diagonalUp="0" diagonalDown="0" outline="0">
        <left/>
        <right/>
        <top style="double">
          <color auto="1"/>
        </top>
        <bottom style="thin">
          <color theme="0"/>
        </bottom>
      </border>
    </dxf>
    <dxf>
      <font>
        <b val="0"/>
        <i val="0"/>
        <strike val="0"/>
        <condense val="0"/>
        <extend val="0"/>
        <outline val="0"/>
        <shadow val="0"/>
        <u val="none"/>
        <vertAlign val="baseline"/>
        <sz val="10"/>
        <color theme="0"/>
        <name val="Calibri Light"/>
        <family val="2"/>
        <scheme val="major"/>
      </font>
      <fill>
        <patternFill patternType="solid">
          <fgColor indexed="64"/>
          <bgColor theme="4"/>
        </patternFill>
      </fill>
      <alignment horizontal="center" vertical="top" textRotation="0" wrapText="0" indent="0" justifyLastLine="0" shrinkToFit="0" readingOrder="0"/>
      <border diagonalUp="0" diagonalDown="0" outline="0">
        <left style="double">
          <color auto="1"/>
        </left>
        <right/>
        <top style="double">
          <color auto="1"/>
        </top>
        <bottom style="thin">
          <color theme="0"/>
        </bottom>
      </border>
    </dxf>
    <dxf>
      <font>
        <b val="0"/>
        <i val="0"/>
        <strike val="0"/>
        <condense val="0"/>
        <extend val="0"/>
        <outline val="0"/>
        <shadow val="0"/>
        <u val="none"/>
        <vertAlign val="baseline"/>
        <sz val="10"/>
        <color theme="0"/>
        <name val="Calibri Light"/>
        <family val="2"/>
        <scheme val="major"/>
      </font>
      <fill>
        <patternFill patternType="solid">
          <fgColor indexed="64"/>
          <bgColor theme="3"/>
        </patternFill>
      </fill>
      <alignment horizontal="center" vertical="top" textRotation="0" wrapText="0" indent="0" justifyLastLine="0" shrinkToFit="0" readingOrder="0"/>
      <border diagonalUp="0" diagonalDown="0" outline="0">
        <left style="double">
          <color auto="1"/>
        </left>
        <right style="double">
          <color auto="1"/>
        </right>
        <top style="double">
          <color auto="1"/>
        </top>
        <bottom style="thin">
          <color theme="0"/>
        </bottom>
      </border>
    </dxf>
    <dxf>
      <font>
        <b val="0"/>
        <i val="0"/>
        <strike val="0"/>
        <condense val="0"/>
        <extend val="0"/>
        <outline val="0"/>
        <shadow val="0"/>
        <u val="none"/>
        <vertAlign val="baseline"/>
        <sz val="10"/>
        <color theme="1"/>
        <name val="Calibri Light"/>
        <family val="2"/>
        <scheme val="major"/>
      </font>
      <fill>
        <patternFill patternType="solid">
          <fgColor indexed="64"/>
          <bgColor theme="5" tint="0.59999389629810485"/>
        </patternFill>
      </fill>
      <alignment horizontal="general" vertical="top" textRotation="0" wrapText="0" indent="0" justifyLastLine="0" shrinkToFit="0" readingOrder="0"/>
    </dxf>
    <dxf>
      <font>
        <b val="0"/>
        <i val="0"/>
        <strike val="0"/>
        <condense val="0"/>
        <extend val="0"/>
        <outline val="0"/>
        <shadow val="0"/>
        <u val="none"/>
        <vertAlign val="baseline"/>
        <sz val="10"/>
        <color theme="1"/>
        <name val="Calibri Light"/>
        <family val="2"/>
        <scheme val="major"/>
      </font>
      <fill>
        <patternFill patternType="solid">
          <fgColor indexed="64"/>
          <bgColor theme="5" tint="0.59999389629810485"/>
        </patternFill>
      </fill>
      <alignment horizontal="general" vertical="top" textRotation="0" wrapText="0" indent="0" justifyLastLine="0" shrinkToFit="0" readingOrder="0"/>
    </dxf>
    <dxf>
      <font>
        <b val="0"/>
        <i val="0"/>
        <strike val="0"/>
        <condense val="0"/>
        <extend val="0"/>
        <outline val="0"/>
        <shadow val="0"/>
        <u val="none"/>
        <vertAlign val="baseline"/>
        <sz val="10"/>
        <color theme="1"/>
        <name val="Calibri Light"/>
        <family val="2"/>
        <scheme val="major"/>
      </font>
      <fill>
        <patternFill patternType="solid">
          <fgColor indexed="64"/>
          <bgColor theme="5" tint="0.59999389629810485"/>
        </patternFill>
      </fill>
      <alignment horizontal="general" vertical="top" textRotation="0" wrapText="0" indent="0" justifyLastLine="0" shrinkToFit="0" readingOrder="0"/>
    </dxf>
    <dxf>
      <font>
        <b val="0"/>
        <i val="0"/>
        <strike val="0"/>
        <condense val="0"/>
        <extend val="0"/>
        <outline val="0"/>
        <shadow val="0"/>
        <u val="none"/>
        <vertAlign val="baseline"/>
        <sz val="10"/>
        <color theme="1"/>
        <name val="Calibri Light"/>
        <family val="2"/>
        <scheme val="major"/>
      </font>
      <fill>
        <patternFill patternType="solid">
          <fgColor indexed="64"/>
          <bgColor theme="5" tint="0.59999389629810485"/>
        </patternFill>
      </fill>
      <alignment horizontal="general" vertical="top" textRotation="0" wrapText="0" indent="0" justifyLastLine="0" shrinkToFit="0" readingOrder="0"/>
    </dxf>
    <dxf>
      <font>
        <b val="0"/>
        <i val="0"/>
        <strike val="0"/>
        <condense val="0"/>
        <extend val="0"/>
        <outline val="0"/>
        <shadow val="0"/>
        <u val="none"/>
        <vertAlign val="baseline"/>
        <sz val="10"/>
        <color theme="1"/>
        <name val="Calibri Light"/>
        <family val="2"/>
        <scheme val="major"/>
      </font>
      <fill>
        <patternFill patternType="solid">
          <fgColor indexed="64"/>
          <bgColor theme="5" tint="0.59999389629810485"/>
        </patternFill>
      </fill>
      <alignment horizontal="general" vertical="top" textRotation="0" wrapText="0" indent="0" justifyLastLine="0" shrinkToFit="0" readingOrder="0"/>
    </dxf>
    <dxf>
      <font>
        <b val="0"/>
        <i val="0"/>
        <strike val="0"/>
        <condense val="0"/>
        <extend val="0"/>
        <outline val="0"/>
        <shadow val="0"/>
        <u val="none"/>
        <vertAlign val="baseline"/>
        <sz val="10"/>
        <color theme="1"/>
        <name val="Calibri Light"/>
        <family val="2"/>
        <scheme val="major"/>
      </font>
      <fill>
        <patternFill patternType="solid">
          <fgColor indexed="64"/>
          <bgColor theme="5" tint="0.59999389629810485"/>
        </patternFill>
      </fill>
      <alignment horizontal="general" vertical="top" textRotation="0" wrapText="0" indent="0" justifyLastLine="0" shrinkToFit="0" readingOrder="0"/>
    </dxf>
    <dxf>
      <font>
        <strike val="0"/>
        <outline val="0"/>
        <shadow val="0"/>
        <u val="none"/>
        <vertAlign val="baseline"/>
        <sz val="10"/>
        <name val="Calibri Light"/>
        <family val="2"/>
        <scheme val="major"/>
      </font>
      <numFmt numFmtId="0" formatCode="General"/>
      <alignment horizontal="center" vertical="top" textRotation="0" wrapText="0" indent="0" justifyLastLine="0" shrinkToFit="0" readingOrder="0"/>
      <border diagonalUp="0" diagonalDown="0">
        <left style="double">
          <color auto="1"/>
        </left>
        <right style="double">
          <color auto="1"/>
        </right>
        <top/>
        <bottom/>
        <vertical/>
        <horizontal/>
      </border>
    </dxf>
    <dxf>
      <font>
        <b val="0"/>
        <i val="0"/>
        <strike val="0"/>
        <condense val="0"/>
        <extend val="0"/>
        <outline val="0"/>
        <shadow val="0"/>
        <u val="none"/>
        <vertAlign val="baseline"/>
        <sz val="10"/>
        <color theme="1"/>
        <name val="Calibri Light"/>
        <family val="2"/>
        <scheme val="major"/>
      </font>
      <numFmt numFmtId="0" formatCode="General"/>
      <alignment horizontal="center" vertical="top" textRotation="0" wrapText="0" indent="0" justifyLastLine="0" shrinkToFit="0" readingOrder="0"/>
      <border diagonalUp="0" diagonalDown="0">
        <left style="double">
          <color auto="1"/>
        </left>
        <right style="double">
          <color auto="1"/>
        </right>
        <top/>
        <bottom/>
        <vertical/>
        <horizontal/>
      </border>
    </dxf>
    <dxf>
      <font>
        <strike val="0"/>
        <outline val="0"/>
        <shadow val="0"/>
        <u val="none"/>
        <vertAlign val="baseline"/>
        <sz val="10"/>
        <name val="Calibri Light"/>
        <family val="2"/>
        <scheme val="major"/>
      </font>
      <alignment horizontal="center" vertical="top" textRotation="0" wrapText="0" indent="0" justifyLastLine="0" shrinkToFit="0" readingOrder="0"/>
      <border diagonalUp="0" diagonalDown="0" outline="0">
        <left/>
        <right style="double">
          <color auto="1"/>
        </right>
        <top/>
        <bottom/>
      </border>
    </dxf>
    <dxf>
      <font>
        <strike val="0"/>
        <outline val="0"/>
        <shadow val="0"/>
        <u val="none"/>
        <vertAlign val="baseline"/>
        <sz val="10"/>
        <name val="Calibri Light"/>
        <family val="2"/>
        <scheme val="major"/>
      </font>
      <alignment horizontal="center" vertical="top" textRotation="0" wrapText="0" indent="0" justifyLastLine="0" shrinkToFit="0" readingOrder="0"/>
    </dxf>
    <dxf>
      <font>
        <strike val="0"/>
        <outline val="0"/>
        <shadow val="0"/>
        <u val="none"/>
        <vertAlign val="baseline"/>
        <sz val="10"/>
        <name val="Calibri Light"/>
        <family val="2"/>
        <scheme val="major"/>
      </font>
      <alignment horizontal="center" vertical="top" textRotation="0" wrapText="0" indent="0" justifyLastLine="0" shrinkToFit="0" readingOrder="0"/>
    </dxf>
    <dxf>
      <font>
        <strike val="0"/>
        <outline val="0"/>
        <shadow val="0"/>
        <u val="none"/>
        <vertAlign val="baseline"/>
        <sz val="10"/>
        <name val="Calibri Light"/>
        <family val="2"/>
        <scheme val="major"/>
      </font>
      <alignment horizontal="center" vertical="top" textRotation="0" wrapText="0" indent="0" justifyLastLine="0" shrinkToFit="0" readingOrder="0"/>
    </dxf>
    <dxf>
      <font>
        <strike val="0"/>
        <outline val="0"/>
        <shadow val="0"/>
        <u val="none"/>
        <vertAlign val="baseline"/>
        <sz val="10"/>
        <name val="Calibri Light"/>
        <family val="2"/>
        <scheme val="major"/>
      </font>
      <alignment horizontal="center" vertical="top" textRotation="0" wrapText="0" indent="0" justifyLastLine="0" shrinkToFit="0" readingOrder="0"/>
    </dxf>
    <dxf>
      <font>
        <strike val="0"/>
        <outline val="0"/>
        <shadow val="0"/>
        <u val="none"/>
        <vertAlign val="baseline"/>
        <sz val="10"/>
        <name val="Calibri Light"/>
        <family val="2"/>
        <scheme val="major"/>
      </font>
      <alignment horizontal="center" vertical="top" textRotation="0" wrapText="0" indent="0" justifyLastLine="0" shrinkToFit="0" readingOrder="0"/>
    </dxf>
    <dxf>
      <font>
        <strike val="0"/>
        <outline val="0"/>
        <shadow val="0"/>
        <u val="none"/>
        <vertAlign val="baseline"/>
        <sz val="10"/>
        <name val="Calibri Light"/>
        <family val="2"/>
        <scheme val="major"/>
      </font>
      <alignment horizontal="center" vertical="top" textRotation="0" wrapText="0" indent="0" justifyLastLine="0" shrinkToFit="0" readingOrder="0"/>
    </dxf>
    <dxf>
      <font>
        <strike val="0"/>
        <outline val="0"/>
        <shadow val="0"/>
        <u val="none"/>
        <vertAlign val="baseline"/>
        <sz val="10"/>
        <name val="Calibri Light"/>
        <family val="2"/>
        <scheme val="major"/>
      </font>
      <alignment horizontal="center" vertical="top" textRotation="0" wrapText="0" indent="0" justifyLastLine="0" shrinkToFit="0" readingOrder="0"/>
    </dxf>
    <dxf>
      <font>
        <strike val="0"/>
        <outline val="0"/>
        <shadow val="0"/>
        <u val="none"/>
        <vertAlign val="baseline"/>
        <sz val="10"/>
        <name val="Calibri Light"/>
        <family val="2"/>
        <scheme val="major"/>
      </font>
      <alignment horizontal="center" vertical="top" textRotation="0" wrapText="0" indent="0" justifyLastLine="0" shrinkToFit="0" readingOrder="0"/>
    </dxf>
    <dxf>
      <font>
        <strike val="0"/>
        <outline val="0"/>
        <shadow val="0"/>
        <u val="none"/>
        <vertAlign val="baseline"/>
        <sz val="10"/>
        <name val="Calibri Light"/>
        <family val="2"/>
        <scheme val="major"/>
      </font>
      <alignment horizontal="center" vertical="top" textRotation="0" wrapText="0" indent="0" justifyLastLine="0" shrinkToFit="0" readingOrder="0"/>
      <border diagonalUp="0" diagonalDown="0" outline="0">
        <left style="double">
          <color auto="1"/>
        </left>
        <right/>
        <top/>
        <bottom/>
      </border>
    </dxf>
    <dxf>
      <font>
        <strike val="0"/>
        <outline val="0"/>
        <shadow val="0"/>
        <u val="none"/>
        <vertAlign val="baseline"/>
        <sz val="10"/>
        <name val="Calibri Light"/>
        <family val="2"/>
        <scheme val="major"/>
      </font>
      <alignment horizontal="center" vertical="top" textRotation="0" wrapText="0" indent="0" justifyLastLine="0" shrinkToFit="0" readingOrder="0"/>
      <border diagonalUp="0" diagonalDown="0" outline="0">
        <left/>
        <right style="double">
          <color auto="1"/>
        </right>
        <top/>
        <bottom/>
      </border>
    </dxf>
    <dxf>
      <font>
        <strike val="0"/>
        <outline val="0"/>
        <shadow val="0"/>
        <u val="none"/>
        <vertAlign val="baseline"/>
        <sz val="10"/>
        <name val="Calibri Light"/>
        <family val="2"/>
        <scheme val="major"/>
      </font>
      <alignment horizontal="center" vertical="top" textRotation="0" wrapText="0" indent="0" justifyLastLine="0" shrinkToFit="0" readingOrder="0"/>
      <border diagonalUp="0" diagonalDown="0" outline="0">
        <left style="double">
          <color auto="1"/>
        </left>
        <right style="double">
          <color auto="1"/>
        </right>
        <top/>
        <bottom/>
      </border>
    </dxf>
    <dxf>
      <font>
        <strike val="0"/>
        <outline val="0"/>
        <shadow val="0"/>
        <u val="none"/>
        <vertAlign val="baseline"/>
        <sz val="10"/>
        <name val="Calibri Light"/>
        <family val="2"/>
        <scheme val="major"/>
      </font>
      <alignment horizontal="center" vertical="top" textRotation="0" wrapText="0" indent="0" justifyLastLine="0" shrinkToFit="0" readingOrder="0"/>
      <border diagonalUp="0" diagonalDown="0" outline="0">
        <left/>
        <right style="double">
          <color auto="1"/>
        </right>
        <top/>
        <bottom/>
      </border>
    </dxf>
    <dxf>
      <font>
        <strike val="0"/>
        <outline val="0"/>
        <shadow val="0"/>
        <u val="none"/>
        <vertAlign val="baseline"/>
        <sz val="10"/>
        <name val="Calibri Light"/>
        <family val="2"/>
        <scheme val="major"/>
      </font>
      <alignment horizontal="center" vertical="top" textRotation="0" wrapText="0" indent="0" justifyLastLine="0" shrinkToFit="0" readingOrder="0"/>
    </dxf>
    <dxf>
      <font>
        <strike val="0"/>
        <outline val="0"/>
        <shadow val="0"/>
        <u val="none"/>
        <vertAlign val="baseline"/>
        <sz val="10"/>
        <name val="Calibri Light"/>
        <family val="2"/>
        <scheme val="major"/>
      </font>
      <alignment horizontal="center" vertical="top" textRotation="0" wrapText="0" indent="0" justifyLastLine="0" shrinkToFit="0" readingOrder="0"/>
    </dxf>
    <dxf>
      <font>
        <strike val="0"/>
        <outline val="0"/>
        <shadow val="0"/>
        <u val="none"/>
        <vertAlign val="baseline"/>
        <sz val="10"/>
        <name val="Calibri Light"/>
        <family val="2"/>
        <scheme val="major"/>
      </font>
      <alignment horizontal="center" vertical="top" textRotation="0" wrapText="0" indent="0" justifyLastLine="0" shrinkToFit="0" readingOrder="0"/>
      <border diagonalUp="0" diagonalDown="0" outline="0">
        <left style="double">
          <color auto="1"/>
        </left>
        <right/>
        <top/>
        <bottom/>
      </border>
    </dxf>
    <dxf>
      <font>
        <b val="0"/>
        <i val="0"/>
        <strike val="0"/>
        <condense val="0"/>
        <extend val="0"/>
        <outline val="0"/>
        <shadow val="0"/>
        <u val="none"/>
        <vertAlign val="baseline"/>
        <sz val="10"/>
        <color theme="1"/>
        <name val="Calibri Light"/>
        <family val="2"/>
        <scheme val="major"/>
      </font>
      <alignment horizontal="center" vertical="top" textRotation="0" wrapText="0" indent="0" justifyLastLine="0" shrinkToFit="0" readingOrder="0"/>
      <border diagonalUp="0" diagonalDown="0">
        <left/>
        <right style="double">
          <color auto="1"/>
        </right>
        <vertical/>
      </border>
    </dxf>
    <dxf>
      <font>
        <b val="0"/>
        <i val="0"/>
        <strike val="0"/>
        <condense val="0"/>
        <extend val="0"/>
        <outline val="0"/>
        <shadow val="0"/>
        <u val="none"/>
        <vertAlign val="baseline"/>
        <sz val="10"/>
        <color theme="1"/>
        <name val="Calibri Light"/>
        <family val="2"/>
        <scheme val="maj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center" vertical="top" textRotation="0" wrapText="0" indent="0" justifyLastLine="0" shrinkToFit="0" readingOrder="0"/>
    </dxf>
    <dxf>
      <font>
        <strike val="0"/>
        <outline val="0"/>
        <shadow val="0"/>
        <u val="none"/>
        <vertAlign val="baseline"/>
        <sz val="10"/>
        <name val="Calibri Light"/>
        <family val="2"/>
        <scheme val="major"/>
      </font>
      <alignment horizontal="center" vertical="top" textRotation="0" wrapText="0" indent="0" justifyLastLine="0" shrinkToFit="0" readingOrder="0"/>
      <border diagonalUp="0" diagonalDown="0" outline="0">
        <left/>
        <right style="double">
          <color auto="1"/>
        </right>
        <top/>
        <bottom/>
      </border>
    </dxf>
    <dxf>
      <font>
        <strike val="0"/>
        <outline val="0"/>
        <shadow val="0"/>
        <u val="none"/>
        <vertAlign val="baseline"/>
        <sz val="10"/>
        <name val="Calibri Light"/>
        <family val="2"/>
        <scheme val="major"/>
      </font>
      <alignment horizontal="center" vertical="top" textRotation="0" wrapText="0" indent="0" justifyLastLine="0" shrinkToFit="0" readingOrder="0"/>
    </dxf>
    <dxf>
      <font>
        <strike val="0"/>
        <outline val="0"/>
        <shadow val="0"/>
        <u val="none"/>
        <vertAlign val="baseline"/>
        <sz val="10"/>
        <name val="Calibri Light"/>
        <family val="2"/>
        <scheme val="major"/>
      </font>
      <alignment horizontal="center" vertical="top" textRotation="0" wrapText="0" indent="0" justifyLastLine="0" shrinkToFit="0" readingOrder="0"/>
    </dxf>
    <dxf>
      <font>
        <strike val="0"/>
        <outline val="0"/>
        <shadow val="0"/>
        <u val="none"/>
        <vertAlign val="baseline"/>
        <sz val="10"/>
        <name val="Calibri Light"/>
        <family val="2"/>
        <scheme val="major"/>
      </font>
      <alignment horizontal="center" vertical="top" textRotation="0" wrapText="0" indent="0" justifyLastLine="0" shrinkToFit="0" readingOrder="0"/>
    </dxf>
    <dxf>
      <font>
        <strike val="0"/>
        <outline val="0"/>
        <shadow val="0"/>
        <u val="none"/>
        <vertAlign val="baseline"/>
        <sz val="10"/>
        <name val="Calibri Light"/>
        <family val="2"/>
        <scheme val="major"/>
      </font>
      <alignment horizontal="center" vertical="top" textRotation="0" wrapText="0" indent="0" justifyLastLine="0" shrinkToFit="0" readingOrder="0"/>
      <border diagonalUp="0" diagonalDown="0" outline="0">
        <left style="double">
          <color auto="1"/>
        </left>
        <right/>
        <top/>
        <bottom/>
      </border>
    </dxf>
    <dxf>
      <font>
        <strike val="0"/>
        <outline val="0"/>
        <shadow val="0"/>
        <u val="none"/>
        <vertAlign val="baseline"/>
        <sz val="10"/>
        <name val="Calibri Light"/>
        <family val="2"/>
        <scheme val="major"/>
      </font>
      <alignment horizontal="center" vertical="top" textRotation="0" wrapText="0" indent="0" justifyLastLine="0" shrinkToFit="0" readingOrder="0"/>
      <border diagonalUp="0" diagonalDown="0" outline="0">
        <left style="double">
          <color auto="1"/>
        </left>
        <right style="double">
          <color auto="1"/>
        </right>
        <top/>
        <bottom/>
      </border>
    </dxf>
    <dxf>
      <font>
        <strike val="0"/>
        <outline val="0"/>
        <shadow val="0"/>
        <u val="none"/>
        <vertAlign val="baseline"/>
        <sz val="10"/>
        <name val="Calibri Light"/>
        <family val="2"/>
        <scheme val="major"/>
      </font>
      <alignment vertical="top" textRotation="0" indent="0" justifyLastLine="0" shrinkToFit="0" readingOrder="0"/>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0"/>
        <name val="Calibri Light"/>
        <family val="2"/>
        <scheme val="major"/>
      </font>
      <alignment vertical="top" textRotation="0" indent="0" justifyLastLine="0" shrinkToFit="0" readingOrder="0"/>
    </dxf>
    <dxf>
      <font>
        <strike val="0"/>
        <outline val="0"/>
        <shadow val="0"/>
        <u val="none"/>
        <vertAlign val="baseline"/>
        <sz val="10"/>
        <name val="Calibri Light"/>
        <family val="2"/>
        <scheme val="major"/>
      </font>
      <alignment vertical="top" textRotation="0" indent="0" justifyLastLine="0" shrinkToFit="0" readingOrder="0"/>
    </dxf>
    <dxf>
      <font>
        <strike val="0"/>
        <outline val="0"/>
        <shadow val="0"/>
        <u val="none"/>
        <vertAlign val="baseline"/>
        <sz val="10"/>
        <name val="Calibri Light"/>
        <family val="2"/>
        <scheme val="major"/>
      </font>
      <alignment vertical="top" textRotation="0" indent="0" justifyLastLine="0" shrinkToFit="0" readingOrder="0"/>
      <border diagonalUp="0" diagonalDown="0">
        <left/>
        <right style="double">
          <color auto="1"/>
        </right>
        <vertical/>
      </border>
    </dxf>
    <dxf>
      <font>
        <strike val="0"/>
        <outline val="0"/>
        <shadow val="0"/>
        <u val="none"/>
        <vertAlign val="baseline"/>
        <sz val="10"/>
        <name val="Calibri Light"/>
        <family val="2"/>
        <scheme val="major"/>
      </font>
      <alignment vertical="top" textRotation="0" indent="0" justifyLastLine="0" shrinkToFit="0" readingOrder="0"/>
      <border diagonalUp="0" diagonalDown="0">
        <left style="double">
          <color auto="1"/>
        </left>
        <right/>
        <vertical/>
      </border>
    </dxf>
    <dxf>
      <fill>
        <patternFill>
          <fgColor indexed="64"/>
          <bgColor theme="5" tint="0.59999389629810485"/>
        </patternFill>
      </fill>
    </dxf>
  </dxfs>
  <tableStyles count="0" defaultTableStyle="TableStyleMedium2" defaultPivotStyle="PivotStyleLight16"/>
  <colors>
    <mruColors>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Tested variables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barChart>
        <c:barDir val="col"/>
        <c:grouping val="clustered"/>
        <c:varyColors val="0"/>
        <c:ser>
          <c:idx val="0"/>
          <c:order val="0"/>
          <c:tx>
            <c:strRef>
              <c:f>Summary!$C$6</c:f>
              <c:strCache>
                <c:ptCount val="1"/>
                <c:pt idx="0">
                  <c:v>Variables</c:v>
                </c:pt>
              </c:strCache>
            </c:strRef>
          </c:tx>
          <c:spPr>
            <a:solidFill>
              <a:schemeClr val="accent1"/>
            </a:solidFill>
            <a:ln>
              <a:noFill/>
            </a:ln>
            <a:effectLst/>
          </c:spPr>
          <c:invertIfNegative val="0"/>
          <c:cat>
            <c:strRef>
              <c:f>Summary!$B$7:$B$17</c:f>
              <c:strCache>
                <c:ptCount val="11"/>
                <c:pt idx="0">
                  <c:v>Registration Form</c:v>
                </c:pt>
                <c:pt idx="1">
                  <c:v>Diagnosis</c:v>
                </c:pt>
                <c:pt idx="2">
                  <c:v>Front line treatment</c:v>
                </c:pt>
                <c:pt idx="3">
                  <c:v>Chemotherapy </c:v>
                </c:pt>
                <c:pt idx="4">
                  <c:v>SCT</c:v>
                </c:pt>
                <c:pt idx="5">
                  <c:v>Radiotherapy </c:v>
                </c:pt>
                <c:pt idx="6">
                  <c:v>Major Surgery </c:v>
                </c:pt>
                <c:pt idx="7">
                  <c:v>Progression-Relapse during FLT</c:v>
                </c:pt>
                <c:pt idx="8">
                  <c:v>Other info and relevant events</c:v>
                </c:pt>
                <c:pt idx="9">
                  <c:v>Medical suggestion</c:v>
                </c:pt>
                <c:pt idx="10">
                  <c:v>Progression-relapse after the End of Treatment</c:v>
                </c:pt>
              </c:strCache>
            </c:strRef>
          </c:cat>
          <c:val>
            <c:numRef>
              <c:f>Summary!$C$7:$C$17</c:f>
              <c:numCache>
                <c:formatCode>General</c:formatCode>
                <c:ptCount val="11"/>
                <c:pt idx="0">
                  <c:v>13</c:v>
                </c:pt>
                <c:pt idx="1">
                  <c:v>27</c:v>
                </c:pt>
                <c:pt idx="2">
                  <c:v>14</c:v>
                </c:pt>
                <c:pt idx="3">
                  <c:v>18</c:v>
                </c:pt>
                <c:pt idx="4">
                  <c:v>26</c:v>
                </c:pt>
                <c:pt idx="5">
                  <c:v>60</c:v>
                </c:pt>
                <c:pt idx="6">
                  <c:v>30</c:v>
                </c:pt>
                <c:pt idx="7">
                  <c:v>6</c:v>
                </c:pt>
                <c:pt idx="8">
                  <c:v>26</c:v>
                </c:pt>
                <c:pt idx="9">
                  <c:v>6</c:v>
                </c:pt>
                <c:pt idx="10">
                  <c:v>16</c:v>
                </c:pt>
              </c:numCache>
            </c:numRef>
          </c:val>
          <c:extLst>
            <c:ext xmlns:c16="http://schemas.microsoft.com/office/drawing/2014/chart" uri="{C3380CC4-5D6E-409C-BE32-E72D297353CC}">
              <c16:uniqueId val="{00000000-AFDF-40FA-9E2F-EA9E57F3B794}"/>
            </c:ext>
          </c:extLst>
        </c:ser>
        <c:ser>
          <c:idx val="1"/>
          <c:order val="1"/>
          <c:tx>
            <c:strRef>
              <c:f>Summary!$D$6</c:f>
              <c:strCache>
                <c:ptCount val="1"/>
                <c:pt idx="0">
                  <c:v>Tested Variables (automatically)</c:v>
                </c:pt>
              </c:strCache>
            </c:strRef>
          </c:tx>
          <c:spPr>
            <a:solidFill>
              <a:schemeClr val="accent2"/>
            </a:solidFill>
            <a:ln>
              <a:noFill/>
            </a:ln>
            <a:effectLst/>
          </c:spPr>
          <c:invertIfNegative val="0"/>
          <c:cat>
            <c:strRef>
              <c:f>Summary!$B$7:$B$17</c:f>
              <c:strCache>
                <c:ptCount val="11"/>
                <c:pt idx="0">
                  <c:v>Registration Form</c:v>
                </c:pt>
                <c:pt idx="1">
                  <c:v>Diagnosis</c:v>
                </c:pt>
                <c:pt idx="2">
                  <c:v>Front line treatment</c:v>
                </c:pt>
                <c:pt idx="3">
                  <c:v>Chemotherapy </c:v>
                </c:pt>
                <c:pt idx="4">
                  <c:v>SCT</c:v>
                </c:pt>
                <c:pt idx="5">
                  <c:v>Radiotherapy </c:v>
                </c:pt>
                <c:pt idx="6">
                  <c:v>Major Surgery </c:v>
                </c:pt>
                <c:pt idx="7">
                  <c:v>Progression-Relapse during FLT</c:v>
                </c:pt>
                <c:pt idx="8">
                  <c:v>Other info and relevant events</c:v>
                </c:pt>
                <c:pt idx="9">
                  <c:v>Medical suggestion</c:v>
                </c:pt>
                <c:pt idx="10">
                  <c:v>Progression-relapse after the End of Treatment</c:v>
                </c:pt>
              </c:strCache>
            </c:strRef>
          </c:cat>
          <c:val>
            <c:numRef>
              <c:f>Summary!$D$7:$D$17</c:f>
              <c:numCache>
                <c:formatCode>General</c:formatCode>
                <c:ptCount val="11"/>
                <c:pt idx="0">
                  <c:v>10</c:v>
                </c:pt>
                <c:pt idx="1">
                  <c:v>26</c:v>
                </c:pt>
                <c:pt idx="2">
                  <c:v>13</c:v>
                </c:pt>
                <c:pt idx="3">
                  <c:v>12</c:v>
                </c:pt>
                <c:pt idx="4">
                  <c:v>16</c:v>
                </c:pt>
                <c:pt idx="5">
                  <c:v>27</c:v>
                </c:pt>
                <c:pt idx="6">
                  <c:v>11</c:v>
                </c:pt>
                <c:pt idx="7">
                  <c:v>0</c:v>
                </c:pt>
                <c:pt idx="8">
                  <c:v>17</c:v>
                </c:pt>
                <c:pt idx="9">
                  <c:v>0</c:v>
                </c:pt>
                <c:pt idx="10">
                  <c:v>11</c:v>
                </c:pt>
              </c:numCache>
            </c:numRef>
          </c:val>
          <c:extLst>
            <c:ext xmlns:c16="http://schemas.microsoft.com/office/drawing/2014/chart" uri="{C3380CC4-5D6E-409C-BE32-E72D297353CC}">
              <c16:uniqueId val="{00000001-AFDF-40FA-9E2F-EA9E57F3B794}"/>
            </c:ext>
          </c:extLst>
        </c:ser>
        <c:ser>
          <c:idx val="2"/>
          <c:order val="2"/>
          <c:tx>
            <c:strRef>
              <c:f>Summary!$E$6</c:f>
              <c:strCache>
                <c:ptCount val="1"/>
                <c:pt idx="0">
                  <c:v>Tested Variables (automatically+manually)</c:v>
                </c:pt>
              </c:strCache>
            </c:strRef>
          </c:tx>
          <c:spPr>
            <a:solidFill>
              <a:schemeClr val="accent3"/>
            </a:solidFill>
            <a:ln>
              <a:noFill/>
            </a:ln>
            <a:effectLst/>
          </c:spPr>
          <c:invertIfNegative val="0"/>
          <c:cat>
            <c:strRef>
              <c:f>Summary!$B$7:$B$17</c:f>
              <c:strCache>
                <c:ptCount val="11"/>
                <c:pt idx="0">
                  <c:v>Registration Form</c:v>
                </c:pt>
                <c:pt idx="1">
                  <c:v>Diagnosis</c:v>
                </c:pt>
                <c:pt idx="2">
                  <c:v>Front line treatment</c:v>
                </c:pt>
                <c:pt idx="3">
                  <c:v>Chemotherapy </c:v>
                </c:pt>
                <c:pt idx="4">
                  <c:v>SCT</c:v>
                </c:pt>
                <c:pt idx="5">
                  <c:v>Radiotherapy </c:v>
                </c:pt>
                <c:pt idx="6">
                  <c:v>Major Surgery </c:v>
                </c:pt>
                <c:pt idx="7">
                  <c:v>Progression-Relapse during FLT</c:v>
                </c:pt>
                <c:pt idx="8">
                  <c:v>Other info and relevant events</c:v>
                </c:pt>
                <c:pt idx="9">
                  <c:v>Medical suggestion</c:v>
                </c:pt>
                <c:pt idx="10">
                  <c:v>Progression-relapse after the End of Treatment</c:v>
                </c:pt>
              </c:strCache>
            </c:strRef>
          </c:cat>
          <c:val>
            <c:numRef>
              <c:f>Summary!$E$7:$E$17</c:f>
              <c:numCache>
                <c:formatCode>General</c:formatCode>
                <c:ptCount val="11"/>
                <c:pt idx="0">
                  <c:v>11</c:v>
                </c:pt>
                <c:pt idx="1">
                  <c:v>27</c:v>
                </c:pt>
                <c:pt idx="2">
                  <c:v>14</c:v>
                </c:pt>
                <c:pt idx="3">
                  <c:v>16</c:v>
                </c:pt>
                <c:pt idx="4">
                  <c:v>22</c:v>
                </c:pt>
                <c:pt idx="5">
                  <c:v>38</c:v>
                </c:pt>
                <c:pt idx="6">
                  <c:v>29</c:v>
                </c:pt>
                <c:pt idx="7">
                  <c:v>6</c:v>
                </c:pt>
                <c:pt idx="8">
                  <c:v>25</c:v>
                </c:pt>
                <c:pt idx="9">
                  <c:v>0</c:v>
                </c:pt>
                <c:pt idx="10">
                  <c:v>14</c:v>
                </c:pt>
              </c:numCache>
            </c:numRef>
          </c:val>
          <c:extLst>
            <c:ext xmlns:c16="http://schemas.microsoft.com/office/drawing/2014/chart" uri="{C3380CC4-5D6E-409C-BE32-E72D297353CC}">
              <c16:uniqueId val="{00000002-AFDF-40FA-9E2F-EA9E57F3B794}"/>
            </c:ext>
          </c:extLst>
        </c:ser>
        <c:dLbls>
          <c:dLblPos val="outEnd"/>
          <c:showLegendKey val="0"/>
          <c:showVal val="0"/>
          <c:showCatName val="0"/>
          <c:showSerName val="0"/>
          <c:showPercent val="0"/>
          <c:showBubbleSize val="0"/>
        </c:dLbls>
        <c:gapWidth val="219"/>
        <c:overlap val="-27"/>
        <c:axId val="650843759"/>
        <c:axId val="300885903"/>
      </c:barChart>
      <c:catAx>
        <c:axId val="650843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300885903"/>
        <c:crosses val="autoZero"/>
        <c:auto val="1"/>
        <c:lblAlgn val="ctr"/>
        <c:lblOffset val="100"/>
        <c:noMultiLvlLbl val="0"/>
      </c:catAx>
      <c:valAx>
        <c:axId val="300885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6508437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it-IT"/>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Added</a:t>
            </a:r>
            <a:r>
              <a:rPr lang="it-IT" baseline="0"/>
              <a:t> </a:t>
            </a:r>
            <a:r>
              <a:rPr lang="it-IT"/>
              <a:t>fields through</a:t>
            </a:r>
            <a:r>
              <a:rPr lang="it-IT" baseline="0"/>
              <a:t> GUI (by Forms)</a:t>
            </a:r>
            <a:endParaRPr lang="it-IT"/>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barChart>
        <c:barDir val="bar"/>
        <c:grouping val="stacked"/>
        <c:varyColors val="0"/>
        <c:ser>
          <c:idx val="0"/>
          <c:order val="0"/>
          <c:tx>
            <c:strRef>
              <c:f>Comparison!$C$29</c:f>
              <c:strCache>
                <c:ptCount val="1"/>
                <c:pt idx="0">
                  <c:v>DE</c:v>
                </c:pt>
              </c:strCache>
            </c:strRef>
          </c:tx>
          <c:spPr>
            <a:solidFill>
              <a:schemeClr val="accent1"/>
            </a:solidFill>
            <a:ln>
              <a:noFill/>
            </a:ln>
            <a:effectLst/>
          </c:spPr>
          <c:invertIfNegative val="0"/>
          <c:cat>
            <c:strRef>
              <c:f>Comparison!$A$30:$A$40</c:f>
              <c:strCache>
                <c:ptCount val="11"/>
                <c:pt idx="0">
                  <c:v>Registration Form</c:v>
                </c:pt>
                <c:pt idx="1">
                  <c:v>Diagnosis</c:v>
                </c:pt>
                <c:pt idx="2">
                  <c:v>Front line treatment</c:v>
                </c:pt>
                <c:pt idx="3">
                  <c:v>Chemotherapy </c:v>
                </c:pt>
                <c:pt idx="4">
                  <c:v>SCT</c:v>
                </c:pt>
                <c:pt idx="5">
                  <c:v>Radiotherapy </c:v>
                </c:pt>
                <c:pt idx="6">
                  <c:v>Major Surgery </c:v>
                </c:pt>
                <c:pt idx="7">
                  <c:v>Progression-Relapse during FLT</c:v>
                </c:pt>
                <c:pt idx="8">
                  <c:v>Other info and relevant events</c:v>
                </c:pt>
                <c:pt idx="9">
                  <c:v>Medical suggestion</c:v>
                </c:pt>
                <c:pt idx="10">
                  <c:v>Progression-relapse after the End of Treatment</c:v>
                </c:pt>
              </c:strCache>
            </c:strRef>
          </c:cat>
          <c:val>
            <c:numRef>
              <c:f>Comparison!$C$30:$C$40</c:f>
              <c:numCache>
                <c:formatCode>General</c:formatCode>
                <c:ptCount val="11"/>
                <c:pt idx="0">
                  <c:v>0</c:v>
                </c:pt>
                <c:pt idx="1">
                  <c:v>6</c:v>
                </c:pt>
                <c:pt idx="2">
                  <c:v>8</c:v>
                </c:pt>
                <c:pt idx="3">
                  <c:v>0</c:v>
                </c:pt>
                <c:pt idx="4">
                  <c:v>8</c:v>
                </c:pt>
                <c:pt idx="5">
                  <c:v>0</c:v>
                </c:pt>
                <c:pt idx="6">
                  <c:v>0</c:v>
                </c:pt>
                <c:pt idx="7">
                  <c:v>0</c:v>
                </c:pt>
                <c:pt idx="8">
                  <c:v>0</c:v>
                </c:pt>
                <c:pt idx="9">
                  <c:v>0</c:v>
                </c:pt>
                <c:pt idx="10">
                  <c:v>0</c:v>
                </c:pt>
              </c:numCache>
            </c:numRef>
          </c:val>
          <c:extLst>
            <c:ext xmlns:c16="http://schemas.microsoft.com/office/drawing/2014/chart" uri="{C3380CC4-5D6E-409C-BE32-E72D297353CC}">
              <c16:uniqueId val="{00000000-A5E2-4330-ABCE-FEFC39BBEFB8}"/>
            </c:ext>
          </c:extLst>
        </c:ser>
        <c:ser>
          <c:idx val="1"/>
          <c:order val="1"/>
          <c:tx>
            <c:strRef>
              <c:f>Comparison!$D$29</c:f>
              <c:strCache>
                <c:ptCount val="1"/>
                <c:pt idx="0">
                  <c:v>SP</c:v>
                </c:pt>
              </c:strCache>
            </c:strRef>
          </c:tx>
          <c:spPr>
            <a:solidFill>
              <a:schemeClr val="accent2"/>
            </a:solidFill>
            <a:ln>
              <a:noFill/>
            </a:ln>
            <a:effectLst/>
          </c:spPr>
          <c:invertIfNegative val="0"/>
          <c:cat>
            <c:strRef>
              <c:f>Comparison!$A$30:$A$40</c:f>
              <c:strCache>
                <c:ptCount val="11"/>
                <c:pt idx="0">
                  <c:v>Registration Form</c:v>
                </c:pt>
                <c:pt idx="1">
                  <c:v>Diagnosis</c:v>
                </c:pt>
                <c:pt idx="2">
                  <c:v>Front line treatment</c:v>
                </c:pt>
                <c:pt idx="3">
                  <c:v>Chemotherapy </c:v>
                </c:pt>
                <c:pt idx="4">
                  <c:v>SCT</c:v>
                </c:pt>
                <c:pt idx="5">
                  <c:v>Radiotherapy </c:v>
                </c:pt>
                <c:pt idx="6">
                  <c:v>Major Surgery </c:v>
                </c:pt>
                <c:pt idx="7">
                  <c:v>Progression-Relapse during FLT</c:v>
                </c:pt>
                <c:pt idx="8">
                  <c:v>Other info and relevant events</c:v>
                </c:pt>
                <c:pt idx="9">
                  <c:v>Medical suggestion</c:v>
                </c:pt>
                <c:pt idx="10">
                  <c:v>Progression-relapse after the End of Treatment</c:v>
                </c:pt>
              </c:strCache>
            </c:strRef>
          </c:cat>
          <c:val>
            <c:numRef>
              <c:f>Comparison!$D$30:$D$40</c:f>
              <c:numCache>
                <c:formatCode>General</c:formatCode>
                <c:ptCount val="11"/>
                <c:pt idx="0">
                  <c:v>2</c:v>
                </c:pt>
                <c:pt idx="1">
                  <c:v>1</c:v>
                </c:pt>
                <c:pt idx="2">
                  <c:v>9</c:v>
                </c:pt>
                <c:pt idx="3">
                  <c:v>3</c:v>
                </c:pt>
                <c:pt idx="4">
                  <c:v>8</c:v>
                </c:pt>
                <c:pt idx="5">
                  <c:v>37</c:v>
                </c:pt>
                <c:pt idx="6">
                  <c:v>20</c:v>
                </c:pt>
                <c:pt idx="7">
                  <c:v>6</c:v>
                </c:pt>
                <c:pt idx="8">
                  <c:v>23</c:v>
                </c:pt>
                <c:pt idx="9">
                  <c:v>0</c:v>
                </c:pt>
                <c:pt idx="10">
                  <c:v>0</c:v>
                </c:pt>
              </c:numCache>
            </c:numRef>
          </c:val>
          <c:extLst>
            <c:ext xmlns:c16="http://schemas.microsoft.com/office/drawing/2014/chart" uri="{C3380CC4-5D6E-409C-BE32-E72D297353CC}">
              <c16:uniqueId val="{00000001-A5E2-4330-ABCE-FEFC39BBEFB8}"/>
            </c:ext>
          </c:extLst>
        </c:ser>
        <c:ser>
          <c:idx val="2"/>
          <c:order val="2"/>
          <c:tx>
            <c:strRef>
              <c:f>Comparison!$E$29</c:f>
              <c:strCache>
                <c:ptCount val="1"/>
                <c:pt idx="0">
                  <c:v>IT</c:v>
                </c:pt>
              </c:strCache>
            </c:strRef>
          </c:tx>
          <c:spPr>
            <a:solidFill>
              <a:schemeClr val="accent3"/>
            </a:solidFill>
            <a:ln>
              <a:noFill/>
            </a:ln>
            <a:effectLst/>
          </c:spPr>
          <c:invertIfNegative val="0"/>
          <c:cat>
            <c:strRef>
              <c:f>Comparison!$A$30:$A$40</c:f>
              <c:strCache>
                <c:ptCount val="11"/>
                <c:pt idx="0">
                  <c:v>Registration Form</c:v>
                </c:pt>
                <c:pt idx="1">
                  <c:v>Diagnosis</c:v>
                </c:pt>
                <c:pt idx="2">
                  <c:v>Front line treatment</c:v>
                </c:pt>
                <c:pt idx="3">
                  <c:v>Chemotherapy </c:v>
                </c:pt>
                <c:pt idx="4">
                  <c:v>SCT</c:v>
                </c:pt>
                <c:pt idx="5">
                  <c:v>Radiotherapy </c:v>
                </c:pt>
                <c:pt idx="6">
                  <c:v>Major Surgery </c:v>
                </c:pt>
                <c:pt idx="7">
                  <c:v>Progression-Relapse during FLT</c:v>
                </c:pt>
                <c:pt idx="8">
                  <c:v>Other info and relevant events</c:v>
                </c:pt>
                <c:pt idx="9">
                  <c:v>Medical suggestion</c:v>
                </c:pt>
                <c:pt idx="10">
                  <c:v>Progression-relapse after the End of Treatment</c:v>
                </c:pt>
              </c:strCache>
            </c:strRef>
          </c:cat>
          <c:val>
            <c:numRef>
              <c:f>Comparison!$E$30:$E$40</c:f>
              <c:numCache>
                <c:formatCode>General</c:formatCode>
                <c:ptCount val="11"/>
                <c:pt idx="0">
                  <c:v>4</c:v>
                </c:pt>
                <c:pt idx="1">
                  <c:v>19</c:v>
                </c:pt>
                <c:pt idx="2">
                  <c:v>9</c:v>
                </c:pt>
                <c:pt idx="3">
                  <c:v>7</c:v>
                </c:pt>
                <c:pt idx="4">
                  <c:v>21</c:v>
                </c:pt>
                <c:pt idx="5">
                  <c:v>30</c:v>
                </c:pt>
                <c:pt idx="6">
                  <c:v>24</c:v>
                </c:pt>
                <c:pt idx="7">
                  <c:v>5</c:v>
                </c:pt>
                <c:pt idx="8">
                  <c:v>23</c:v>
                </c:pt>
                <c:pt idx="9">
                  <c:v>0</c:v>
                </c:pt>
                <c:pt idx="10">
                  <c:v>0</c:v>
                </c:pt>
              </c:numCache>
            </c:numRef>
          </c:val>
          <c:extLst>
            <c:ext xmlns:c16="http://schemas.microsoft.com/office/drawing/2014/chart" uri="{C3380CC4-5D6E-409C-BE32-E72D297353CC}">
              <c16:uniqueId val="{00000002-A5E2-4330-ABCE-FEFC39BBEFB8}"/>
            </c:ext>
          </c:extLst>
        </c:ser>
        <c:ser>
          <c:idx val="3"/>
          <c:order val="3"/>
          <c:tx>
            <c:strRef>
              <c:f>Comparison!$F$29</c:f>
              <c:strCache>
                <c:ptCount val="1"/>
                <c:pt idx="0">
                  <c:v>AT</c:v>
                </c:pt>
              </c:strCache>
            </c:strRef>
          </c:tx>
          <c:spPr>
            <a:solidFill>
              <a:schemeClr val="accent4"/>
            </a:solidFill>
            <a:ln>
              <a:noFill/>
            </a:ln>
            <a:effectLst/>
          </c:spPr>
          <c:invertIfNegative val="0"/>
          <c:cat>
            <c:strRef>
              <c:f>Comparison!$A$30:$A$40</c:f>
              <c:strCache>
                <c:ptCount val="11"/>
                <c:pt idx="0">
                  <c:v>Registration Form</c:v>
                </c:pt>
                <c:pt idx="1">
                  <c:v>Diagnosis</c:v>
                </c:pt>
                <c:pt idx="2">
                  <c:v>Front line treatment</c:v>
                </c:pt>
                <c:pt idx="3">
                  <c:v>Chemotherapy </c:v>
                </c:pt>
                <c:pt idx="4">
                  <c:v>SCT</c:v>
                </c:pt>
                <c:pt idx="5">
                  <c:v>Radiotherapy </c:v>
                </c:pt>
                <c:pt idx="6">
                  <c:v>Major Surgery </c:v>
                </c:pt>
                <c:pt idx="7">
                  <c:v>Progression-Relapse during FLT</c:v>
                </c:pt>
                <c:pt idx="8">
                  <c:v>Other info and relevant events</c:v>
                </c:pt>
                <c:pt idx="9">
                  <c:v>Medical suggestion</c:v>
                </c:pt>
                <c:pt idx="10">
                  <c:v>Progression-relapse after the End of Treatment</c:v>
                </c:pt>
              </c:strCache>
            </c:strRef>
          </c:cat>
          <c:val>
            <c:numRef>
              <c:f>Comparison!$F$30:$F$40</c:f>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3-A5E2-4330-ABCE-FEFC39BBEFB8}"/>
            </c:ext>
          </c:extLst>
        </c:ser>
        <c:ser>
          <c:idx val="4"/>
          <c:order val="4"/>
          <c:tx>
            <c:strRef>
              <c:f>Comparison!$G$29</c:f>
              <c:strCache>
                <c:ptCount val="1"/>
                <c:pt idx="0">
                  <c:v>LT</c:v>
                </c:pt>
              </c:strCache>
            </c:strRef>
          </c:tx>
          <c:spPr>
            <a:solidFill>
              <a:schemeClr val="accent5"/>
            </a:solidFill>
            <a:ln>
              <a:noFill/>
            </a:ln>
            <a:effectLst/>
          </c:spPr>
          <c:invertIfNegative val="0"/>
          <c:cat>
            <c:strRef>
              <c:f>Comparison!$A$30:$A$40</c:f>
              <c:strCache>
                <c:ptCount val="11"/>
                <c:pt idx="0">
                  <c:v>Registration Form</c:v>
                </c:pt>
                <c:pt idx="1">
                  <c:v>Diagnosis</c:v>
                </c:pt>
                <c:pt idx="2">
                  <c:v>Front line treatment</c:v>
                </c:pt>
                <c:pt idx="3">
                  <c:v>Chemotherapy </c:v>
                </c:pt>
                <c:pt idx="4">
                  <c:v>SCT</c:v>
                </c:pt>
                <c:pt idx="5">
                  <c:v>Radiotherapy </c:v>
                </c:pt>
                <c:pt idx="6">
                  <c:v>Major Surgery </c:v>
                </c:pt>
                <c:pt idx="7">
                  <c:v>Progression-Relapse during FLT</c:v>
                </c:pt>
                <c:pt idx="8">
                  <c:v>Other info and relevant events</c:v>
                </c:pt>
                <c:pt idx="9">
                  <c:v>Medical suggestion</c:v>
                </c:pt>
                <c:pt idx="10">
                  <c:v>Progression-relapse after the End of Treatment</c:v>
                </c:pt>
              </c:strCache>
            </c:strRef>
          </c:cat>
          <c:val>
            <c:numRef>
              <c:f>Comparison!$G$30:$G$40</c:f>
              <c:numCache>
                <c:formatCode>General</c:formatCode>
                <c:ptCount val="11"/>
                <c:pt idx="0">
                  <c:v>2</c:v>
                </c:pt>
                <c:pt idx="1">
                  <c:v>11</c:v>
                </c:pt>
                <c:pt idx="2">
                  <c:v>2</c:v>
                </c:pt>
                <c:pt idx="3">
                  <c:v>8</c:v>
                </c:pt>
                <c:pt idx="4">
                  <c:v>4</c:v>
                </c:pt>
                <c:pt idx="5">
                  <c:v>29</c:v>
                </c:pt>
                <c:pt idx="6">
                  <c:v>18</c:v>
                </c:pt>
                <c:pt idx="7">
                  <c:v>0</c:v>
                </c:pt>
                <c:pt idx="8">
                  <c:v>0</c:v>
                </c:pt>
                <c:pt idx="9">
                  <c:v>0</c:v>
                </c:pt>
                <c:pt idx="10">
                  <c:v>0</c:v>
                </c:pt>
              </c:numCache>
            </c:numRef>
          </c:val>
          <c:extLst>
            <c:ext xmlns:c16="http://schemas.microsoft.com/office/drawing/2014/chart" uri="{C3380CC4-5D6E-409C-BE32-E72D297353CC}">
              <c16:uniqueId val="{00000004-A5E2-4330-ABCE-FEFC39BBEFB8}"/>
            </c:ext>
          </c:extLst>
        </c:ser>
        <c:dLbls>
          <c:showLegendKey val="0"/>
          <c:showVal val="0"/>
          <c:showCatName val="0"/>
          <c:showSerName val="0"/>
          <c:showPercent val="0"/>
          <c:showBubbleSize val="0"/>
        </c:dLbls>
        <c:gapWidth val="150"/>
        <c:overlap val="100"/>
        <c:axId val="462737855"/>
        <c:axId val="464814351"/>
      </c:barChart>
      <c:catAx>
        <c:axId val="4627378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464814351"/>
        <c:crosses val="autoZero"/>
        <c:auto val="1"/>
        <c:lblAlgn val="ctr"/>
        <c:lblOffset val="100"/>
        <c:noMultiLvlLbl val="0"/>
      </c:catAx>
      <c:valAx>
        <c:axId val="4648143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4627378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it-IT"/>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barChart>
        <c:barDir val="bar"/>
        <c:grouping val="clustered"/>
        <c:varyColors val="0"/>
        <c:ser>
          <c:idx val="1"/>
          <c:order val="0"/>
          <c:tx>
            <c:v>All fields (Automatically + Manually Added)</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Comparison!$C$1:$G$1</c:f>
              <c:strCache>
                <c:ptCount val="5"/>
                <c:pt idx="0">
                  <c:v>DE</c:v>
                </c:pt>
                <c:pt idx="1">
                  <c:v>SP</c:v>
                </c:pt>
                <c:pt idx="2">
                  <c:v>IT</c:v>
                </c:pt>
                <c:pt idx="3">
                  <c:v>AT</c:v>
                </c:pt>
                <c:pt idx="4">
                  <c:v>LT</c:v>
                </c:pt>
              </c:strCache>
            </c:strRef>
          </c:cat>
          <c:val>
            <c:numRef>
              <c:f>Comparison!$C$27:$G$27</c:f>
              <c:numCache>
                <c:formatCode>General</c:formatCode>
                <c:ptCount val="5"/>
                <c:pt idx="0">
                  <c:v>49</c:v>
                </c:pt>
                <c:pt idx="1">
                  <c:v>157</c:v>
                </c:pt>
                <c:pt idx="2">
                  <c:v>175</c:v>
                </c:pt>
                <c:pt idx="3">
                  <c:v>121</c:v>
                </c:pt>
                <c:pt idx="4">
                  <c:v>120</c:v>
                </c:pt>
              </c:numCache>
            </c:numRef>
          </c:val>
          <c:extLst>
            <c:ext xmlns:c16="http://schemas.microsoft.com/office/drawing/2014/chart" uri="{C3380CC4-5D6E-409C-BE32-E72D297353CC}">
              <c16:uniqueId val="{00000001-ECBD-4F45-8858-F31CFDEF8D09}"/>
            </c:ext>
          </c:extLst>
        </c:ser>
        <c:ser>
          <c:idx val="0"/>
          <c:order val="1"/>
          <c:tx>
            <c:v>Automatically Imported Fields</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Comparison!$C$1:$G$1</c:f>
              <c:strCache>
                <c:ptCount val="5"/>
                <c:pt idx="0">
                  <c:v>DE</c:v>
                </c:pt>
                <c:pt idx="1">
                  <c:v>SP</c:v>
                </c:pt>
                <c:pt idx="2">
                  <c:v>IT</c:v>
                </c:pt>
                <c:pt idx="3">
                  <c:v>AT</c:v>
                </c:pt>
                <c:pt idx="4">
                  <c:v>LT</c:v>
                </c:pt>
              </c:strCache>
            </c:strRef>
          </c:cat>
          <c:val>
            <c:numRef>
              <c:f>Comparison!$C$13:$G$13</c:f>
              <c:numCache>
                <c:formatCode>General</c:formatCode>
                <c:ptCount val="5"/>
                <c:pt idx="0">
                  <c:v>27</c:v>
                </c:pt>
                <c:pt idx="1">
                  <c:v>48</c:v>
                </c:pt>
                <c:pt idx="2">
                  <c:v>21</c:v>
                </c:pt>
                <c:pt idx="3">
                  <c:v>121</c:v>
                </c:pt>
                <c:pt idx="4">
                  <c:v>46</c:v>
                </c:pt>
              </c:numCache>
            </c:numRef>
          </c:val>
          <c:extLst>
            <c:ext xmlns:c16="http://schemas.microsoft.com/office/drawing/2014/chart" uri="{C3380CC4-5D6E-409C-BE32-E72D297353CC}">
              <c16:uniqueId val="{00000000-ECBD-4F45-8858-F31CFDEF8D09}"/>
            </c:ext>
          </c:extLst>
        </c:ser>
        <c:dLbls>
          <c:dLblPos val="outEnd"/>
          <c:showLegendKey val="0"/>
          <c:showVal val="1"/>
          <c:showCatName val="0"/>
          <c:showSerName val="0"/>
          <c:showPercent val="0"/>
          <c:showBubbleSize val="0"/>
        </c:dLbls>
        <c:gapWidth val="182"/>
        <c:axId val="460354335"/>
        <c:axId val="768964735"/>
      </c:barChart>
      <c:catAx>
        <c:axId val="4603543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768964735"/>
        <c:crosses val="autoZero"/>
        <c:auto val="1"/>
        <c:lblAlgn val="ctr"/>
        <c:lblOffset val="100"/>
        <c:noMultiLvlLbl val="0"/>
      </c:catAx>
      <c:valAx>
        <c:axId val="7689647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4603543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Added fields through GUI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Comparison!$C$29:$G$29</c:f>
              <c:strCache>
                <c:ptCount val="5"/>
                <c:pt idx="0">
                  <c:v>DE</c:v>
                </c:pt>
                <c:pt idx="1">
                  <c:v>SP</c:v>
                </c:pt>
                <c:pt idx="2">
                  <c:v>IT</c:v>
                </c:pt>
                <c:pt idx="3">
                  <c:v>AT</c:v>
                </c:pt>
                <c:pt idx="4">
                  <c:v>LT</c:v>
                </c:pt>
              </c:strCache>
            </c:strRef>
          </c:cat>
          <c:val>
            <c:numRef>
              <c:f>Comparison!$C$41:$G$41</c:f>
              <c:numCache>
                <c:formatCode>General</c:formatCode>
                <c:ptCount val="5"/>
                <c:pt idx="0">
                  <c:v>22</c:v>
                </c:pt>
                <c:pt idx="1">
                  <c:v>109</c:v>
                </c:pt>
                <c:pt idx="2">
                  <c:v>142</c:v>
                </c:pt>
                <c:pt idx="3">
                  <c:v>0</c:v>
                </c:pt>
                <c:pt idx="4">
                  <c:v>74</c:v>
                </c:pt>
              </c:numCache>
            </c:numRef>
          </c:val>
          <c:extLst>
            <c:ext xmlns:c16="http://schemas.microsoft.com/office/drawing/2014/chart" uri="{C3380CC4-5D6E-409C-BE32-E72D297353CC}">
              <c16:uniqueId val="{00000000-91AD-4CBC-9DF5-FBED06783A08}"/>
            </c:ext>
          </c:extLst>
        </c:ser>
        <c:dLbls>
          <c:dLblPos val="outEnd"/>
          <c:showLegendKey val="0"/>
          <c:showVal val="1"/>
          <c:showCatName val="0"/>
          <c:showSerName val="0"/>
          <c:showPercent val="0"/>
          <c:showBubbleSize val="0"/>
        </c:dLbls>
        <c:gapWidth val="182"/>
        <c:axId val="98731327"/>
        <c:axId val="872838943"/>
      </c:barChart>
      <c:catAx>
        <c:axId val="98731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872838943"/>
        <c:crosses val="autoZero"/>
        <c:auto val="1"/>
        <c:lblAlgn val="ctr"/>
        <c:lblOffset val="100"/>
        <c:noMultiLvlLbl val="0"/>
      </c:catAx>
      <c:valAx>
        <c:axId val="8728389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987313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it-IT"/>
              <a:t>Coverage analysis after the import</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it-IT"/>
        </a:p>
      </c:txPr>
    </c:title>
    <c:autoTitleDeleted val="0"/>
    <c:plotArea>
      <c:layout/>
      <c:barChart>
        <c:barDir val="col"/>
        <c:grouping val="clustered"/>
        <c:varyColors val="0"/>
        <c:ser>
          <c:idx val="0"/>
          <c:order val="0"/>
          <c:tx>
            <c:strRef>
              <c:f>BEFORE_Summary_Forms!$C$15</c:f>
              <c:strCache>
                <c:ptCount val="1"/>
                <c:pt idx="0">
                  <c:v>DE</c:v>
                </c:pt>
              </c:strCache>
            </c:strRef>
          </c:tx>
          <c:spPr>
            <a:solidFill>
              <a:schemeClr val="accent1"/>
            </a:solidFill>
            <a:ln>
              <a:noFill/>
            </a:ln>
            <a:effectLst/>
          </c:spPr>
          <c:invertIfNegative val="0"/>
          <c:cat>
            <c:strRef>
              <c:f>BEFORE_Summary_Forms!$A$16:$A$27</c:f>
              <c:strCache>
                <c:ptCount val="11"/>
                <c:pt idx="0">
                  <c:v>Registration Form</c:v>
                </c:pt>
                <c:pt idx="1">
                  <c:v>Diagnosis</c:v>
                </c:pt>
                <c:pt idx="2">
                  <c:v>Front line treatment</c:v>
                </c:pt>
                <c:pt idx="3">
                  <c:v>Chemotherapy </c:v>
                </c:pt>
                <c:pt idx="4">
                  <c:v>SCT</c:v>
                </c:pt>
                <c:pt idx="5">
                  <c:v>Radiotherapy </c:v>
                </c:pt>
                <c:pt idx="6">
                  <c:v>Major Surgery </c:v>
                </c:pt>
                <c:pt idx="7">
                  <c:v>Progression-Relapse during FLT</c:v>
                </c:pt>
                <c:pt idx="8">
                  <c:v>Other info and relevant events</c:v>
                </c:pt>
                <c:pt idx="9">
                  <c:v>Medical suggestion</c:v>
                </c:pt>
                <c:pt idx="10">
                  <c:v>Progression-relapse after the End of Treatment</c:v>
                </c:pt>
              </c:strCache>
            </c:strRef>
          </c:cat>
          <c:val>
            <c:numRef>
              <c:f>BEFORE_Summary_Forms!$C$16:$C$27</c:f>
              <c:numCache>
                <c:formatCode>0%</c:formatCode>
                <c:ptCount val="11"/>
                <c:pt idx="0">
                  <c:v>0.69230769230769229</c:v>
                </c:pt>
                <c:pt idx="1">
                  <c:v>0.33333333333333331</c:v>
                </c:pt>
                <c:pt idx="2">
                  <c:v>0.2857142857142857</c:v>
                </c:pt>
                <c:pt idx="3">
                  <c:v>0</c:v>
                </c:pt>
                <c:pt idx="4">
                  <c:v>0.19230769230769232</c:v>
                </c:pt>
                <c:pt idx="5">
                  <c:v>0</c:v>
                </c:pt>
                <c:pt idx="6">
                  <c:v>0</c:v>
                </c:pt>
                <c:pt idx="7">
                  <c:v>0</c:v>
                </c:pt>
                <c:pt idx="8">
                  <c:v>0</c:v>
                </c:pt>
                <c:pt idx="9">
                  <c:v>0</c:v>
                </c:pt>
                <c:pt idx="10">
                  <c:v>0</c:v>
                </c:pt>
              </c:numCache>
            </c:numRef>
          </c:val>
          <c:extLst>
            <c:ext xmlns:c16="http://schemas.microsoft.com/office/drawing/2014/chart" uri="{C3380CC4-5D6E-409C-BE32-E72D297353CC}">
              <c16:uniqueId val="{00000000-ECD3-4566-82F0-4C61352B1BCC}"/>
            </c:ext>
          </c:extLst>
        </c:ser>
        <c:ser>
          <c:idx val="1"/>
          <c:order val="1"/>
          <c:tx>
            <c:strRef>
              <c:f>BEFORE_Summary_Forms!$D$15</c:f>
              <c:strCache>
                <c:ptCount val="1"/>
                <c:pt idx="0">
                  <c:v>SP</c:v>
                </c:pt>
              </c:strCache>
            </c:strRef>
          </c:tx>
          <c:spPr>
            <a:solidFill>
              <a:schemeClr val="accent2"/>
            </a:solidFill>
            <a:ln>
              <a:noFill/>
            </a:ln>
            <a:effectLst/>
          </c:spPr>
          <c:invertIfNegative val="0"/>
          <c:cat>
            <c:strRef>
              <c:f>BEFORE_Summary_Forms!$A$16:$A$27</c:f>
              <c:strCache>
                <c:ptCount val="11"/>
                <c:pt idx="0">
                  <c:v>Registration Form</c:v>
                </c:pt>
                <c:pt idx="1">
                  <c:v>Diagnosis</c:v>
                </c:pt>
                <c:pt idx="2">
                  <c:v>Front line treatment</c:v>
                </c:pt>
                <c:pt idx="3">
                  <c:v>Chemotherapy </c:v>
                </c:pt>
                <c:pt idx="4">
                  <c:v>SCT</c:v>
                </c:pt>
                <c:pt idx="5">
                  <c:v>Radiotherapy </c:v>
                </c:pt>
                <c:pt idx="6">
                  <c:v>Major Surgery </c:v>
                </c:pt>
                <c:pt idx="7">
                  <c:v>Progression-Relapse during FLT</c:v>
                </c:pt>
                <c:pt idx="8">
                  <c:v>Other info and relevant events</c:v>
                </c:pt>
                <c:pt idx="9">
                  <c:v>Medical suggestion</c:v>
                </c:pt>
                <c:pt idx="10">
                  <c:v>Progression-relapse after the End of Treatment</c:v>
                </c:pt>
              </c:strCache>
            </c:strRef>
          </c:cat>
          <c:val>
            <c:numRef>
              <c:f>BEFORE_Summary_Forms!$D$16:$D$27</c:f>
              <c:numCache>
                <c:formatCode>0%</c:formatCode>
                <c:ptCount val="11"/>
                <c:pt idx="0">
                  <c:v>0.53846153846153844</c:v>
                </c:pt>
                <c:pt idx="1">
                  <c:v>0.7407407407407407</c:v>
                </c:pt>
                <c:pt idx="2">
                  <c:v>0.21428571428571427</c:v>
                </c:pt>
                <c:pt idx="3">
                  <c:v>0.66666666666666663</c:v>
                </c:pt>
                <c:pt idx="4">
                  <c:v>0</c:v>
                </c:pt>
                <c:pt idx="5">
                  <c:v>0</c:v>
                </c:pt>
                <c:pt idx="6">
                  <c:v>0.2</c:v>
                </c:pt>
                <c:pt idx="7">
                  <c:v>0</c:v>
                </c:pt>
                <c:pt idx="8">
                  <c:v>0</c:v>
                </c:pt>
                <c:pt idx="9">
                  <c:v>0</c:v>
                </c:pt>
                <c:pt idx="10">
                  <c:v>0</c:v>
                </c:pt>
              </c:numCache>
            </c:numRef>
          </c:val>
          <c:extLst>
            <c:ext xmlns:c16="http://schemas.microsoft.com/office/drawing/2014/chart" uri="{C3380CC4-5D6E-409C-BE32-E72D297353CC}">
              <c16:uniqueId val="{00000001-ECD3-4566-82F0-4C61352B1BCC}"/>
            </c:ext>
          </c:extLst>
        </c:ser>
        <c:ser>
          <c:idx val="2"/>
          <c:order val="2"/>
          <c:tx>
            <c:strRef>
              <c:f>BEFORE_Summary_Forms!$E$15</c:f>
              <c:strCache>
                <c:ptCount val="1"/>
                <c:pt idx="0">
                  <c:v>IT</c:v>
                </c:pt>
              </c:strCache>
            </c:strRef>
          </c:tx>
          <c:spPr>
            <a:solidFill>
              <a:schemeClr val="accent3"/>
            </a:solidFill>
            <a:ln>
              <a:noFill/>
            </a:ln>
            <a:effectLst/>
          </c:spPr>
          <c:invertIfNegative val="0"/>
          <c:cat>
            <c:strRef>
              <c:f>BEFORE_Summary_Forms!$A$16:$A$27</c:f>
              <c:strCache>
                <c:ptCount val="11"/>
                <c:pt idx="0">
                  <c:v>Registration Form</c:v>
                </c:pt>
                <c:pt idx="1">
                  <c:v>Diagnosis</c:v>
                </c:pt>
                <c:pt idx="2">
                  <c:v>Front line treatment</c:v>
                </c:pt>
                <c:pt idx="3">
                  <c:v>Chemotherapy </c:v>
                </c:pt>
                <c:pt idx="4">
                  <c:v>SCT</c:v>
                </c:pt>
                <c:pt idx="5">
                  <c:v>Radiotherapy </c:v>
                </c:pt>
                <c:pt idx="6">
                  <c:v>Major Surgery </c:v>
                </c:pt>
                <c:pt idx="7">
                  <c:v>Progression-Relapse during FLT</c:v>
                </c:pt>
                <c:pt idx="8">
                  <c:v>Other info and relevant events</c:v>
                </c:pt>
                <c:pt idx="9">
                  <c:v>Medical suggestion</c:v>
                </c:pt>
                <c:pt idx="10">
                  <c:v>Progression-relapse after the End of Treatment</c:v>
                </c:pt>
              </c:strCache>
            </c:strRef>
          </c:cat>
          <c:val>
            <c:numRef>
              <c:f>BEFORE_Summary_Forms!$E$16:$E$27</c:f>
              <c:numCache>
                <c:formatCode>0%</c:formatCode>
                <c:ptCount val="11"/>
                <c:pt idx="0">
                  <c:v>0.46153846153846156</c:v>
                </c:pt>
                <c:pt idx="1">
                  <c:v>0.14814814814814814</c:v>
                </c:pt>
                <c:pt idx="2">
                  <c:v>0.2857142857142857</c:v>
                </c:pt>
                <c:pt idx="3">
                  <c:v>0.3888888888888889</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2-ECD3-4566-82F0-4C61352B1BCC}"/>
            </c:ext>
          </c:extLst>
        </c:ser>
        <c:ser>
          <c:idx val="3"/>
          <c:order val="3"/>
          <c:tx>
            <c:strRef>
              <c:f>BEFORE_Summary_Forms!$F$15</c:f>
              <c:strCache>
                <c:ptCount val="1"/>
                <c:pt idx="0">
                  <c:v>AT</c:v>
                </c:pt>
              </c:strCache>
            </c:strRef>
          </c:tx>
          <c:spPr>
            <a:solidFill>
              <a:schemeClr val="accent4"/>
            </a:solidFill>
            <a:ln>
              <a:noFill/>
            </a:ln>
            <a:effectLst/>
          </c:spPr>
          <c:invertIfNegative val="0"/>
          <c:cat>
            <c:strRef>
              <c:f>BEFORE_Summary_Forms!$A$16:$A$27</c:f>
              <c:strCache>
                <c:ptCount val="11"/>
                <c:pt idx="0">
                  <c:v>Registration Form</c:v>
                </c:pt>
                <c:pt idx="1">
                  <c:v>Diagnosis</c:v>
                </c:pt>
                <c:pt idx="2">
                  <c:v>Front line treatment</c:v>
                </c:pt>
                <c:pt idx="3">
                  <c:v>Chemotherapy </c:v>
                </c:pt>
                <c:pt idx="4">
                  <c:v>SCT</c:v>
                </c:pt>
                <c:pt idx="5">
                  <c:v>Radiotherapy </c:v>
                </c:pt>
                <c:pt idx="6">
                  <c:v>Major Surgery </c:v>
                </c:pt>
                <c:pt idx="7">
                  <c:v>Progression-Relapse during FLT</c:v>
                </c:pt>
                <c:pt idx="8">
                  <c:v>Other info and relevant events</c:v>
                </c:pt>
                <c:pt idx="9">
                  <c:v>Medical suggestion</c:v>
                </c:pt>
                <c:pt idx="10">
                  <c:v>Progression-relapse after the End of Treatment</c:v>
                </c:pt>
              </c:strCache>
            </c:strRef>
          </c:cat>
          <c:val>
            <c:numRef>
              <c:f>BEFORE_Summary_Forms!$F$16:$F$27</c:f>
              <c:numCache>
                <c:formatCode>0%</c:formatCode>
                <c:ptCount val="11"/>
                <c:pt idx="0">
                  <c:v>0.46153846153846156</c:v>
                </c:pt>
                <c:pt idx="1">
                  <c:v>0.59259259259259256</c:v>
                </c:pt>
                <c:pt idx="2">
                  <c:v>0.7857142857142857</c:v>
                </c:pt>
                <c:pt idx="3">
                  <c:v>0.5</c:v>
                </c:pt>
                <c:pt idx="4">
                  <c:v>0.61538461538461542</c:v>
                </c:pt>
                <c:pt idx="5">
                  <c:v>0.45</c:v>
                </c:pt>
                <c:pt idx="6">
                  <c:v>0.26666666666666666</c:v>
                </c:pt>
                <c:pt idx="7">
                  <c:v>0</c:v>
                </c:pt>
                <c:pt idx="8">
                  <c:v>0.65384615384615385</c:v>
                </c:pt>
                <c:pt idx="9">
                  <c:v>0</c:v>
                </c:pt>
                <c:pt idx="10">
                  <c:v>0.6875</c:v>
                </c:pt>
              </c:numCache>
            </c:numRef>
          </c:val>
          <c:extLst>
            <c:ext xmlns:c16="http://schemas.microsoft.com/office/drawing/2014/chart" uri="{C3380CC4-5D6E-409C-BE32-E72D297353CC}">
              <c16:uniqueId val="{00000003-ECD3-4566-82F0-4C61352B1BCC}"/>
            </c:ext>
          </c:extLst>
        </c:ser>
        <c:ser>
          <c:idx val="4"/>
          <c:order val="4"/>
          <c:tx>
            <c:strRef>
              <c:f>BEFORE_Summary_Forms!$G$15</c:f>
              <c:strCache>
                <c:ptCount val="1"/>
                <c:pt idx="0">
                  <c:v>LT</c:v>
                </c:pt>
              </c:strCache>
            </c:strRef>
          </c:tx>
          <c:spPr>
            <a:solidFill>
              <a:schemeClr val="accent5"/>
            </a:solidFill>
            <a:ln>
              <a:noFill/>
            </a:ln>
            <a:effectLst/>
          </c:spPr>
          <c:invertIfNegative val="0"/>
          <c:cat>
            <c:strRef>
              <c:f>BEFORE_Summary_Forms!$A$16:$A$27</c:f>
              <c:strCache>
                <c:ptCount val="11"/>
                <c:pt idx="0">
                  <c:v>Registration Form</c:v>
                </c:pt>
                <c:pt idx="1">
                  <c:v>Diagnosis</c:v>
                </c:pt>
                <c:pt idx="2">
                  <c:v>Front line treatment</c:v>
                </c:pt>
                <c:pt idx="3">
                  <c:v>Chemotherapy </c:v>
                </c:pt>
                <c:pt idx="4">
                  <c:v>SCT</c:v>
                </c:pt>
                <c:pt idx="5">
                  <c:v>Radiotherapy </c:v>
                </c:pt>
                <c:pt idx="6">
                  <c:v>Major Surgery </c:v>
                </c:pt>
                <c:pt idx="7">
                  <c:v>Progression-Relapse during FLT</c:v>
                </c:pt>
                <c:pt idx="8">
                  <c:v>Other info and relevant events</c:v>
                </c:pt>
                <c:pt idx="9">
                  <c:v>Medical suggestion</c:v>
                </c:pt>
                <c:pt idx="10">
                  <c:v>Progression-relapse after the End of Treatment</c:v>
                </c:pt>
              </c:strCache>
            </c:strRef>
          </c:cat>
          <c:val>
            <c:numRef>
              <c:f>BEFORE_Summary_Forms!$G$16:$G$27</c:f>
              <c:numCache>
                <c:formatCode>0%</c:formatCode>
                <c:ptCount val="11"/>
                <c:pt idx="0">
                  <c:v>0.61538461538461542</c:v>
                </c:pt>
                <c:pt idx="1">
                  <c:v>0.37037037037037035</c:v>
                </c:pt>
                <c:pt idx="2">
                  <c:v>0.7857142857142857</c:v>
                </c:pt>
                <c:pt idx="3">
                  <c:v>0.44444444444444442</c:v>
                </c:pt>
                <c:pt idx="4">
                  <c:v>0.11538461538461539</c:v>
                </c:pt>
                <c:pt idx="5">
                  <c:v>0</c:v>
                </c:pt>
                <c:pt idx="6">
                  <c:v>0.2</c:v>
                </c:pt>
                <c:pt idx="7">
                  <c:v>0</c:v>
                </c:pt>
                <c:pt idx="8">
                  <c:v>0</c:v>
                </c:pt>
                <c:pt idx="9">
                  <c:v>0</c:v>
                </c:pt>
                <c:pt idx="10">
                  <c:v>0</c:v>
                </c:pt>
              </c:numCache>
            </c:numRef>
          </c:val>
          <c:extLst>
            <c:ext xmlns:c16="http://schemas.microsoft.com/office/drawing/2014/chart" uri="{C3380CC4-5D6E-409C-BE32-E72D297353CC}">
              <c16:uniqueId val="{00000004-ECD3-4566-82F0-4C61352B1BCC}"/>
            </c:ext>
          </c:extLst>
        </c:ser>
        <c:dLbls>
          <c:showLegendKey val="0"/>
          <c:showVal val="0"/>
          <c:showCatName val="0"/>
          <c:showSerName val="0"/>
          <c:showPercent val="0"/>
          <c:showBubbleSize val="0"/>
        </c:dLbls>
        <c:gapWidth val="267"/>
        <c:overlap val="-43"/>
        <c:axId val="468447167"/>
        <c:axId val="401063279"/>
      </c:barChart>
      <c:catAx>
        <c:axId val="468447167"/>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it-IT"/>
          </a:p>
        </c:txPr>
        <c:crossAx val="401063279"/>
        <c:crosses val="autoZero"/>
        <c:auto val="1"/>
        <c:lblAlgn val="ctr"/>
        <c:lblOffset val="100"/>
        <c:noMultiLvlLbl val="0"/>
      </c:catAx>
      <c:valAx>
        <c:axId val="401063279"/>
        <c:scaling>
          <c:orientation val="minMax"/>
          <c:max val="1"/>
        </c:scaling>
        <c:delete val="0"/>
        <c:axPos val="l"/>
        <c:majorGridlines>
          <c:spPr>
            <a:ln w="9525" cap="flat" cmpd="sng" algn="ctr">
              <a:solidFill>
                <a:schemeClr val="dk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it-IT"/>
          </a:p>
        </c:txPr>
        <c:crossAx val="468447167"/>
        <c:crosses val="autoZero"/>
        <c:crossBetween val="between"/>
      </c:valAx>
      <c:dTable>
        <c:showHorzBorder val="1"/>
        <c:showVertBorder val="1"/>
        <c:showOutline val="1"/>
        <c:showKeys val="1"/>
        <c:spPr>
          <a:noFill/>
          <a:ln w="9525" cap="flat" cmpd="sng" algn="ctr">
            <a:solidFill>
              <a:schemeClr val="dk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dk1">
                    <a:lumMod val="65000"/>
                    <a:lumOff val="35000"/>
                  </a:schemeClr>
                </a:solidFill>
                <a:latin typeface="+mn-lt"/>
                <a:ea typeface="+mn-ea"/>
                <a:cs typeface="+mn-cs"/>
              </a:defRPr>
            </a:pPr>
            <a:endParaRPr lang="it-IT"/>
          </a:p>
        </c:txPr>
      </c:dTable>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it-IT"/>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it-IT"/>
              <a:t>Coverage analysis after the changes through SurPass GUI</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it-IT"/>
        </a:p>
      </c:txPr>
    </c:title>
    <c:autoTitleDeleted val="0"/>
    <c:plotArea>
      <c:layout/>
      <c:barChart>
        <c:barDir val="col"/>
        <c:grouping val="clustered"/>
        <c:varyColors val="0"/>
        <c:ser>
          <c:idx val="0"/>
          <c:order val="0"/>
          <c:tx>
            <c:strRef>
              <c:f>AFTER_Summary_Forms!$C$15</c:f>
              <c:strCache>
                <c:ptCount val="1"/>
                <c:pt idx="0">
                  <c:v>DE</c:v>
                </c:pt>
              </c:strCache>
            </c:strRef>
          </c:tx>
          <c:spPr>
            <a:solidFill>
              <a:schemeClr val="accent1"/>
            </a:solidFill>
            <a:ln>
              <a:noFill/>
            </a:ln>
            <a:effectLst/>
          </c:spPr>
          <c:invertIfNegative val="0"/>
          <c:cat>
            <c:strRef>
              <c:f>AFTER_Summary_Forms!$A$16:$A$27</c:f>
              <c:strCache>
                <c:ptCount val="11"/>
                <c:pt idx="0">
                  <c:v>Registration Form</c:v>
                </c:pt>
                <c:pt idx="1">
                  <c:v>Diagnosis</c:v>
                </c:pt>
                <c:pt idx="2">
                  <c:v>Front line treatment</c:v>
                </c:pt>
                <c:pt idx="3">
                  <c:v>Chemotherapy </c:v>
                </c:pt>
                <c:pt idx="4">
                  <c:v>SCT</c:v>
                </c:pt>
                <c:pt idx="5">
                  <c:v>Radiotherapy </c:v>
                </c:pt>
                <c:pt idx="6">
                  <c:v>Major Surgery </c:v>
                </c:pt>
                <c:pt idx="7">
                  <c:v>Progression-Relapse during FLT</c:v>
                </c:pt>
                <c:pt idx="8">
                  <c:v>Other info and relevant events</c:v>
                </c:pt>
                <c:pt idx="9">
                  <c:v>Medical suggestion</c:v>
                </c:pt>
                <c:pt idx="10">
                  <c:v>Progression-relapse after the End of Treatment</c:v>
                </c:pt>
              </c:strCache>
            </c:strRef>
          </c:cat>
          <c:val>
            <c:numRef>
              <c:f>AFTER_Summary_Forms!$C$16:$C$27</c:f>
              <c:numCache>
                <c:formatCode>0%</c:formatCode>
                <c:ptCount val="11"/>
                <c:pt idx="0">
                  <c:v>0.69230769230769229</c:v>
                </c:pt>
                <c:pt idx="1">
                  <c:v>0.55555555555555558</c:v>
                </c:pt>
                <c:pt idx="2">
                  <c:v>0.8571428571428571</c:v>
                </c:pt>
                <c:pt idx="3">
                  <c:v>0</c:v>
                </c:pt>
                <c:pt idx="4">
                  <c:v>0.5</c:v>
                </c:pt>
                <c:pt idx="5">
                  <c:v>0</c:v>
                </c:pt>
                <c:pt idx="6">
                  <c:v>0</c:v>
                </c:pt>
                <c:pt idx="7">
                  <c:v>0</c:v>
                </c:pt>
                <c:pt idx="8">
                  <c:v>0</c:v>
                </c:pt>
                <c:pt idx="9">
                  <c:v>0</c:v>
                </c:pt>
                <c:pt idx="10">
                  <c:v>0</c:v>
                </c:pt>
              </c:numCache>
            </c:numRef>
          </c:val>
          <c:extLst>
            <c:ext xmlns:c16="http://schemas.microsoft.com/office/drawing/2014/chart" uri="{C3380CC4-5D6E-409C-BE32-E72D297353CC}">
              <c16:uniqueId val="{00000000-429D-4886-8C6E-0F1E8C8506DE}"/>
            </c:ext>
          </c:extLst>
        </c:ser>
        <c:ser>
          <c:idx val="1"/>
          <c:order val="1"/>
          <c:tx>
            <c:strRef>
              <c:f>AFTER_Summary_Forms!$D$15</c:f>
              <c:strCache>
                <c:ptCount val="1"/>
                <c:pt idx="0">
                  <c:v>SP</c:v>
                </c:pt>
              </c:strCache>
            </c:strRef>
          </c:tx>
          <c:spPr>
            <a:solidFill>
              <a:schemeClr val="accent2"/>
            </a:solidFill>
            <a:ln>
              <a:noFill/>
            </a:ln>
            <a:effectLst/>
          </c:spPr>
          <c:invertIfNegative val="0"/>
          <c:cat>
            <c:strRef>
              <c:f>AFTER_Summary_Forms!$A$16:$A$27</c:f>
              <c:strCache>
                <c:ptCount val="11"/>
                <c:pt idx="0">
                  <c:v>Registration Form</c:v>
                </c:pt>
                <c:pt idx="1">
                  <c:v>Diagnosis</c:v>
                </c:pt>
                <c:pt idx="2">
                  <c:v>Front line treatment</c:v>
                </c:pt>
                <c:pt idx="3">
                  <c:v>Chemotherapy </c:v>
                </c:pt>
                <c:pt idx="4">
                  <c:v>SCT</c:v>
                </c:pt>
                <c:pt idx="5">
                  <c:v>Radiotherapy </c:v>
                </c:pt>
                <c:pt idx="6">
                  <c:v>Major Surgery </c:v>
                </c:pt>
                <c:pt idx="7">
                  <c:v>Progression-Relapse during FLT</c:v>
                </c:pt>
                <c:pt idx="8">
                  <c:v>Other info and relevant events</c:v>
                </c:pt>
                <c:pt idx="9">
                  <c:v>Medical suggestion</c:v>
                </c:pt>
                <c:pt idx="10">
                  <c:v>Progression-relapse after the End of Treatment</c:v>
                </c:pt>
              </c:strCache>
            </c:strRef>
          </c:cat>
          <c:val>
            <c:numRef>
              <c:f>AFTER_Summary_Forms!$D$16:$D$27</c:f>
              <c:numCache>
                <c:formatCode>0%</c:formatCode>
                <c:ptCount val="11"/>
                <c:pt idx="0">
                  <c:v>0.69230769230769229</c:v>
                </c:pt>
                <c:pt idx="1">
                  <c:v>0.77777777777777779</c:v>
                </c:pt>
                <c:pt idx="2">
                  <c:v>0.8571428571428571</c:v>
                </c:pt>
                <c:pt idx="3">
                  <c:v>0.83333333333333337</c:v>
                </c:pt>
                <c:pt idx="4">
                  <c:v>0.30769230769230771</c:v>
                </c:pt>
                <c:pt idx="5">
                  <c:v>0.6166666666666667</c:v>
                </c:pt>
                <c:pt idx="6">
                  <c:v>0.8666666666666667</c:v>
                </c:pt>
                <c:pt idx="7">
                  <c:v>1</c:v>
                </c:pt>
                <c:pt idx="8">
                  <c:v>0.88461538461538458</c:v>
                </c:pt>
                <c:pt idx="9">
                  <c:v>0</c:v>
                </c:pt>
                <c:pt idx="10">
                  <c:v>0</c:v>
                </c:pt>
              </c:numCache>
            </c:numRef>
          </c:val>
          <c:extLst>
            <c:ext xmlns:c16="http://schemas.microsoft.com/office/drawing/2014/chart" uri="{C3380CC4-5D6E-409C-BE32-E72D297353CC}">
              <c16:uniqueId val="{00000001-429D-4886-8C6E-0F1E8C8506DE}"/>
            </c:ext>
          </c:extLst>
        </c:ser>
        <c:ser>
          <c:idx val="2"/>
          <c:order val="2"/>
          <c:tx>
            <c:strRef>
              <c:f>AFTER_Summary_Forms!$E$15</c:f>
              <c:strCache>
                <c:ptCount val="1"/>
                <c:pt idx="0">
                  <c:v>IT</c:v>
                </c:pt>
              </c:strCache>
            </c:strRef>
          </c:tx>
          <c:spPr>
            <a:solidFill>
              <a:schemeClr val="accent3"/>
            </a:solidFill>
            <a:ln>
              <a:noFill/>
            </a:ln>
            <a:effectLst/>
          </c:spPr>
          <c:invertIfNegative val="0"/>
          <c:cat>
            <c:strRef>
              <c:f>AFTER_Summary_Forms!$A$16:$A$27</c:f>
              <c:strCache>
                <c:ptCount val="11"/>
                <c:pt idx="0">
                  <c:v>Registration Form</c:v>
                </c:pt>
                <c:pt idx="1">
                  <c:v>Diagnosis</c:v>
                </c:pt>
                <c:pt idx="2">
                  <c:v>Front line treatment</c:v>
                </c:pt>
                <c:pt idx="3">
                  <c:v>Chemotherapy </c:v>
                </c:pt>
                <c:pt idx="4">
                  <c:v>SCT</c:v>
                </c:pt>
                <c:pt idx="5">
                  <c:v>Radiotherapy </c:v>
                </c:pt>
                <c:pt idx="6">
                  <c:v>Major Surgery </c:v>
                </c:pt>
                <c:pt idx="7">
                  <c:v>Progression-Relapse during FLT</c:v>
                </c:pt>
                <c:pt idx="8">
                  <c:v>Other info and relevant events</c:v>
                </c:pt>
                <c:pt idx="9">
                  <c:v>Medical suggestion</c:v>
                </c:pt>
                <c:pt idx="10">
                  <c:v>Progression-relapse after the End of Treatment</c:v>
                </c:pt>
              </c:strCache>
            </c:strRef>
          </c:cat>
          <c:val>
            <c:numRef>
              <c:f>AFTER_Summary_Forms!$E$16:$E$27</c:f>
              <c:numCache>
                <c:formatCode>0%</c:formatCode>
                <c:ptCount val="11"/>
                <c:pt idx="0">
                  <c:v>0.76923076923076927</c:v>
                </c:pt>
                <c:pt idx="1">
                  <c:v>0.85185185185185186</c:v>
                </c:pt>
                <c:pt idx="2">
                  <c:v>0.9285714285714286</c:v>
                </c:pt>
                <c:pt idx="3">
                  <c:v>0.77777777777777779</c:v>
                </c:pt>
                <c:pt idx="4">
                  <c:v>0.80769230769230771</c:v>
                </c:pt>
                <c:pt idx="5">
                  <c:v>0.5</c:v>
                </c:pt>
                <c:pt idx="6">
                  <c:v>0.8</c:v>
                </c:pt>
                <c:pt idx="7">
                  <c:v>0.83333333333333337</c:v>
                </c:pt>
                <c:pt idx="8">
                  <c:v>0.88461538461538458</c:v>
                </c:pt>
                <c:pt idx="9">
                  <c:v>0</c:v>
                </c:pt>
                <c:pt idx="10">
                  <c:v>0.75</c:v>
                </c:pt>
              </c:numCache>
            </c:numRef>
          </c:val>
          <c:extLst>
            <c:ext xmlns:c16="http://schemas.microsoft.com/office/drawing/2014/chart" uri="{C3380CC4-5D6E-409C-BE32-E72D297353CC}">
              <c16:uniqueId val="{00000002-429D-4886-8C6E-0F1E8C8506DE}"/>
            </c:ext>
          </c:extLst>
        </c:ser>
        <c:ser>
          <c:idx val="3"/>
          <c:order val="3"/>
          <c:tx>
            <c:strRef>
              <c:f>AFTER_Summary_Forms!$F$15</c:f>
              <c:strCache>
                <c:ptCount val="1"/>
                <c:pt idx="0">
                  <c:v>AT</c:v>
                </c:pt>
              </c:strCache>
            </c:strRef>
          </c:tx>
          <c:spPr>
            <a:solidFill>
              <a:schemeClr val="accent4"/>
            </a:solidFill>
            <a:ln>
              <a:noFill/>
            </a:ln>
            <a:effectLst/>
          </c:spPr>
          <c:invertIfNegative val="0"/>
          <c:cat>
            <c:strRef>
              <c:f>AFTER_Summary_Forms!$A$16:$A$27</c:f>
              <c:strCache>
                <c:ptCount val="11"/>
                <c:pt idx="0">
                  <c:v>Registration Form</c:v>
                </c:pt>
                <c:pt idx="1">
                  <c:v>Diagnosis</c:v>
                </c:pt>
                <c:pt idx="2">
                  <c:v>Front line treatment</c:v>
                </c:pt>
                <c:pt idx="3">
                  <c:v>Chemotherapy </c:v>
                </c:pt>
                <c:pt idx="4">
                  <c:v>SCT</c:v>
                </c:pt>
                <c:pt idx="5">
                  <c:v>Radiotherapy </c:v>
                </c:pt>
                <c:pt idx="6">
                  <c:v>Major Surgery </c:v>
                </c:pt>
                <c:pt idx="7">
                  <c:v>Progression-Relapse during FLT</c:v>
                </c:pt>
                <c:pt idx="8">
                  <c:v>Other info and relevant events</c:v>
                </c:pt>
                <c:pt idx="9">
                  <c:v>Medical suggestion</c:v>
                </c:pt>
                <c:pt idx="10">
                  <c:v>Progression-relapse after the End of Treatment</c:v>
                </c:pt>
              </c:strCache>
            </c:strRef>
          </c:cat>
          <c:val>
            <c:numRef>
              <c:f>AFTER_Summary_Forms!$F$16:$F$27</c:f>
              <c:numCache>
                <c:formatCode>0%</c:formatCode>
                <c:ptCount val="11"/>
                <c:pt idx="0">
                  <c:v>0.46153846153846156</c:v>
                </c:pt>
                <c:pt idx="1">
                  <c:v>0.59259259259259256</c:v>
                </c:pt>
                <c:pt idx="2">
                  <c:v>0.7857142857142857</c:v>
                </c:pt>
                <c:pt idx="3">
                  <c:v>0.5</c:v>
                </c:pt>
                <c:pt idx="4">
                  <c:v>0.61538461538461542</c:v>
                </c:pt>
                <c:pt idx="5">
                  <c:v>0.45</c:v>
                </c:pt>
                <c:pt idx="6">
                  <c:v>0.26666666666666666</c:v>
                </c:pt>
                <c:pt idx="7">
                  <c:v>0</c:v>
                </c:pt>
                <c:pt idx="8">
                  <c:v>0.65384615384615385</c:v>
                </c:pt>
                <c:pt idx="9">
                  <c:v>0</c:v>
                </c:pt>
                <c:pt idx="10">
                  <c:v>0.6875</c:v>
                </c:pt>
              </c:numCache>
            </c:numRef>
          </c:val>
          <c:extLst>
            <c:ext xmlns:c16="http://schemas.microsoft.com/office/drawing/2014/chart" uri="{C3380CC4-5D6E-409C-BE32-E72D297353CC}">
              <c16:uniqueId val="{00000003-429D-4886-8C6E-0F1E8C8506DE}"/>
            </c:ext>
          </c:extLst>
        </c:ser>
        <c:ser>
          <c:idx val="4"/>
          <c:order val="4"/>
          <c:tx>
            <c:strRef>
              <c:f>AFTER_Summary_Forms!$G$15</c:f>
              <c:strCache>
                <c:ptCount val="1"/>
                <c:pt idx="0">
                  <c:v>LT</c:v>
                </c:pt>
              </c:strCache>
            </c:strRef>
          </c:tx>
          <c:spPr>
            <a:solidFill>
              <a:schemeClr val="accent5"/>
            </a:solidFill>
            <a:ln>
              <a:noFill/>
            </a:ln>
            <a:effectLst/>
          </c:spPr>
          <c:invertIfNegative val="0"/>
          <c:cat>
            <c:strRef>
              <c:f>AFTER_Summary_Forms!$A$16:$A$27</c:f>
              <c:strCache>
                <c:ptCount val="11"/>
                <c:pt idx="0">
                  <c:v>Registration Form</c:v>
                </c:pt>
                <c:pt idx="1">
                  <c:v>Diagnosis</c:v>
                </c:pt>
                <c:pt idx="2">
                  <c:v>Front line treatment</c:v>
                </c:pt>
                <c:pt idx="3">
                  <c:v>Chemotherapy </c:v>
                </c:pt>
                <c:pt idx="4">
                  <c:v>SCT</c:v>
                </c:pt>
                <c:pt idx="5">
                  <c:v>Radiotherapy </c:v>
                </c:pt>
                <c:pt idx="6">
                  <c:v>Major Surgery </c:v>
                </c:pt>
                <c:pt idx="7">
                  <c:v>Progression-Relapse during FLT</c:v>
                </c:pt>
                <c:pt idx="8">
                  <c:v>Other info and relevant events</c:v>
                </c:pt>
                <c:pt idx="9">
                  <c:v>Medical suggestion</c:v>
                </c:pt>
                <c:pt idx="10">
                  <c:v>Progression-relapse after the End of Treatment</c:v>
                </c:pt>
              </c:strCache>
            </c:strRef>
          </c:cat>
          <c:val>
            <c:numRef>
              <c:f>AFTER_Summary_Forms!$G$16:$G$27</c:f>
              <c:numCache>
                <c:formatCode>0%</c:formatCode>
                <c:ptCount val="11"/>
                <c:pt idx="0">
                  <c:v>0.76923076923076927</c:v>
                </c:pt>
                <c:pt idx="1">
                  <c:v>0.77777777777777779</c:v>
                </c:pt>
                <c:pt idx="2">
                  <c:v>0.9285714285714286</c:v>
                </c:pt>
                <c:pt idx="3">
                  <c:v>0.88888888888888884</c:v>
                </c:pt>
                <c:pt idx="4">
                  <c:v>0.26923076923076922</c:v>
                </c:pt>
                <c:pt idx="5">
                  <c:v>0.48333333333333334</c:v>
                </c:pt>
                <c:pt idx="6">
                  <c:v>0.8</c:v>
                </c:pt>
                <c:pt idx="7">
                  <c:v>0</c:v>
                </c:pt>
                <c:pt idx="8">
                  <c:v>0</c:v>
                </c:pt>
                <c:pt idx="9">
                  <c:v>0</c:v>
                </c:pt>
                <c:pt idx="10">
                  <c:v>0</c:v>
                </c:pt>
              </c:numCache>
            </c:numRef>
          </c:val>
          <c:extLst>
            <c:ext xmlns:c16="http://schemas.microsoft.com/office/drawing/2014/chart" uri="{C3380CC4-5D6E-409C-BE32-E72D297353CC}">
              <c16:uniqueId val="{00000004-429D-4886-8C6E-0F1E8C8506DE}"/>
            </c:ext>
          </c:extLst>
        </c:ser>
        <c:dLbls>
          <c:showLegendKey val="0"/>
          <c:showVal val="0"/>
          <c:showCatName val="0"/>
          <c:showSerName val="0"/>
          <c:showPercent val="0"/>
          <c:showBubbleSize val="0"/>
        </c:dLbls>
        <c:gapWidth val="267"/>
        <c:overlap val="-43"/>
        <c:axId val="468447167"/>
        <c:axId val="401063279"/>
      </c:barChart>
      <c:catAx>
        <c:axId val="468447167"/>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it-IT"/>
          </a:p>
        </c:txPr>
        <c:crossAx val="401063279"/>
        <c:crosses val="autoZero"/>
        <c:auto val="1"/>
        <c:lblAlgn val="ctr"/>
        <c:lblOffset val="100"/>
        <c:noMultiLvlLbl val="0"/>
      </c:catAx>
      <c:valAx>
        <c:axId val="401063279"/>
        <c:scaling>
          <c:orientation val="minMax"/>
          <c:max val="1"/>
        </c:scaling>
        <c:delete val="0"/>
        <c:axPos val="l"/>
        <c:majorGridlines>
          <c:spPr>
            <a:ln w="9525" cap="flat" cmpd="sng" algn="ctr">
              <a:solidFill>
                <a:schemeClr val="dk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it-IT"/>
          </a:p>
        </c:txPr>
        <c:crossAx val="468447167"/>
        <c:crosses val="autoZero"/>
        <c:crossBetween val="between"/>
      </c:valAx>
      <c:dTable>
        <c:showHorzBorder val="1"/>
        <c:showVertBorder val="1"/>
        <c:showOutline val="1"/>
        <c:showKeys val="1"/>
        <c:spPr>
          <a:noFill/>
          <a:ln w="9525" cap="flat" cmpd="sng" algn="ctr">
            <a:solidFill>
              <a:schemeClr val="dk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dk1">
                    <a:lumMod val="65000"/>
                    <a:lumOff val="35000"/>
                  </a:schemeClr>
                </a:solidFill>
                <a:latin typeface="+mn-lt"/>
                <a:ea typeface="+mn-ea"/>
                <a:cs typeface="+mn-cs"/>
              </a:defRPr>
            </a:pPr>
            <a:endParaRPr lang="it-IT"/>
          </a:p>
        </c:txPr>
      </c:dTable>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it-IT"/>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6</xdr:col>
      <xdr:colOff>100012</xdr:colOff>
      <xdr:row>3</xdr:row>
      <xdr:rowOff>38100</xdr:rowOff>
    </xdr:from>
    <xdr:to>
      <xdr:col>16</xdr:col>
      <xdr:colOff>190500</xdr:colOff>
      <xdr:row>33</xdr:row>
      <xdr:rowOff>42862</xdr:rowOff>
    </xdr:to>
    <xdr:graphicFrame macro="">
      <xdr:nvGraphicFramePr>
        <xdr:cNvPr id="2" name="Grafico 1">
          <a:extLst>
            <a:ext uri="{FF2B5EF4-FFF2-40B4-BE49-F238E27FC236}">
              <a16:creationId xmlns:a16="http://schemas.microsoft.com/office/drawing/2014/main" id="{C6538ED1-5D4F-44C7-AA71-E4DBCF8F90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395286</xdr:colOff>
      <xdr:row>15</xdr:row>
      <xdr:rowOff>28576</xdr:rowOff>
    </xdr:from>
    <xdr:to>
      <xdr:col>19</xdr:col>
      <xdr:colOff>609599</xdr:colOff>
      <xdr:row>39</xdr:row>
      <xdr:rowOff>176214</xdr:rowOff>
    </xdr:to>
    <xdr:graphicFrame macro="">
      <xdr:nvGraphicFramePr>
        <xdr:cNvPr id="2" name="Grafico 1">
          <a:extLst>
            <a:ext uri="{FF2B5EF4-FFF2-40B4-BE49-F238E27FC236}">
              <a16:creationId xmlns:a16="http://schemas.microsoft.com/office/drawing/2014/main" id="{61003430-CFAE-46D1-82C5-06BC376516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400051</xdr:colOff>
      <xdr:row>0</xdr:row>
      <xdr:rowOff>0</xdr:rowOff>
    </xdr:from>
    <xdr:to>
      <xdr:col>19</xdr:col>
      <xdr:colOff>600075</xdr:colOff>
      <xdr:row>14</xdr:row>
      <xdr:rowOff>76200</xdr:rowOff>
    </xdr:to>
    <xdr:graphicFrame macro="">
      <xdr:nvGraphicFramePr>
        <xdr:cNvPr id="3" name="Grafico 2">
          <a:extLst>
            <a:ext uri="{FF2B5EF4-FFF2-40B4-BE49-F238E27FC236}">
              <a16:creationId xmlns:a16="http://schemas.microsoft.com/office/drawing/2014/main" id="{724E3C4C-CFD0-4D18-AC43-330F1597DF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319087</xdr:colOff>
      <xdr:row>42</xdr:row>
      <xdr:rowOff>109537</xdr:rowOff>
    </xdr:from>
    <xdr:to>
      <xdr:col>19</xdr:col>
      <xdr:colOff>542925</xdr:colOff>
      <xdr:row>56</xdr:row>
      <xdr:rowOff>185737</xdr:rowOff>
    </xdr:to>
    <xdr:graphicFrame macro="">
      <xdr:nvGraphicFramePr>
        <xdr:cNvPr id="4" name="Grafico 3">
          <a:extLst>
            <a:ext uri="{FF2B5EF4-FFF2-40B4-BE49-F238E27FC236}">
              <a16:creationId xmlns:a16="http://schemas.microsoft.com/office/drawing/2014/main" id="{54F0251C-112F-4548-951A-73A5105D7B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828674</xdr:colOff>
      <xdr:row>28</xdr:row>
      <xdr:rowOff>28574</xdr:rowOff>
    </xdr:from>
    <xdr:to>
      <xdr:col>13</xdr:col>
      <xdr:colOff>257174</xdr:colOff>
      <xdr:row>61</xdr:row>
      <xdr:rowOff>161923</xdr:rowOff>
    </xdr:to>
    <xdr:graphicFrame macro="">
      <xdr:nvGraphicFramePr>
        <xdr:cNvPr id="2" name="Grafico 1">
          <a:extLst>
            <a:ext uri="{FF2B5EF4-FFF2-40B4-BE49-F238E27FC236}">
              <a16:creationId xmlns:a16="http://schemas.microsoft.com/office/drawing/2014/main" id="{C43C032E-D661-4376-BA97-E3B0EAF60D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828674</xdr:colOff>
      <xdr:row>28</xdr:row>
      <xdr:rowOff>28574</xdr:rowOff>
    </xdr:from>
    <xdr:to>
      <xdr:col>13</xdr:col>
      <xdr:colOff>257174</xdr:colOff>
      <xdr:row>61</xdr:row>
      <xdr:rowOff>161923</xdr:rowOff>
    </xdr:to>
    <xdr:graphicFrame macro="">
      <xdr:nvGraphicFramePr>
        <xdr:cNvPr id="2" name="Grafico 1">
          <a:extLst>
            <a:ext uri="{FF2B5EF4-FFF2-40B4-BE49-F238E27FC236}">
              <a16:creationId xmlns:a16="http://schemas.microsoft.com/office/drawing/2014/main" id="{C227EEDA-D294-4630-B723-5123469498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A66A86A6-C23A-4CB4-8DC1-8FA6DE5C8898}" name="Tabella18" displayName="Tabella18" ref="B6:E17" totalsRowShown="0" tableBorderDxfId="26">
  <autoFilter ref="B6:E17" xr:uid="{CACD3190-ACD8-4B24-99CC-4B42F13F30FB}"/>
  <tableColumns count="4">
    <tableColumn id="1" xr3:uid="{DEFE1F42-D2D3-4353-92BD-B6C207652681}" name="Form" dataDxfId="25"/>
    <tableColumn id="2" xr3:uid="{98386888-A79C-4CD0-851A-07DA3D28A3DC}" name="Variables" dataDxfId="24"/>
    <tableColumn id="3" xr3:uid="{C4D7BE0A-E159-43BA-BD29-1915022CE64F}" name="Tested Variables (automatically)"/>
    <tableColumn id="4" xr3:uid="{C1670E2A-0353-47E9-B015-5E671AC4E8CF}" name="Tested Variables (automatically+manually)"/>
  </tableColumns>
  <tableStyleInfo name="TableStyleMedium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3FBC6999-6317-4607-BD76-2388C70B8E56}" name="Tabella1781113" displayName="Tabella1781113" ref="A15:G27" totalsRowCount="1" headerRowDxfId="126" dataDxfId="125" totalsRowDxfId="124">
  <autoFilter ref="A15:G26" xr:uid="{154EF958-B46E-4140-9624-99707D404AE2}"/>
  <tableColumns count="7">
    <tableColumn id="1" xr3:uid="{EFAE0AD8-67DD-496E-A864-23E3DC0C8022}" name="Form" dataDxfId="122" totalsRowDxfId="123"/>
    <tableColumn id="2" xr3:uid="{5BCD3BF6-1E05-4E77-96A0-03DC35121C81}" name="Variables" totalsRowFunction="sum" dataDxfId="120" totalsRowDxfId="121" dataCellStyle="Percentuale">
      <calculatedColumnFormula>B2/Tabella17812[[#Totals],[Variables]]</calculatedColumnFormula>
    </tableColumn>
    <tableColumn id="4" xr3:uid="{82836C8C-A8D6-45D4-95DD-704CFF782709}" name="DE" totalsRowFunction="custom" dataDxfId="118" totalsRowDxfId="119" dataCellStyle="Percentuale" totalsRowCellStyle="Percentuale">
      <calculatedColumnFormula>C2/$B2</calculatedColumnFormula>
      <totalsRowFormula>Tabella17812[[#Totals],[DE]]/Tabella17812[[#Totals],[Variables]]</totalsRowFormula>
    </tableColumn>
    <tableColumn id="27" xr3:uid="{7D62040E-F0AB-4FBF-B269-07CF57570D26}" name="SP" totalsRowFunction="custom" dataDxfId="116" totalsRowDxfId="117" dataCellStyle="Percentuale" totalsRowCellStyle="Percentuale">
      <calculatedColumnFormula>D2/$B2</calculatedColumnFormula>
      <totalsRowFormula>Tabella17812[[#Totals],[SP]]/Tabella17812[[#Totals],[Variables]]</totalsRowFormula>
    </tableColumn>
    <tableColumn id="13" xr3:uid="{FD45A9BD-6BB0-4F3E-B99C-4941FD4785AD}" name="IT" totalsRowFunction="custom" dataDxfId="114" totalsRowDxfId="115" dataCellStyle="Percentuale" totalsRowCellStyle="Percentuale">
      <calculatedColumnFormula>E2/$B2</calculatedColumnFormula>
      <totalsRowFormula>Tabella17812[[#Totals],[IT]]/Tabella17812[[#Totals],[Variables]]</totalsRowFormula>
    </tableColumn>
    <tableColumn id="16" xr3:uid="{5471C3E2-84C8-46FC-92E3-803C84792339}" name="AT" totalsRowFunction="custom" dataDxfId="112" totalsRowDxfId="113" dataCellStyle="Percentuale" totalsRowCellStyle="Percentuale">
      <calculatedColumnFormula>F2/$B2</calculatedColumnFormula>
      <totalsRowFormula>Tabella17812[[#Totals],[AT]]/Tabella17812[[#Totals],[Variables]]</totalsRowFormula>
    </tableColumn>
    <tableColumn id="15" xr3:uid="{E5BFFA78-0E8E-45E9-A87C-425DEE8B9D5E}" name="LT" totalsRowFunction="custom" dataDxfId="110" totalsRowDxfId="111" dataCellStyle="Percentuale" totalsRowCellStyle="Percentuale">
      <calculatedColumnFormula>G2/$B2</calculatedColumnFormula>
      <totalsRowFormula>Tabella17812[[#Totals],[LT]]/Tabella17812[[#Totals],[Variables]]</totalsRowFormula>
    </tableColumn>
  </tableColumns>
  <tableStyleInfo name="TableStyleLight10"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5E39171-7FF5-47B9-8412-FCC348F20894}" name="Tabella16" displayName="Tabella16" ref="A1:J244" totalsRowCount="1" totalsRowDxfId="256">
  <autoFilter ref="A1:J243" xr:uid="{1E5D6E10-7D64-4974-8A61-324F04BB3C86}"/>
  <tableColumns count="10">
    <tableColumn id="1" xr3:uid="{8C3DC70B-F87E-418E-B5E5-621273D61506}" name="Form" dataDxfId="162" totalsRowDxfId="10"/>
    <tableColumn id="2" xr3:uid="{9F97C4D4-3218-4011-841A-8011D9A73CC7}" name="ID" dataDxfId="161" totalsRowDxfId="9"/>
    <tableColumn id="4" xr3:uid="{D10B688A-C456-4ACF-9FCD-2EE6153FC3A7}" name="DE" totalsRowFunction="sum" dataDxfId="160" totalsRowDxfId="8"/>
    <tableColumn id="5" xr3:uid="{8B757C72-B5C7-40C1-BEC1-3FD761863C2F}" name="SP" totalsRowFunction="sum" dataDxfId="159" totalsRowDxfId="7"/>
    <tableColumn id="13" xr3:uid="{B50A89A1-B871-4DEA-BACD-39259D57D49F}" name="IT" totalsRowFunction="sum" dataDxfId="156" totalsRowDxfId="6"/>
    <tableColumn id="16" xr3:uid="{F9483034-38C4-4F77-A7C9-85E4B86A668E}" name="AT" totalsRowFunction="sum" dataDxfId="158" totalsRowDxfId="5"/>
    <tableColumn id="15" xr3:uid="{E1E41CA0-2655-43A1-8E80-DED50D3DE40D}" name="LT" totalsRowFunction="sum" dataDxfId="157" totalsRowDxfId="4"/>
    <tableColumn id="37" xr3:uid="{025015DB-CF99-4134-A183-90C6888F0581}" name="Req. By CarePlan" dataDxfId="154" totalsRowDxfId="3"/>
    <tableColumn id="36" xr3:uid="{F9454BF8-D78C-40B0-874A-3CEEACEFE5EC}" name="Used" dataDxfId="155" totalsRowDxfId="2">
      <calculatedColumnFormula>IF(SUM(Tabella16[[#This Row],[DE]:[LT]])&gt;0,"Yes","No")</calculatedColumnFormula>
    </tableColumn>
    <tableColumn id="28" xr3:uid="{19841880-66DD-434A-B7C0-6D22FE81D9CB}" name="Used (N)" dataDxfId="0" totalsRowDxfId="1">
      <calculatedColumnFormula>IF(Tabella16[[#This Row],[Used]]="Yes",1,0)</calculatedColumnFormula>
    </tableColumn>
  </tableColumns>
  <tableStyleInfo name="TableStyleLight10"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0156143-6593-464D-8E82-ABCC41E924DB}" name="Tabella169" displayName="Tabella169" ref="A1:AJ244" totalsRowCount="1" totalsRowDxfId="235">
  <autoFilter ref="A1:AJ243" xr:uid="{1E5D6E10-7D64-4974-8A61-324F04BB3C86}"/>
  <tableColumns count="36">
    <tableColumn id="1" xr3:uid="{134C6A66-2E7F-4D70-8275-5B56DE98FF6C}" name="Form" dataDxfId="234" totalsRowDxfId="198"/>
    <tableColumn id="2" xr3:uid="{1FD01DD8-BD13-4154-BF1E-1FFE5434411B}" name="ID" dataDxfId="233" totalsRowDxfId="197"/>
    <tableColumn id="3" xr3:uid="{220AC6EA-D6CB-46FC-9D84-D302CA63FD3D}" name="VAR_ID" dataDxfId="232" totalsRowDxfId="196"/>
    <tableColumn id="29" xr3:uid="{30692D39-AEC4-4EB2-805C-7205A6B4B85A}" name="Mandatory field in the form" dataDxfId="231" totalsRowDxfId="195"/>
    <tableColumn id="31" xr3:uid="{664B130E-1129-422D-9690-EEE870155892}" name="Required for Care Plan generation" dataDxfId="230" totalsRowDxfId="194"/>
    <tableColumn id="28" xr3:uid="{5D31EC9C-1A5D-4EAE-B787-04AD5C3A4BDA}" name="Description" dataDxfId="229" totalsRowDxfId="193"/>
    <tableColumn id="4" xr3:uid="{00DC849A-5BE8-4B85-BF89-829C854DADC8}" name="DE-12" totalsRowFunction="sum" dataDxfId="228" totalsRowDxfId="192"/>
    <tableColumn id="5" xr3:uid="{1171DDD1-F970-4C16-AD33-15D1371CA2BF}" name="SP-216" totalsRowFunction="sum" dataDxfId="227" totalsRowDxfId="191"/>
    <tableColumn id="6" xr3:uid="{4B657BF2-F7A3-4500-9695-BD5B511840F6}" name="SP-217" totalsRowFunction="sum" dataDxfId="226" totalsRowDxfId="190"/>
    <tableColumn id="7" xr3:uid="{6B4BF022-9381-4E3D-80B4-A40C2406DD9A}" name="SP-218" totalsRowFunction="sum" dataDxfId="225" totalsRowDxfId="189"/>
    <tableColumn id="8" xr3:uid="{02C4E480-4C2E-4154-B717-53EB8E0B7E45}" name="SP-219" totalsRowFunction="sum" dataDxfId="224" totalsRowDxfId="188"/>
    <tableColumn id="14" xr3:uid="{F29AA654-1D9A-4DBD-97A6-FFD6954C0195}" name="SP-220" totalsRowFunction="sum" dataDxfId="223" totalsRowDxfId="187"/>
    <tableColumn id="27" xr3:uid="{BEA886A9-9D70-4B56-BAC3-0E57544C537E}" name="SP-221" totalsRowFunction="sum" dataDxfId="222" totalsRowDxfId="186"/>
    <tableColumn id="35" xr3:uid="{134300E5-1A6C-4275-A01D-23C33CD17992}" name="SP-222" totalsRowFunction="sum" dataDxfId="221" totalsRowDxfId="185"/>
    <tableColumn id="34" xr3:uid="{88956D8C-7114-4B7F-967F-56F256A740C6}" name="SP-223" totalsRowFunction="sum" dataDxfId="220" totalsRowDxfId="184"/>
    <tableColumn id="33" xr3:uid="{5892927C-EE23-4F92-9ED9-46344411E7EB}" name="SP-224" totalsRowFunction="sum" dataDxfId="219" totalsRowDxfId="183"/>
    <tableColumn id="32" xr3:uid="{C41B8B2A-1A17-48E3-9628-E0DE95423F16}" name="SP-225" totalsRowFunction="sum" dataDxfId="218" totalsRowDxfId="182"/>
    <tableColumn id="30" xr3:uid="{5133C2BF-3547-4FA4-AACA-556D0672C4D8}" name="SP-226" totalsRowFunction="sum" dataDxfId="217" totalsRowDxfId="181"/>
    <tableColumn id="13" xr3:uid="{F4F909F7-6541-485D-B3C1-3C6DFE84680A}" name="IT-3" totalsRowFunction="sum" dataDxfId="216" totalsRowDxfId="180"/>
    <tableColumn id="12" xr3:uid="{8AD49EFF-C90E-4207-9744-8C3E204DA552}" name="IT-4" totalsRowFunction="sum" dataDxfId="215" totalsRowDxfId="179"/>
    <tableColumn id="11" xr3:uid="{573048C0-F11E-414B-A83C-DBE97764C370}" name="IT-5" totalsRowFunction="sum" dataDxfId="214" totalsRowDxfId="178"/>
    <tableColumn id="17" xr3:uid="{DAE8B780-A2DD-459E-A2EC-711A29517A26}" name="IT-6" totalsRowFunction="sum" dataDxfId="213" totalsRowDxfId="177"/>
    <tableColumn id="16" xr3:uid="{7966A83D-0F57-4735-8838-BFB8694E8143}" name="AT-205" totalsRowFunction="sum" dataDxfId="212" totalsRowDxfId="176"/>
    <tableColumn id="26" xr3:uid="{F08369F5-2B47-4E5D-97D6-DECD295E870D}" name="AT-209" totalsRowFunction="sum" dataDxfId="211" totalsRowDxfId="175"/>
    <tableColumn id="15" xr3:uid="{7DE984F1-C96A-4771-BEB7-F8F5AC71EE7D}" name="LT-88" totalsRowFunction="sum" dataDxfId="210" totalsRowDxfId="174"/>
    <tableColumn id="23" xr3:uid="{556EC64E-B1E0-4959-98A0-86EBC6AC31D3}" name="LT-90" totalsRowFunction="sum" dataDxfId="209" totalsRowDxfId="173"/>
    <tableColumn id="22" xr3:uid="{6E1E5256-1835-4F7C-BF48-C251122D7900}" name="LT-69" totalsRowFunction="sum" dataDxfId="208" totalsRowDxfId="172"/>
    <tableColumn id="21" xr3:uid="{BBF5DBC5-1847-4EFD-BE4C-2F260D73E9AC}" name="LT-73" totalsRowFunction="sum" dataDxfId="207" totalsRowDxfId="171"/>
    <tableColumn id="20" xr3:uid="{3F22DB72-BD3B-41CB-981F-5A479E8EA6DD}" name="LT-89" totalsRowFunction="sum" dataDxfId="206" totalsRowDxfId="170"/>
    <tableColumn id="19" xr3:uid="{346ECEFE-A06D-4E7C-AB88-1DCE53906AA8}" name="LT-70" totalsRowFunction="sum" dataDxfId="205" totalsRowDxfId="169"/>
    <tableColumn id="18" xr3:uid="{232E3D31-9A8A-4BDB-840F-813FE65D0532}" name="LT-71" totalsRowFunction="sum" dataDxfId="204" totalsRowDxfId="168"/>
    <tableColumn id="10" xr3:uid="{4F1CB23A-29AF-4C94-8D44-97B0528408CF}" name="LT-87" totalsRowFunction="sum" dataDxfId="203" totalsRowDxfId="167"/>
    <tableColumn id="25" xr3:uid="{FA82422E-7C4C-4DC1-BF98-65A88BFF3DBF}" name="LT-72" totalsRowFunction="sum" dataDxfId="202" totalsRowDxfId="166"/>
    <tableColumn id="24" xr3:uid="{83B1F28C-94B9-4C29-9EAF-87C8EA340244}" name="LT-75" totalsRowFunction="sum" dataDxfId="201" totalsRowDxfId="165"/>
    <tableColumn id="37" xr3:uid="{9A4243D4-A061-4A70-B915-6734AA820A8B}" name="Req. By CarePlan" dataDxfId="200" totalsRowDxfId="164">
      <calculatedColumnFormula>Tabella169[[#This Row],[Required for Care Plan generation]]</calculatedColumnFormula>
    </tableColumn>
    <tableColumn id="36" xr3:uid="{59EDDDE9-7476-4392-BC85-8BBEA1747820}" name="Used" dataDxfId="199" totalsRowDxfId="163">
      <calculatedColumnFormula>IF(SUM(Tabella169[[#This Row],[DE-12]:[LT-75]])&gt;0,"Yes","No")</calculatedColumnFormula>
    </tableColumn>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6427F06-E867-4F0D-9648-4A64EC8479A6}" name="Tabella17814" displayName="Tabella17814" ref="A1:G13" totalsRowCount="1" headerRowDxfId="95" dataDxfId="94" totalsRowDxfId="93">
  <autoFilter ref="A1:G12" xr:uid="{B80D2629-939A-4424-ADD4-46C0642265B0}"/>
  <tableColumns count="7">
    <tableColumn id="1" xr3:uid="{D374784F-819C-45D3-A9CF-538B8FDB7DA6}" name="Form" dataDxfId="91" totalsRowDxfId="92"/>
    <tableColumn id="2" xr3:uid="{DE59A82E-43A2-47E3-8FD1-A2C80CB6645A}" name="Variables" totalsRowFunction="sum" dataDxfId="89" totalsRowDxfId="90"/>
    <tableColumn id="4" xr3:uid="{64317864-344C-4BD9-A0EF-509EA3F72B08}" name="DE" totalsRowFunction="sum" dataDxfId="87" totalsRowDxfId="88"/>
    <tableColumn id="27" xr3:uid="{A603DDDD-3543-4B50-9450-B4DDDAC5F826}" name="SP" totalsRowFunction="sum" dataDxfId="85" totalsRowDxfId="86"/>
    <tableColumn id="13" xr3:uid="{B3C741FD-57EE-4329-AC9B-052EC50BAA73}" name="IT" totalsRowFunction="sum" dataDxfId="83" totalsRowDxfId="84"/>
    <tableColumn id="16" xr3:uid="{03A5CB79-1599-45E6-9BC7-135E37A4BE9A}" name="AT" totalsRowFunction="sum" dataDxfId="81" totalsRowDxfId="82"/>
    <tableColumn id="15" xr3:uid="{75C0325F-88B5-4CA1-8BCC-66C166B21896}" name="LT" totalsRowFunction="sum" dataDxfId="79" totalsRowDxfId="80"/>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8C506812-9D15-4249-A6A4-4B9ED49EBDF6}" name="Tabella1781215" displayName="Tabella1781215" ref="A15:G27" totalsRowCount="1" headerRowDxfId="78" dataDxfId="77" totalsRowDxfId="76">
  <autoFilter ref="A15:G26" xr:uid="{04749774-75AA-42D4-89D8-2117D77F6273}"/>
  <tableColumns count="7">
    <tableColumn id="1" xr3:uid="{3C06037E-D8A3-499F-881C-0A7F5718DA8B}" name="Form" dataDxfId="74" totalsRowDxfId="75"/>
    <tableColumn id="2" xr3:uid="{38AE3419-4549-46CC-8200-DA1078E38474}" name="Variables" totalsRowFunction="sum" dataDxfId="72" totalsRowDxfId="73"/>
    <tableColumn id="4" xr3:uid="{59BDC348-D6DD-472C-A8D6-EDABB76BE0FC}" name="DE" totalsRowFunction="sum" dataDxfId="70" totalsRowDxfId="71"/>
    <tableColumn id="27" xr3:uid="{A1805D33-7903-404B-9709-6DE338ADE386}" name="SP" totalsRowFunction="sum" dataDxfId="68" totalsRowDxfId="69"/>
    <tableColumn id="13" xr3:uid="{EA453B92-3DAE-4F69-9762-F0FA49EF773B}" name="IT" totalsRowFunction="sum" dataDxfId="66" totalsRowDxfId="67"/>
    <tableColumn id="16" xr3:uid="{85E06D94-9D8C-4C5E-BBB9-1CBFA4D7FA28}" name="AT" totalsRowFunction="sum" dataDxfId="64" totalsRowDxfId="65"/>
    <tableColumn id="15" xr3:uid="{0AB4150C-45EE-4CED-84C4-8D51CFAD7B49}" name="LT" totalsRowFunction="sum" dataDxfId="62" totalsRowDxfId="63"/>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77267730-FD85-480D-8B44-CD516C5500B3}" name="Tabella1781216" displayName="Tabella1781216" ref="A29:G41" totalsRowCount="1" headerRowDxfId="61" dataDxfId="60" totalsRowDxfId="59">
  <autoFilter ref="A29:G40" xr:uid="{24980010-1F81-4BCB-976E-95AC96705287}"/>
  <tableColumns count="7">
    <tableColumn id="1" xr3:uid="{DE25F47C-DEFA-4847-A296-A4CDD43A7022}" name="Form" dataDxfId="58" totalsRowDxfId="51"/>
    <tableColumn id="2" xr3:uid="{1FFA8130-80FE-490C-9185-32715A0DF580}" name="Variables" totalsRowFunction="sum" dataDxfId="57" totalsRowDxfId="50"/>
    <tableColumn id="4" xr3:uid="{FCA4BB78-2B8F-49D1-8146-82760AF5626E}" name="DE" totalsRowFunction="sum" dataDxfId="56" totalsRowDxfId="49"/>
    <tableColumn id="27" xr3:uid="{CE66EB24-C1A3-47F8-B236-937E6011B399}" name="SP" totalsRowFunction="sum" dataDxfId="55" totalsRowDxfId="48"/>
    <tableColumn id="13" xr3:uid="{42C61773-897A-4410-9DCE-49A31EB7ECA4}" name="IT" totalsRowFunction="sum" dataDxfId="54" totalsRowDxfId="47"/>
    <tableColumn id="16" xr3:uid="{56946837-E26A-4A86-9EC8-68FB6DFAB529}" name="AT" totalsRowFunction="sum" dataDxfId="53" totalsRowDxfId="46"/>
    <tableColumn id="15" xr3:uid="{F7EF0E5A-778B-4536-813F-06BC40787A72}" name="LT" totalsRowFunction="sum" dataDxfId="52" totalsRowDxfId="45"/>
  </tableColumns>
  <tableStyleInfo name="TableStyleLight10"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4C1FA1E-C865-4A36-B7A9-A801AB596A89}" name="Tabella178" displayName="Tabella178" ref="A1:G13" totalsRowCount="1" headerRowDxfId="236" dataDxfId="244" totalsRowDxfId="245">
  <autoFilter ref="A1:G12" xr:uid="{1E5D6E10-7D64-4974-8A61-324F04BB3C86}"/>
  <tableColumns count="7">
    <tableColumn id="1" xr3:uid="{EAEDE94D-70DD-498E-838E-2926BD472014}" name="Form" dataDxfId="243" totalsRowDxfId="153"/>
    <tableColumn id="2" xr3:uid="{D2BB6474-5AE5-455B-81CC-A6F7D502D74B}" name="Variables" totalsRowFunction="sum" dataDxfId="242" totalsRowDxfId="144"/>
    <tableColumn id="4" xr3:uid="{597D31EC-4888-409A-9EC6-BE8D40D37B60}" name="DE" totalsRowFunction="sum" dataDxfId="241" totalsRowDxfId="152"/>
    <tableColumn id="27" xr3:uid="{3CB76927-D592-461D-B7B6-46CC7C555DA2}" name="SP" totalsRowFunction="sum" dataDxfId="240" totalsRowDxfId="151"/>
    <tableColumn id="13" xr3:uid="{29AF34CE-8E04-4997-B5AF-C4D3A3E166F9}" name="IT" totalsRowFunction="sum" dataDxfId="239" totalsRowDxfId="150"/>
    <tableColumn id="16" xr3:uid="{820CE5CB-B479-4C73-87B8-7AD7790C6FBA}" name="AT" totalsRowFunction="sum" dataDxfId="238" totalsRowDxfId="149"/>
    <tableColumn id="15" xr3:uid="{38C4BB89-187E-4B72-89F2-D94DDEF54A67}" name="LT" totalsRowFunction="sum" dataDxfId="237" totalsRowDxfId="148"/>
  </tableColumns>
  <tableStyleInfo name="TableStyleLight10"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6E77434-7B64-428E-81A3-281D7BD47149}" name="Tabella17811" displayName="Tabella17811" ref="A15:G27" totalsRowCount="1" headerRowDxfId="147" dataDxfId="146" totalsRowDxfId="145">
  <autoFilter ref="A15:G26" xr:uid="{154EF958-B46E-4140-9624-99707D404AE2}"/>
  <tableColumns count="7">
    <tableColumn id="1" xr3:uid="{CE80C428-62B3-4D5A-81EA-EFAE578C2C4B}" name="Form" dataDxfId="143" totalsRowDxfId="136"/>
    <tableColumn id="2" xr3:uid="{D6588503-BD56-4DB6-BBFD-812D28DA21C0}" name="Variables" totalsRowFunction="sum" dataDxfId="137" totalsRowDxfId="130" dataCellStyle="Percentuale">
      <calculatedColumnFormula>B2/Tabella178[[#Totals],[Variables]]</calculatedColumnFormula>
    </tableColumn>
    <tableColumn id="4" xr3:uid="{0C3FAFF3-0991-44A6-8326-C3CA35E1110F}" name="DE" totalsRowFunction="custom" dataDxfId="142" totalsRowDxfId="135" dataCellStyle="Percentuale" totalsRowCellStyle="Percentuale">
      <totalsRowFormula>Tabella178[[#Totals],[DE]]/Tabella178[[#Totals],[Variables]]</totalsRowFormula>
    </tableColumn>
    <tableColumn id="27" xr3:uid="{A29EAC81-1C8F-4D0B-9F22-EE32A2F9E2E1}" name="SP" totalsRowFunction="custom" dataDxfId="141" totalsRowDxfId="134" dataCellStyle="Percentuale" totalsRowCellStyle="Percentuale">
      <totalsRowFormula>Tabella178[[#Totals],[SP]]/Tabella178[[#Totals],[Variables]]</totalsRowFormula>
    </tableColumn>
    <tableColumn id="13" xr3:uid="{6C120778-43D7-4761-9CE9-608BBE59BE93}" name="IT" totalsRowFunction="custom" dataDxfId="140" totalsRowDxfId="133" dataCellStyle="Percentuale" totalsRowCellStyle="Percentuale">
      <totalsRowFormula>Tabella178[[#Totals],[IT]]/Tabella178[[#Totals],[Variables]]</totalsRowFormula>
    </tableColumn>
    <tableColumn id="16" xr3:uid="{478BA7AA-25FB-4EE2-B25C-FFC8D2E6A17F}" name="AT" totalsRowFunction="custom" dataDxfId="139" totalsRowDxfId="132" dataCellStyle="Percentuale" totalsRowCellStyle="Percentuale">
      <totalsRowFormula>Tabella178[[#Totals],[AT]]/Tabella178[[#Totals],[Variables]]</totalsRowFormula>
    </tableColumn>
    <tableColumn id="15" xr3:uid="{C1F1DA23-DC2E-4508-8982-3CB7140C014A}" name="LT" totalsRowFunction="custom" dataDxfId="138" totalsRowDxfId="131" dataCellStyle="Percentuale" totalsRowCellStyle="Percentuale">
      <totalsRowFormula>Tabella178[[#Totals],[LT]]/Tabella178[[#Totals],[Variables]]</totalsRowFormula>
    </tableColumn>
  </tableColumns>
  <tableStyleInfo name="TableStyleLight1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233AB74-FC8B-40D2-AD97-876697DBB64E}" name="Tabella17" displayName="Tabella17" ref="A1:J244" totalsRowCount="1" totalsRowDxfId="255">
  <autoFilter ref="A1:J243" xr:uid="{1E5D6E10-7D64-4974-8A61-324F04BB3C86}"/>
  <tableColumns count="10">
    <tableColumn id="1" xr3:uid="{0A12CEB1-19D8-41E9-9769-CA1FE7B4F687}" name="Form" dataDxfId="254" totalsRowDxfId="22"/>
    <tableColumn id="2" xr3:uid="{9159A488-9C20-4AB4-B699-1879393AAAF6}" name="ID" dataDxfId="253" totalsRowDxfId="21"/>
    <tableColumn id="4" xr3:uid="{B78E015D-2DC4-437D-B83D-1E2CB629C459}" name="DE" totalsRowFunction="sum" dataDxfId="252" totalsRowDxfId="20"/>
    <tableColumn id="27" xr3:uid="{DF1373A2-B5D8-4FE9-B2E6-D4AF9F55237E}" name="SP" totalsRowFunction="sum" dataDxfId="251" totalsRowDxfId="19"/>
    <tableColumn id="13" xr3:uid="{2B1AE484-6AB5-4C03-B087-D8047A740168}" name="IT" totalsRowFunction="sum" dataDxfId="250" totalsRowDxfId="18"/>
    <tableColumn id="16" xr3:uid="{02321373-4BDD-47F3-B4B8-9DC05391D054}" name="AT" totalsRowFunction="sum" dataDxfId="249" totalsRowDxfId="17"/>
    <tableColumn id="15" xr3:uid="{A99DC565-BD13-456F-BB48-CBCFC754A19E}" name="LT" totalsRowFunction="sum" dataDxfId="248" totalsRowDxfId="16"/>
    <tableColumn id="37" xr3:uid="{451AA8EF-FD9A-4D9F-94EC-618DEC1DC698}" name="Req. By CarePlan" dataDxfId="246" totalsRowDxfId="15"/>
    <tableColumn id="36" xr3:uid="{95B1A99E-E248-4335-9F50-26E9C4DE94A1}" name="Used" dataDxfId="247" totalsRowDxfId="14">
      <calculatedColumnFormula>IF(SUM(Tabella17[[#This Row],[DE]:[LT]])&gt;0,"Yes","No")</calculatedColumnFormula>
    </tableColumn>
    <tableColumn id="28" xr3:uid="{5A6EB82B-6BD2-4213-AA05-F4406DF22A77}" name="Used (N)" dataDxfId="23" totalsRowDxfId="13">
      <calculatedColumnFormula>IF(Tabella17[[#This Row],[Used]]="Yes",1,0)</calculatedColumnFormula>
    </tableColumn>
  </tableColumns>
  <tableStyleInfo name="TableStyleLight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F9A0473-26D3-4916-8F95-C77532766669}" name="Tabella1" displayName="Tabella1" ref="A1:AJ244" totalsRowCount="1" totalsRowDxfId="329">
  <autoFilter ref="A1:AJ243" xr:uid="{1E5D6E10-7D64-4974-8A61-324F04BB3C86}"/>
  <tableColumns count="36">
    <tableColumn id="1" xr3:uid="{44D26634-BE2A-4881-85EF-38F698599EDD}" name="Form" dataDxfId="328" totalsRowDxfId="292"/>
    <tableColumn id="2" xr3:uid="{2180DD11-2847-48AE-96FC-20B33820DDA0}" name="ID" dataDxfId="327" totalsRowDxfId="291"/>
    <tableColumn id="3" xr3:uid="{86EBA5DA-F804-4D74-AAD2-A2AC6B1CC3C6}" name="VAR_ID" dataDxfId="326" totalsRowDxfId="290"/>
    <tableColumn id="29" xr3:uid="{09D72875-E268-4B00-8F39-70237198D79E}" name="Mandatory field in the form" dataDxfId="325" totalsRowDxfId="289"/>
    <tableColumn id="31" xr3:uid="{49B0DED5-4B7B-4B00-B5E9-CF42660C5F00}" name="Required for Care Plan generation" dataDxfId="324" totalsRowDxfId="288"/>
    <tableColumn id="28" xr3:uid="{9CD214A1-0098-40A5-89EC-DC1E74EAC5E6}" name="Description" dataDxfId="323" totalsRowDxfId="287"/>
    <tableColumn id="4" xr3:uid="{4C40A81F-DFC5-4382-996F-3F48EBE1183D}" name="DE-12" totalsRowFunction="sum" dataDxfId="322" totalsRowDxfId="286"/>
    <tableColumn id="5" xr3:uid="{6E645AAF-4A8E-4B9E-8BF5-B6A39EE1AE2B}" name="SP-216" totalsRowFunction="sum" dataDxfId="321" totalsRowDxfId="285"/>
    <tableColumn id="6" xr3:uid="{F42F4E60-7BF5-49CD-B918-512D258FF7BE}" name="SP-217" totalsRowFunction="sum" dataDxfId="320" totalsRowDxfId="284"/>
    <tableColumn id="7" xr3:uid="{51048F2F-02FC-41D5-9461-7B6C373201DA}" name="SP-218" totalsRowFunction="sum" dataDxfId="319" totalsRowDxfId="283"/>
    <tableColumn id="8" xr3:uid="{B8DCA153-13B9-4596-A148-2E4E439AF985}" name="SP-219" totalsRowFunction="sum" dataDxfId="318" totalsRowDxfId="282"/>
    <tableColumn id="14" xr3:uid="{B22FD342-A4E2-46B5-8AA7-4A543F0F48FC}" name="SP-220" totalsRowFunction="sum" dataDxfId="317" totalsRowDxfId="281"/>
    <tableColumn id="27" xr3:uid="{4B591EAE-CAB9-4B3C-A789-67CFE65C3B37}" name="SP-221" totalsRowFunction="sum" dataDxfId="316" totalsRowDxfId="280"/>
    <tableColumn id="35" xr3:uid="{6DF7E5D7-5410-4884-B35C-7DE6AC443663}" name="SP-222" totalsRowFunction="sum" dataDxfId="315" totalsRowDxfId="279"/>
    <tableColumn id="34" xr3:uid="{444A5BEF-C196-43B5-9328-5D54A1C6E041}" name="SP-223" totalsRowFunction="sum" dataDxfId="314" totalsRowDxfId="278"/>
    <tableColumn id="33" xr3:uid="{192C1FF2-5865-45A6-8449-8C571A141A9B}" name="SP-224" totalsRowFunction="sum" dataDxfId="313" totalsRowDxfId="277"/>
    <tableColumn id="32" xr3:uid="{F64BABBB-56CD-46A8-9CB0-6F68E0286BEC}" name="SP-225" totalsRowFunction="sum" dataDxfId="312" totalsRowDxfId="276"/>
    <tableColumn id="30" xr3:uid="{001288EB-F57E-4C62-A01B-A2A454EB6CE1}" name="SP-226" totalsRowFunction="sum" dataDxfId="311" totalsRowDxfId="275"/>
    <tableColumn id="13" xr3:uid="{EBC12398-2E82-49DD-817B-927C29563EC3}" name="IT-3" totalsRowFunction="sum" dataDxfId="310" totalsRowDxfId="274"/>
    <tableColumn id="12" xr3:uid="{483906C4-17AD-4FE1-B166-50D700781D1D}" name="IT-4" totalsRowFunction="sum" dataDxfId="309" totalsRowDxfId="273"/>
    <tableColumn id="11" xr3:uid="{2E3155FE-4B61-43A4-BB08-E6EB37DC54E3}" name="IT-5" totalsRowFunction="sum" dataDxfId="308" totalsRowDxfId="272"/>
    <tableColumn id="17" xr3:uid="{7A100571-BE56-488A-AAFF-0DD99A113C3C}" name="IT-6" totalsRowFunction="sum" dataDxfId="307" totalsRowDxfId="271"/>
    <tableColumn id="16" xr3:uid="{499257FB-3C10-4BEF-9086-2C2462168C58}" name="AT-205" totalsRowFunction="sum" dataDxfId="306" totalsRowDxfId="270"/>
    <tableColumn id="26" xr3:uid="{E22F7228-C25B-4471-879E-BA0766E27674}" name="AT-209" totalsRowFunction="sum" dataDxfId="305" totalsRowDxfId="269"/>
    <tableColumn id="15" xr3:uid="{051C7250-53A8-48CF-868D-00E9EFE9EEF5}" name="LT-88" totalsRowFunction="sum" dataDxfId="304" totalsRowDxfId="268"/>
    <tableColumn id="23" xr3:uid="{B55ADEC2-90E5-4621-B468-A30A9E4B01B4}" name="LT-90" totalsRowFunction="sum" dataDxfId="303" totalsRowDxfId="267"/>
    <tableColumn id="22" xr3:uid="{AB9EE0BD-1E54-476E-A944-0684029C83E6}" name="LT-69" totalsRowFunction="sum" dataDxfId="302" totalsRowDxfId="266"/>
    <tableColumn id="21" xr3:uid="{26C7FCE3-EACC-4058-B38F-8312DFCECF2A}" name="LT-73" totalsRowFunction="sum" dataDxfId="301" totalsRowDxfId="265"/>
    <tableColumn id="20" xr3:uid="{3D6E547A-0528-4327-BDD9-A0AC18622DCC}" name="LT-89" totalsRowFunction="sum" dataDxfId="300" totalsRowDxfId="264"/>
    <tableColumn id="19" xr3:uid="{AD43D002-4C30-4DCA-A400-FE02E0F0164C}" name="LT-70" totalsRowFunction="sum" dataDxfId="299" totalsRowDxfId="263"/>
    <tableColumn id="18" xr3:uid="{BE4558D8-E9F3-41C5-83E6-6EC545EE12BF}" name="LT-71" totalsRowFunction="sum" dataDxfId="298" totalsRowDxfId="262"/>
    <tableColumn id="10" xr3:uid="{C5A899F0-680E-4D90-91F4-40C2E3394D54}" name="LT-87" totalsRowFunction="sum" dataDxfId="297" totalsRowDxfId="261"/>
    <tableColumn id="25" xr3:uid="{BF1982A4-2BFE-4908-91A1-78395D4EB13D}" name="LT-72" totalsRowFunction="sum" dataDxfId="296" totalsRowDxfId="260"/>
    <tableColumn id="24" xr3:uid="{075AE0A4-0147-4FEC-B35E-D4E11B530776}" name="LT-75" totalsRowFunction="sum" dataDxfId="295" totalsRowDxfId="259"/>
    <tableColumn id="37" xr3:uid="{1151BD88-6ED3-4A2A-A476-9D2739A14DC2}" name="Req. By CarePlan" dataDxfId="294" totalsRowDxfId="258">
      <calculatedColumnFormula>Tabella1[[#This Row],[Required for Care Plan generation]]</calculatedColumnFormula>
    </tableColumn>
    <tableColumn id="36" xr3:uid="{ED8B4C71-319D-41C4-A05B-747E9294C1A2}" name="Used" dataDxfId="293" totalsRowDxfId="257">
      <calculatedColumnFormula>IF(SUM(Tabella1[[#This Row],[DE-12]:[LT-75]])&gt;0,"Yes","No")</calculatedColumnFormula>
    </tableColumn>
  </tableColumns>
  <tableStyleInfo name="TableStyleLight10"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4EF71465-DD3D-436C-81E6-E5908301E221}" name="Tabella17812" displayName="Tabella17812" ref="A1:G13" totalsRowCount="1" headerRowDxfId="129" dataDxfId="128" totalsRowDxfId="127">
  <autoFilter ref="A1:G12" xr:uid="{1E5D6E10-7D64-4974-8A61-324F04BB3C86}"/>
  <tableColumns count="7">
    <tableColumn id="1" xr3:uid="{5F51F956-956D-4BF5-8A18-7FDBE39F612F}" name="Form" dataDxfId="109" totalsRowDxfId="102"/>
    <tableColumn id="2" xr3:uid="{9AEB2ACF-8005-4C6A-A397-0000B80BDB52}" name="Variables" totalsRowFunction="sum" dataDxfId="108" totalsRowDxfId="101"/>
    <tableColumn id="4" xr3:uid="{FD4BE828-58DE-4718-AA12-42B6A8D3F65A}" name="DE" totalsRowFunction="sum" dataDxfId="107" totalsRowDxfId="100"/>
    <tableColumn id="27" xr3:uid="{E9C3230B-0936-42D4-9F67-DD32F348FF83}" name="SP" totalsRowFunction="sum" dataDxfId="106" totalsRowDxfId="99"/>
    <tableColumn id="13" xr3:uid="{5F2CF614-9050-4AD7-958C-F3CC1D33C9DA}" name="IT" totalsRowFunction="sum" dataDxfId="105" totalsRowDxfId="98"/>
    <tableColumn id="16" xr3:uid="{628ABB93-C6AE-4358-A35E-2D561E1B244E}" name="AT" totalsRowFunction="sum" dataDxfId="104" totalsRowDxfId="97"/>
    <tableColumn id="15" xr3:uid="{F0C32699-8057-418D-A0F9-ABD497972C44}" name="LT" totalsRowFunction="sum" dataDxfId="103" totalsRowDxfId="96"/>
  </tableColumns>
  <tableStyleInfo name="TableStyleLight10" showFirstColumn="0" showLastColumn="0" showRowStripes="1" showColumnStripes="0"/>
</table>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drawing" Target="../drawings/drawing2.xml"/><Relationship Id="rId4" Type="http://schemas.openxmlformats.org/officeDocument/2006/relationships/table" Target="../tables/table4.xml"/></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3.xml"/><Relationship Id="rId1" Type="http://schemas.openxmlformats.org/officeDocument/2006/relationships/printerSettings" Target="../printerSettings/printerSettings1.bin"/><Relationship Id="rId4" Type="http://schemas.openxmlformats.org/officeDocument/2006/relationships/table" Target="../tables/table6.xml"/></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table" Target="../tables/table10.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6" Type="http://schemas.openxmlformats.org/officeDocument/2006/relationships/hyperlink" Target="https://build.fhir.org/ig/hl7-eu/pcsp/StructureDefinition-Patient-eu-pcsp.html" TargetMode="External"/><Relationship Id="rId21" Type="http://schemas.openxmlformats.org/officeDocument/2006/relationships/hyperlink" Target="https://build.fhir.org/ig/hl7-eu/pcsp/StructureDefinition-Observation-totalDoseRad-eu-pcsp.html" TargetMode="External"/><Relationship Id="rId42" Type="http://schemas.openxmlformats.org/officeDocument/2006/relationships/hyperlink" Target="https://build.fhir.org/ig/hl7-eu/pcsp/StructureDefinition-Condition-otherinfos-eu-pcsp.html" TargetMode="External"/><Relationship Id="rId47" Type="http://schemas.openxmlformats.org/officeDocument/2006/relationships/hyperlink" Target="https://build.fhir.org/ig/hl7-eu/pcsp/StructureDefinition-Location-eu-pcsp.html" TargetMode="External"/><Relationship Id="rId63" Type="http://schemas.openxmlformats.org/officeDocument/2006/relationships/hyperlink" Target="https://build.fhir.org/ig/hl7-eu/pcsp/StructureDefinition-Procedure-cvc-otherinfos-eu-pcsp.html" TargetMode="External"/><Relationship Id="rId68" Type="http://schemas.openxmlformats.org/officeDocument/2006/relationships/hyperlink" Target="https://build.fhir.org/ig/hl7-eu/pcsp/StructureDefinition-Procedure-radiotheraphyBoost-eu-pcsp.html" TargetMode="External"/><Relationship Id="rId2" Type="http://schemas.openxmlformats.org/officeDocument/2006/relationships/hyperlink" Target="https://build.fhir.org/ig/hl7-eu/pcsp/StructureDefinition-Bundle-eu-pcsp.html" TargetMode="External"/><Relationship Id="rId16" Type="http://schemas.openxmlformats.org/officeDocument/2006/relationships/hyperlink" Target="https://build.fhir.org/ig/hl7-eu/pcsp/StructureDefinition-mcode-cancer-stage-group.html" TargetMode="External"/><Relationship Id="rId29" Type="http://schemas.openxmlformats.org/officeDocument/2006/relationships/hyperlink" Target="https://build.fhir.org/ig/hl7-eu/pcsp/StructureDefinition-Procedure-cryopreservation-otherinfos-eu-pcsp.html" TargetMode="External"/><Relationship Id="rId11" Type="http://schemas.openxmlformats.org/officeDocument/2006/relationships/hyperlink" Target="https://build.fhir.org/ig/hl7-eu/pcsp/StructureDefinition-Encounter-eu-pcsp.html" TargetMode="External"/><Relationship Id="rId24" Type="http://schemas.openxmlformats.org/officeDocument/2006/relationships/hyperlink" Target="https://build.fhir.org/ig/hl7-eu/pcsp/StructureDefinition-mcode-tnm-regional-nodes-category.html" TargetMode="External"/><Relationship Id="rId32" Type="http://schemas.openxmlformats.org/officeDocument/2006/relationships/hyperlink" Target="https://build.fhir.org/ig/hl7-eu/pcsp/StructureDefinition-Procedure-radiotheraphy-eu-pcsp.html" TargetMode="External"/><Relationship Id="rId37" Type="http://schemas.openxmlformats.org/officeDocument/2006/relationships/hyperlink" Target="https://build.fhir.org/ig/hl7-eu/pcsp/StructureDefinition-Procedure-surgery-eu-pcsp.html" TargetMode="External"/><Relationship Id="rId40" Type="http://schemas.openxmlformats.org/officeDocument/2006/relationships/hyperlink" Target="https://build.fhir.org/ig/hl7-eu/pcsp/StructureDefinition-Condition-gvhd-eu-pcsp.html" TargetMode="External"/><Relationship Id="rId45" Type="http://schemas.openxmlformats.org/officeDocument/2006/relationships/hyperlink" Target="https://build.fhir.org/ig/hl7-eu/pcsp/StructureDefinition-DocumentReference-eu-pcsp.html" TargetMode="External"/><Relationship Id="rId53" Type="http://schemas.openxmlformats.org/officeDocument/2006/relationships/hyperlink" Target="https://build.fhir.org/ig/hl7-eu/pcsp/StructureDefinition-mcode-tnm-distant-metastases-category.html" TargetMode="External"/><Relationship Id="rId58" Type="http://schemas.openxmlformats.org/officeDocument/2006/relationships/hyperlink" Target="https://build.fhir.org/ig/hl7-eu/pcsp/StructureDefinition-mcode-tnm-primary-tumor-category.html" TargetMode="External"/><Relationship Id="rId66" Type="http://schemas.openxmlformats.org/officeDocument/2006/relationships/hyperlink" Target="https://build.fhir.org/ig/hl7-eu/pcsp/StructureDefinition-Procedure-treatment-otherinfos-eu-pcsp.html" TargetMode="External"/><Relationship Id="rId74" Type="http://schemas.openxmlformats.org/officeDocument/2006/relationships/printerSettings" Target="../printerSettings/printerSettings7.bin"/><Relationship Id="rId5" Type="http://schemas.openxmlformats.org/officeDocument/2006/relationships/hyperlink" Target="https://build.fhir.org/ig/hl7-eu/pcsp/StructureDefinition-Condition-gvhd-eu-pcsp.html" TargetMode="External"/><Relationship Id="rId61" Type="http://schemas.openxmlformats.org/officeDocument/2006/relationships/hyperlink" Target="https://build.fhir.org/ig/hl7-eu/pcsp/StructureDefinition-Patient-eu-pcsp.html" TargetMode="External"/><Relationship Id="rId19" Type="http://schemas.openxmlformats.org/officeDocument/2006/relationships/hyperlink" Target="https://build.fhir.org/ig/hl7-eu/pcsp/StructureDefinition-Observation-diagnosis-eu-pcsp.html" TargetMode="External"/><Relationship Id="rId14" Type="http://schemas.openxmlformats.org/officeDocument/2006/relationships/hyperlink" Target="https://build.fhir.org/ig/hl7-eu/pcsp/StructureDefinition-MedicationStatement-eu-pcsp.html" TargetMode="External"/><Relationship Id="rId22" Type="http://schemas.openxmlformats.org/officeDocument/2006/relationships/hyperlink" Target="https://build.fhir.org/ig/hl7-eu/pcsp/StructureDefinition-Observation-riskfactor-eu-pcsp.html" TargetMode="External"/><Relationship Id="rId27" Type="http://schemas.openxmlformats.org/officeDocument/2006/relationships/hyperlink" Target="https://build.fhir.org/ig/hl7-eu/pcsp/StructureDefinition-PlanDefinition-flt-eu-pcsp.html" TargetMode="External"/><Relationship Id="rId30" Type="http://schemas.openxmlformats.org/officeDocument/2006/relationships/hyperlink" Target="https://build.fhir.org/ig/hl7-eu/pcsp/StructureDefinition-Procedure-flt-eu-pcsp.html" TargetMode="External"/><Relationship Id="rId35" Type="http://schemas.openxmlformats.org/officeDocument/2006/relationships/hyperlink" Target="https://build.fhir.org/ig/hl7-eu/pcsp/StructureDefinition-Procedure-sct-prophylaxis-eu-pcsp.html" TargetMode="External"/><Relationship Id="rId43" Type="http://schemas.openxmlformats.org/officeDocument/2006/relationships/hyperlink" Target="https://build.fhir.org/ig/hl7-eu/pcsp/StructureDefinition-Condition-primaryCancer-eu-pcsp.html" TargetMode="External"/><Relationship Id="rId48" Type="http://schemas.openxmlformats.org/officeDocument/2006/relationships/hyperlink" Target="https://build.fhir.org/ig/hl7-eu/pcsp/StructureDefinition-MedicationAdministration-eu-pcsp.html" TargetMode="External"/><Relationship Id="rId56" Type="http://schemas.openxmlformats.org/officeDocument/2006/relationships/hyperlink" Target="https://build.fhir.org/ig/hl7-eu/pcsp/StructureDefinition-Observation-totalDoseRad-eu-pcsp.html" TargetMode="External"/><Relationship Id="rId64" Type="http://schemas.openxmlformats.org/officeDocument/2006/relationships/hyperlink" Target="https://build.fhir.org/ig/hl7-eu/pcsp/StructureDefinition-Procedure-cryopreservation-otherinfos-eu-pcsp.html" TargetMode="External"/><Relationship Id="rId69" Type="http://schemas.openxmlformats.org/officeDocument/2006/relationships/hyperlink" Target="https://build.fhir.org/ig/hl7-eu/pcsp/StructureDefinition-Procedure-radiotheraphyShield-eu-pcsp.html" TargetMode="External"/><Relationship Id="rId8" Type="http://schemas.openxmlformats.org/officeDocument/2006/relationships/hyperlink" Target="https://build.fhir.org/ig/hl7-eu/pcsp/StructureDefinition-Condition-primaryCancer-eu-pcsp.html" TargetMode="External"/><Relationship Id="rId51" Type="http://schemas.openxmlformats.org/officeDocument/2006/relationships/hyperlink" Target="https://build.fhir.org/ig/hl7-eu/pcsp/StructureDefinition-mcode-cancer-stage-group.html" TargetMode="External"/><Relationship Id="rId72" Type="http://schemas.openxmlformats.org/officeDocument/2006/relationships/hyperlink" Target="https://build.fhir.org/ig/hl7-eu/pcsp/StructureDefinition-Procedure-surgery-eu-pcsp.html" TargetMode="External"/><Relationship Id="rId3" Type="http://schemas.openxmlformats.org/officeDocument/2006/relationships/hyperlink" Target="https://build.fhir.org/ig/hl7-eu/pcsp/StructureDefinition-CarePlan-eu-pcsp.html" TargetMode="External"/><Relationship Id="rId12" Type="http://schemas.openxmlformats.org/officeDocument/2006/relationships/hyperlink" Target="https://build.fhir.org/ig/hl7-eu/pcsp/StructureDefinition-Location-eu-pcsp.html" TargetMode="External"/><Relationship Id="rId17" Type="http://schemas.openxmlformats.org/officeDocument/2006/relationships/hyperlink" Target="https://build.fhir.org/ig/hl7-eu/pcsp/StructureDefinition-Observation-cumulativeDoseChemo-eu-pcsp.html" TargetMode="External"/><Relationship Id="rId25" Type="http://schemas.openxmlformats.org/officeDocument/2006/relationships/hyperlink" Target="https://build.fhir.org/ig/hl7-eu/pcsp/StructureDefinition-Organization-center-eu-pcsp.html" TargetMode="External"/><Relationship Id="rId33" Type="http://schemas.openxmlformats.org/officeDocument/2006/relationships/hyperlink" Target="https://build.fhir.org/ig/hl7-eu/pcsp/StructureDefinition-Procedure-radiotheraphyBoost-eu-pcsp.html" TargetMode="External"/><Relationship Id="rId38" Type="http://schemas.openxmlformats.org/officeDocument/2006/relationships/hyperlink" Target="https://build.fhir.org/ig/hl7-eu/pcsp/StructureDefinition-Procedure-transfusion-otherinfos-eu-pcsp.html" TargetMode="External"/><Relationship Id="rId46" Type="http://schemas.openxmlformats.org/officeDocument/2006/relationships/hyperlink" Target="https://build.fhir.org/ig/hl7-eu/pcsp/StructureDefinition-Encounter-eu-pcsp.html" TargetMode="External"/><Relationship Id="rId59" Type="http://schemas.openxmlformats.org/officeDocument/2006/relationships/hyperlink" Target="https://build.fhir.org/ig/hl7-eu/pcsp/StructureDefinition-mcode-tnm-regional-nodes-category.html" TargetMode="External"/><Relationship Id="rId67" Type="http://schemas.openxmlformats.org/officeDocument/2006/relationships/hyperlink" Target="https://build.fhir.org/ig/hl7-eu/pcsp/StructureDefinition-Procedure-radiotheraphy-eu-pcsp.html" TargetMode="External"/><Relationship Id="rId20" Type="http://schemas.openxmlformats.org/officeDocument/2006/relationships/hyperlink" Target="https://build.fhir.org/ig/hl7-eu/pcsp/StructureDefinition-Observation-predisposition-eu-pcsp.html" TargetMode="External"/><Relationship Id="rId41" Type="http://schemas.openxmlformats.org/officeDocument/2006/relationships/hyperlink" Target="https://build.fhir.org/ig/hl7-eu/pcsp/StructureDefinition-Condition-secondaryCancer-eu-pcsp.html" TargetMode="External"/><Relationship Id="rId54" Type="http://schemas.openxmlformats.org/officeDocument/2006/relationships/hyperlink" Target="https://build.fhir.org/ig/hl7-eu/pcsp/StructureDefinition-Observation-diagnosis-eu-pcsp.html" TargetMode="External"/><Relationship Id="rId62" Type="http://schemas.openxmlformats.org/officeDocument/2006/relationships/hyperlink" Target="https://build.fhir.org/ig/hl7-eu/pcsp/StructureDefinition-PlanDefinition-flt-eu-pcsp.html" TargetMode="External"/><Relationship Id="rId70" Type="http://schemas.openxmlformats.org/officeDocument/2006/relationships/hyperlink" Target="https://build.fhir.org/ig/hl7-eu/pcsp/StructureDefinition-Procedure-sct-prophylaxis-eu-pcsp.html" TargetMode="External"/><Relationship Id="rId1" Type="http://schemas.openxmlformats.org/officeDocument/2006/relationships/hyperlink" Target="https://build.fhir.org/ig/hl7-eu/pcsp/StructureDefinition-BiologicallyDerivedProduct-sct-eu-pcsp.html" TargetMode="External"/><Relationship Id="rId6" Type="http://schemas.openxmlformats.org/officeDocument/2006/relationships/hyperlink" Target="https://build.fhir.org/ig/hl7-eu/pcsp/StructureDefinition-Condition-secondaryCancer-eu-pcsp.html" TargetMode="External"/><Relationship Id="rId15" Type="http://schemas.openxmlformats.org/officeDocument/2006/relationships/hyperlink" Target="https://build.fhir.org/ig/hl7-eu/pcsp/StructureDefinition-Observation-bld-abo-rh-eu-pcsp.html" TargetMode="External"/><Relationship Id="rId23" Type="http://schemas.openxmlformats.org/officeDocument/2006/relationships/hyperlink" Target="https://build.fhir.org/ig/hl7-eu/pcsp/StructureDefinition-mcode-tnm-primary-tumor-category.html" TargetMode="External"/><Relationship Id="rId28" Type="http://schemas.openxmlformats.org/officeDocument/2006/relationships/hyperlink" Target="https://build.fhir.org/ig/hl7-eu/pcsp/StructureDefinition-Procedure-cvc-otherinfos-eu-pcsp.html" TargetMode="External"/><Relationship Id="rId36" Type="http://schemas.openxmlformats.org/officeDocument/2006/relationships/hyperlink" Target="https://build.fhir.org/ig/hl7-eu/pcsp/StructureDefinition-Procedure-sct-eu-pcsp.html" TargetMode="External"/><Relationship Id="rId49" Type="http://schemas.openxmlformats.org/officeDocument/2006/relationships/hyperlink" Target="https://build.fhir.org/ig/hl7-eu/pcsp/StructureDefinition-MedicationStatement-eu-pcsp.html" TargetMode="External"/><Relationship Id="rId57" Type="http://schemas.openxmlformats.org/officeDocument/2006/relationships/hyperlink" Target="https://build.fhir.org/ig/hl7-eu/pcsp/StructureDefinition-Observation-riskfactor-eu-pcsp.html" TargetMode="External"/><Relationship Id="rId10" Type="http://schemas.openxmlformats.org/officeDocument/2006/relationships/hyperlink" Target="https://build.fhir.org/ig/hl7-eu/pcsp/StructureDefinition-DocumentReference-eu-pcsp.html" TargetMode="External"/><Relationship Id="rId31" Type="http://schemas.openxmlformats.org/officeDocument/2006/relationships/hyperlink" Target="https://build.fhir.org/ig/hl7-eu/pcsp/StructureDefinition-Procedure-treatment-otherinfos-eu-pcsp.html" TargetMode="External"/><Relationship Id="rId44" Type="http://schemas.openxmlformats.org/officeDocument/2006/relationships/hyperlink" Target="https://build.fhir.org/ig/hl7-eu/pcsp/StructureDefinition-Condition-toxicity-eu-pcsp.html" TargetMode="External"/><Relationship Id="rId52" Type="http://schemas.openxmlformats.org/officeDocument/2006/relationships/hyperlink" Target="https://build.fhir.org/ig/hl7-eu/pcsp/StructureDefinition-Observation-cumulativeDoseChemo-eu-pcsp.html" TargetMode="External"/><Relationship Id="rId60" Type="http://schemas.openxmlformats.org/officeDocument/2006/relationships/hyperlink" Target="https://build.fhir.org/ig/hl7-eu/pcsp/StructureDefinition-Organization-center-eu-pcsp.html" TargetMode="External"/><Relationship Id="rId65" Type="http://schemas.openxmlformats.org/officeDocument/2006/relationships/hyperlink" Target="https://build.fhir.org/ig/hl7-eu/pcsp/StructureDefinition-Procedure-flt-eu-pcsp.html" TargetMode="External"/><Relationship Id="rId73" Type="http://schemas.openxmlformats.org/officeDocument/2006/relationships/hyperlink" Target="https://build.fhir.org/ig/hl7-eu/pcsp/StructureDefinition-Procedure-transfusion-otherinfos-eu-pcsp.html" TargetMode="External"/><Relationship Id="rId4" Type="http://schemas.openxmlformats.org/officeDocument/2006/relationships/hyperlink" Target="https://build.fhir.org/ig/hl7-eu/pcsp/StructureDefinition-Composition-surpass-eu-pcsp.html" TargetMode="External"/><Relationship Id="rId9" Type="http://schemas.openxmlformats.org/officeDocument/2006/relationships/hyperlink" Target="https://build.fhir.org/ig/hl7-eu/pcsp/StructureDefinition-Condition-toxicity-eu-pcsp.html" TargetMode="External"/><Relationship Id="rId13" Type="http://schemas.openxmlformats.org/officeDocument/2006/relationships/hyperlink" Target="https://build.fhir.org/ig/hl7-eu/pcsp/StructureDefinition-MedicationAdministration-eu-pcsp.html" TargetMode="External"/><Relationship Id="rId18" Type="http://schemas.openxmlformats.org/officeDocument/2006/relationships/hyperlink" Target="https://build.fhir.org/ig/hl7-eu/pcsp/StructureDefinition-mcode-tnm-distant-metastases-category.html" TargetMode="External"/><Relationship Id="rId39" Type="http://schemas.openxmlformats.org/officeDocument/2006/relationships/hyperlink" Target="https://build.fhir.org/ig/hl7-eu/pcsp/StructureDefinition-BiologicallyDerivedProduct-sct-eu-pcsp.html" TargetMode="External"/><Relationship Id="rId34" Type="http://schemas.openxmlformats.org/officeDocument/2006/relationships/hyperlink" Target="https://build.fhir.org/ig/hl7-eu/pcsp/StructureDefinition-Procedure-radiotheraphyShield-eu-pcsp.html" TargetMode="External"/><Relationship Id="rId50" Type="http://schemas.openxmlformats.org/officeDocument/2006/relationships/hyperlink" Target="https://build.fhir.org/ig/hl7-eu/pcsp/StructureDefinition-Observation-bld-abo-rh-eu-pcsp.html" TargetMode="External"/><Relationship Id="rId55" Type="http://schemas.openxmlformats.org/officeDocument/2006/relationships/hyperlink" Target="https://build.fhir.org/ig/hl7-eu/pcsp/StructureDefinition-Observation-predisposition-eu-pcsp.html" TargetMode="External"/><Relationship Id="rId7" Type="http://schemas.openxmlformats.org/officeDocument/2006/relationships/hyperlink" Target="https://build.fhir.org/ig/hl7-eu/pcsp/StructureDefinition-Condition-otherinfos-eu-pcsp.html" TargetMode="External"/><Relationship Id="rId71" Type="http://schemas.openxmlformats.org/officeDocument/2006/relationships/hyperlink" Target="https://build.fhir.org/ig/hl7-eu/pcsp/StructureDefinition-Procedure-sct-eu-pcsp.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627AE-4C7C-41A1-A56D-C1C6B7C8E7D2}">
  <sheetPr>
    <tabColor rgb="FF92D050"/>
  </sheetPr>
  <dimension ref="B6:E18"/>
  <sheetViews>
    <sheetView tabSelected="1" workbookViewId="0"/>
  </sheetViews>
  <sheetFormatPr defaultRowHeight="15" x14ac:dyDescent="0.25"/>
  <cols>
    <col min="3" max="3" width="11.42578125" customWidth="1"/>
    <col min="4" max="4" width="31.7109375" customWidth="1"/>
    <col min="5" max="5" width="40.85546875" customWidth="1"/>
  </cols>
  <sheetData>
    <row r="6" spans="2:5" x14ac:dyDescent="0.25">
      <c r="B6" s="102" t="s">
        <v>800</v>
      </c>
      <c r="C6" s="102" t="s">
        <v>812</v>
      </c>
      <c r="D6" t="s">
        <v>813</v>
      </c>
      <c r="E6" t="s">
        <v>814</v>
      </c>
    </row>
    <row r="7" spans="2:5" x14ac:dyDescent="0.25">
      <c r="B7" s="107" t="s">
        <v>0</v>
      </c>
      <c r="C7" s="107">
        <v>13</v>
      </c>
      <c r="D7">
        <v>10</v>
      </c>
      <c r="E7">
        <v>11</v>
      </c>
    </row>
    <row r="8" spans="2:5" x14ac:dyDescent="0.25">
      <c r="B8" s="107" t="s">
        <v>26</v>
      </c>
      <c r="C8" s="107">
        <v>27</v>
      </c>
      <c r="D8">
        <v>26</v>
      </c>
      <c r="E8">
        <v>27</v>
      </c>
    </row>
    <row r="9" spans="2:5" x14ac:dyDescent="0.25">
      <c r="B9" s="107" t="s">
        <v>80</v>
      </c>
      <c r="C9" s="107">
        <v>14</v>
      </c>
      <c r="D9">
        <v>13</v>
      </c>
      <c r="E9">
        <v>14</v>
      </c>
    </row>
    <row r="10" spans="2:5" x14ac:dyDescent="0.25">
      <c r="B10" s="107" t="s">
        <v>89</v>
      </c>
      <c r="C10" s="107">
        <v>18</v>
      </c>
      <c r="D10">
        <v>12</v>
      </c>
      <c r="E10">
        <v>16</v>
      </c>
    </row>
    <row r="11" spans="2:5" x14ac:dyDescent="0.25">
      <c r="B11" s="107" t="s">
        <v>92</v>
      </c>
      <c r="C11" s="107">
        <v>26</v>
      </c>
      <c r="D11">
        <v>16</v>
      </c>
      <c r="E11">
        <v>22</v>
      </c>
    </row>
    <row r="12" spans="2:5" x14ac:dyDescent="0.25">
      <c r="B12" s="107" t="s">
        <v>93</v>
      </c>
      <c r="C12" s="107">
        <v>60</v>
      </c>
      <c r="D12">
        <v>27</v>
      </c>
      <c r="E12">
        <v>38</v>
      </c>
    </row>
    <row r="13" spans="2:5" x14ac:dyDescent="0.25">
      <c r="B13" s="107" t="s">
        <v>95</v>
      </c>
      <c r="C13" s="107">
        <v>30</v>
      </c>
      <c r="D13">
        <v>11</v>
      </c>
      <c r="E13">
        <v>29</v>
      </c>
    </row>
    <row r="14" spans="2:5" x14ac:dyDescent="0.25">
      <c r="B14" s="107" t="s">
        <v>319</v>
      </c>
      <c r="C14" s="107">
        <v>6</v>
      </c>
      <c r="D14">
        <v>0</v>
      </c>
      <c r="E14">
        <v>6</v>
      </c>
    </row>
    <row r="15" spans="2:5" x14ac:dyDescent="0.25">
      <c r="B15" s="107" t="s">
        <v>330</v>
      </c>
      <c r="C15" s="107">
        <v>26</v>
      </c>
      <c r="D15">
        <v>17</v>
      </c>
      <c r="E15">
        <v>25</v>
      </c>
    </row>
    <row r="16" spans="2:5" x14ac:dyDescent="0.25">
      <c r="B16" s="107" t="s">
        <v>378</v>
      </c>
      <c r="C16" s="107">
        <v>6</v>
      </c>
      <c r="D16">
        <v>0</v>
      </c>
      <c r="E16">
        <v>0</v>
      </c>
    </row>
    <row r="17" spans="2:5" ht="15.75" thickBot="1" x14ac:dyDescent="0.3">
      <c r="B17" s="107" t="s">
        <v>387</v>
      </c>
      <c r="C17" s="107">
        <v>16</v>
      </c>
      <c r="D17">
        <v>11</v>
      </c>
      <c r="E17">
        <v>14</v>
      </c>
    </row>
    <row r="18" spans="2:5" ht="15.75" thickTop="1" x14ac:dyDescent="0.25">
      <c r="B18" s="103"/>
      <c r="C18" s="104">
        <f>SUM(Tabella18[Variables])</f>
        <v>242</v>
      </c>
      <c r="D18" s="104">
        <f>SUM(Tabella18[Tested Variables (automatically)])</f>
        <v>143</v>
      </c>
      <c r="E18" s="104">
        <f>SUM(Tabella18[Tested Variables (automatically+manually)])</f>
        <v>202</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5B8CD-7E76-4635-928B-1E348FB7CAB6}">
  <sheetPr>
    <tabColor rgb="FF00B050"/>
  </sheetPr>
  <dimension ref="A1:G41"/>
  <sheetViews>
    <sheetView workbookViewId="0">
      <selection activeCell="V10" sqref="V10"/>
    </sheetView>
  </sheetViews>
  <sheetFormatPr defaultRowHeight="15" x14ac:dyDescent="0.25"/>
  <sheetData>
    <row r="1" spans="1:7" x14ac:dyDescent="0.25">
      <c r="A1" s="108" t="s">
        <v>800</v>
      </c>
      <c r="B1" s="108" t="s">
        <v>812</v>
      </c>
      <c r="C1" s="109" t="s">
        <v>422</v>
      </c>
      <c r="D1" s="109" t="s">
        <v>424</v>
      </c>
      <c r="E1" s="109" t="s">
        <v>423</v>
      </c>
      <c r="F1" s="109" t="s">
        <v>420</v>
      </c>
      <c r="G1" s="109" t="s">
        <v>425</v>
      </c>
    </row>
    <row r="2" spans="1:7" x14ac:dyDescent="0.25">
      <c r="A2" s="105" t="s">
        <v>0</v>
      </c>
      <c r="B2" s="105">
        <v>13</v>
      </c>
      <c r="C2" s="106">
        <v>9</v>
      </c>
      <c r="D2" s="106">
        <v>7</v>
      </c>
      <c r="E2" s="106">
        <v>6</v>
      </c>
      <c r="F2" s="106">
        <v>6</v>
      </c>
      <c r="G2" s="106">
        <v>8</v>
      </c>
    </row>
    <row r="3" spans="1:7" x14ac:dyDescent="0.25">
      <c r="A3" s="105" t="s">
        <v>26</v>
      </c>
      <c r="B3" s="105">
        <v>27</v>
      </c>
      <c r="C3" s="106">
        <v>9</v>
      </c>
      <c r="D3" s="106">
        <v>20</v>
      </c>
      <c r="E3" s="106">
        <v>4</v>
      </c>
      <c r="F3" s="106">
        <v>16</v>
      </c>
      <c r="G3" s="106">
        <v>10</v>
      </c>
    </row>
    <row r="4" spans="1:7" x14ac:dyDescent="0.25">
      <c r="A4" s="105" t="s">
        <v>80</v>
      </c>
      <c r="B4" s="105">
        <v>14</v>
      </c>
      <c r="C4" s="106">
        <v>4</v>
      </c>
      <c r="D4" s="106">
        <v>3</v>
      </c>
      <c r="E4" s="106">
        <v>4</v>
      </c>
      <c r="F4" s="106">
        <v>11</v>
      </c>
      <c r="G4" s="106">
        <v>11</v>
      </c>
    </row>
    <row r="5" spans="1:7" x14ac:dyDescent="0.25">
      <c r="A5" s="105" t="s">
        <v>89</v>
      </c>
      <c r="B5" s="105">
        <v>18</v>
      </c>
      <c r="C5" s="106">
        <v>0</v>
      </c>
      <c r="D5" s="106">
        <v>12</v>
      </c>
      <c r="E5" s="106">
        <v>7</v>
      </c>
      <c r="F5" s="106">
        <v>9</v>
      </c>
      <c r="G5" s="106">
        <v>8</v>
      </c>
    </row>
    <row r="6" spans="1:7" x14ac:dyDescent="0.25">
      <c r="A6" s="105" t="s">
        <v>92</v>
      </c>
      <c r="B6" s="105">
        <v>26</v>
      </c>
      <c r="C6" s="106">
        <v>5</v>
      </c>
      <c r="D6" s="106">
        <v>0</v>
      </c>
      <c r="E6" s="106">
        <v>0</v>
      </c>
      <c r="F6" s="106">
        <v>16</v>
      </c>
      <c r="G6" s="106">
        <v>3</v>
      </c>
    </row>
    <row r="7" spans="1:7" x14ac:dyDescent="0.25">
      <c r="A7" s="105" t="s">
        <v>93</v>
      </c>
      <c r="B7" s="105">
        <v>60</v>
      </c>
      <c r="C7" s="106">
        <v>0</v>
      </c>
      <c r="D7" s="106">
        <v>0</v>
      </c>
      <c r="E7" s="106">
        <v>0</v>
      </c>
      <c r="F7" s="106">
        <v>27</v>
      </c>
      <c r="G7" s="106">
        <v>0</v>
      </c>
    </row>
    <row r="8" spans="1:7" x14ac:dyDescent="0.25">
      <c r="A8" s="105" t="s">
        <v>95</v>
      </c>
      <c r="B8" s="105">
        <v>30</v>
      </c>
      <c r="C8" s="106">
        <v>0</v>
      </c>
      <c r="D8" s="106">
        <v>6</v>
      </c>
      <c r="E8" s="106">
        <v>0</v>
      </c>
      <c r="F8" s="106">
        <v>8</v>
      </c>
      <c r="G8" s="106">
        <v>6</v>
      </c>
    </row>
    <row r="9" spans="1:7" x14ac:dyDescent="0.25">
      <c r="A9" s="105" t="s">
        <v>319</v>
      </c>
      <c r="B9" s="105">
        <v>6</v>
      </c>
      <c r="C9" s="106">
        <v>0</v>
      </c>
      <c r="D9" s="106">
        <v>0</v>
      </c>
      <c r="E9" s="106">
        <v>0</v>
      </c>
      <c r="F9" s="106">
        <v>0</v>
      </c>
      <c r="G9" s="106">
        <v>0</v>
      </c>
    </row>
    <row r="10" spans="1:7" x14ac:dyDescent="0.25">
      <c r="A10" s="105" t="s">
        <v>330</v>
      </c>
      <c r="B10" s="105">
        <v>26</v>
      </c>
      <c r="C10" s="106">
        <v>0</v>
      </c>
      <c r="D10" s="106">
        <v>0</v>
      </c>
      <c r="E10" s="106">
        <v>0</v>
      </c>
      <c r="F10" s="106">
        <v>17</v>
      </c>
      <c r="G10" s="106">
        <v>0</v>
      </c>
    </row>
    <row r="11" spans="1:7" x14ac:dyDescent="0.25">
      <c r="A11" s="105" t="s">
        <v>378</v>
      </c>
      <c r="B11" s="105">
        <v>6</v>
      </c>
      <c r="C11" s="106">
        <v>0</v>
      </c>
      <c r="D11" s="106">
        <v>0</v>
      </c>
      <c r="E11" s="106">
        <v>0</v>
      </c>
      <c r="F11" s="106">
        <v>0</v>
      </c>
      <c r="G11" s="106">
        <v>0</v>
      </c>
    </row>
    <row r="12" spans="1:7" x14ac:dyDescent="0.25">
      <c r="A12" s="105" t="s">
        <v>387</v>
      </c>
      <c r="B12" s="105">
        <v>16</v>
      </c>
      <c r="C12" s="106">
        <v>0</v>
      </c>
      <c r="D12" s="106">
        <v>0</v>
      </c>
      <c r="E12" s="106">
        <v>0</v>
      </c>
      <c r="F12" s="106">
        <v>11</v>
      </c>
      <c r="G12" s="106">
        <v>0</v>
      </c>
    </row>
    <row r="13" spans="1:7" x14ac:dyDescent="0.25">
      <c r="A13" s="105"/>
      <c r="B13" s="105">
        <f>SUBTOTAL(109,Tabella17814[Variables])</f>
        <v>242</v>
      </c>
      <c r="C13" s="106">
        <f>SUBTOTAL(109,Tabella17814[DE])</f>
        <v>27</v>
      </c>
      <c r="D13" s="106">
        <f>SUBTOTAL(109,Tabella17814[SP])</f>
        <v>48</v>
      </c>
      <c r="E13" s="106">
        <f>SUBTOTAL(109,Tabella17814[IT])</f>
        <v>21</v>
      </c>
      <c r="F13" s="106">
        <f>SUBTOTAL(109,Tabella17814[AT])</f>
        <v>121</v>
      </c>
      <c r="G13" s="106">
        <f>SUBTOTAL(109,Tabella17814[LT])</f>
        <v>46</v>
      </c>
    </row>
    <row r="15" spans="1:7" x14ac:dyDescent="0.25">
      <c r="A15" s="108" t="s">
        <v>800</v>
      </c>
      <c r="B15" s="108" t="s">
        <v>812</v>
      </c>
      <c r="C15" s="109" t="s">
        <v>422</v>
      </c>
      <c r="D15" s="109" t="s">
        <v>424</v>
      </c>
      <c r="E15" s="109" t="s">
        <v>423</v>
      </c>
      <c r="F15" s="109" t="s">
        <v>420</v>
      </c>
      <c r="G15" s="109" t="s">
        <v>425</v>
      </c>
    </row>
    <row r="16" spans="1:7" x14ac:dyDescent="0.25">
      <c r="A16" s="105" t="s">
        <v>0</v>
      </c>
      <c r="B16" s="105">
        <v>13</v>
      </c>
      <c r="C16" s="106">
        <v>9</v>
      </c>
      <c r="D16" s="106">
        <v>9</v>
      </c>
      <c r="E16" s="106">
        <v>10</v>
      </c>
      <c r="F16" s="106">
        <v>6</v>
      </c>
      <c r="G16" s="106">
        <v>10</v>
      </c>
    </row>
    <row r="17" spans="1:7" x14ac:dyDescent="0.25">
      <c r="A17" s="105" t="s">
        <v>26</v>
      </c>
      <c r="B17" s="105">
        <v>27</v>
      </c>
      <c r="C17" s="106">
        <v>15</v>
      </c>
      <c r="D17" s="106">
        <v>21</v>
      </c>
      <c r="E17" s="106">
        <v>23</v>
      </c>
      <c r="F17" s="106">
        <v>16</v>
      </c>
      <c r="G17" s="106">
        <v>21</v>
      </c>
    </row>
    <row r="18" spans="1:7" x14ac:dyDescent="0.25">
      <c r="A18" s="105" t="s">
        <v>80</v>
      </c>
      <c r="B18" s="105">
        <v>14</v>
      </c>
      <c r="C18" s="106">
        <v>12</v>
      </c>
      <c r="D18" s="106">
        <v>12</v>
      </c>
      <c r="E18" s="106">
        <v>13</v>
      </c>
      <c r="F18" s="106">
        <v>11</v>
      </c>
      <c r="G18" s="106">
        <v>13</v>
      </c>
    </row>
    <row r="19" spans="1:7" x14ac:dyDescent="0.25">
      <c r="A19" s="105" t="s">
        <v>89</v>
      </c>
      <c r="B19" s="105">
        <v>18</v>
      </c>
      <c r="C19" s="106">
        <v>0</v>
      </c>
      <c r="D19" s="106">
        <v>15</v>
      </c>
      <c r="E19" s="106">
        <v>14</v>
      </c>
      <c r="F19" s="106">
        <v>9</v>
      </c>
      <c r="G19" s="106">
        <v>16</v>
      </c>
    </row>
    <row r="20" spans="1:7" x14ac:dyDescent="0.25">
      <c r="A20" s="105" t="s">
        <v>92</v>
      </c>
      <c r="B20" s="105">
        <v>26</v>
      </c>
      <c r="C20" s="106">
        <v>13</v>
      </c>
      <c r="D20" s="106">
        <v>8</v>
      </c>
      <c r="E20" s="106">
        <v>21</v>
      </c>
      <c r="F20" s="106">
        <v>16</v>
      </c>
      <c r="G20" s="106">
        <v>7</v>
      </c>
    </row>
    <row r="21" spans="1:7" x14ac:dyDescent="0.25">
      <c r="A21" s="105" t="s">
        <v>93</v>
      </c>
      <c r="B21" s="105">
        <v>60</v>
      </c>
      <c r="C21" s="106">
        <v>0</v>
      </c>
      <c r="D21" s="106">
        <v>37</v>
      </c>
      <c r="E21" s="106">
        <v>30</v>
      </c>
      <c r="F21" s="106">
        <v>27</v>
      </c>
      <c r="G21" s="106">
        <v>29</v>
      </c>
    </row>
    <row r="22" spans="1:7" x14ac:dyDescent="0.25">
      <c r="A22" s="105" t="s">
        <v>95</v>
      </c>
      <c r="B22" s="105">
        <v>30</v>
      </c>
      <c r="C22" s="106">
        <v>0</v>
      </c>
      <c r="D22" s="106">
        <v>26</v>
      </c>
      <c r="E22" s="106">
        <v>24</v>
      </c>
      <c r="F22" s="106">
        <v>8</v>
      </c>
      <c r="G22" s="106">
        <v>24</v>
      </c>
    </row>
    <row r="23" spans="1:7" x14ac:dyDescent="0.25">
      <c r="A23" s="105" t="s">
        <v>319</v>
      </c>
      <c r="B23" s="105">
        <v>6</v>
      </c>
      <c r="C23" s="106">
        <v>0</v>
      </c>
      <c r="D23" s="106">
        <v>6</v>
      </c>
      <c r="E23" s="106">
        <v>5</v>
      </c>
      <c r="F23" s="106">
        <v>0</v>
      </c>
      <c r="G23" s="106">
        <v>0</v>
      </c>
    </row>
    <row r="24" spans="1:7" x14ac:dyDescent="0.25">
      <c r="A24" s="105" t="s">
        <v>330</v>
      </c>
      <c r="B24" s="105">
        <v>26</v>
      </c>
      <c r="C24" s="106">
        <v>0</v>
      </c>
      <c r="D24" s="106">
        <v>23</v>
      </c>
      <c r="E24" s="106">
        <v>23</v>
      </c>
      <c r="F24" s="106">
        <v>17</v>
      </c>
      <c r="G24" s="106">
        <v>0</v>
      </c>
    </row>
    <row r="25" spans="1:7" x14ac:dyDescent="0.25">
      <c r="A25" s="105" t="s">
        <v>378</v>
      </c>
      <c r="B25" s="105">
        <v>6</v>
      </c>
      <c r="C25" s="106">
        <v>0</v>
      </c>
      <c r="D25" s="106">
        <v>0</v>
      </c>
      <c r="E25" s="106">
        <v>0</v>
      </c>
      <c r="F25" s="106">
        <v>0</v>
      </c>
      <c r="G25" s="106">
        <v>0</v>
      </c>
    </row>
    <row r="26" spans="1:7" x14ac:dyDescent="0.25">
      <c r="A26" s="105" t="s">
        <v>387</v>
      </c>
      <c r="B26" s="105">
        <v>16</v>
      </c>
      <c r="C26" s="106">
        <v>0</v>
      </c>
      <c r="D26" s="106">
        <v>0</v>
      </c>
      <c r="E26" s="106">
        <v>12</v>
      </c>
      <c r="F26" s="106">
        <v>11</v>
      </c>
      <c r="G26" s="106">
        <v>0</v>
      </c>
    </row>
    <row r="27" spans="1:7" x14ac:dyDescent="0.25">
      <c r="A27" s="105"/>
      <c r="B27" s="105">
        <f>SUBTOTAL(109,Tabella1781215[Variables])</f>
        <v>242</v>
      </c>
      <c r="C27" s="106">
        <f>SUBTOTAL(109,Tabella1781215[DE])</f>
        <v>49</v>
      </c>
      <c r="D27" s="106">
        <f>SUBTOTAL(109,Tabella1781215[SP])</f>
        <v>157</v>
      </c>
      <c r="E27" s="106">
        <f>SUBTOTAL(109,Tabella1781215[IT])</f>
        <v>175</v>
      </c>
      <c r="F27" s="106">
        <f>SUBTOTAL(109,Tabella1781215[AT])</f>
        <v>121</v>
      </c>
      <c r="G27" s="106">
        <f>SUBTOTAL(109,Tabella1781215[LT])</f>
        <v>120</v>
      </c>
    </row>
    <row r="29" spans="1:7" x14ac:dyDescent="0.25">
      <c r="A29" s="108" t="s">
        <v>800</v>
      </c>
      <c r="B29" s="108" t="s">
        <v>812</v>
      </c>
      <c r="C29" s="109" t="s">
        <v>422</v>
      </c>
      <c r="D29" s="109" t="s">
        <v>424</v>
      </c>
      <c r="E29" s="109" t="s">
        <v>423</v>
      </c>
      <c r="F29" s="109" t="s">
        <v>420</v>
      </c>
      <c r="G29" s="109" t="s">
        <v>425</v>
      </c>
    </row>
    <row r="30" spans="1:7" x14ac:dyDescent="0.25">
      <c r="A30" s="105" t="s">
        <v>0</v>
      </c>
      <c r="B30" s="105">
        <v>13</v>
      </c>
      <c r="C30" s="106">
        <f>C16-C2</f>
        <v>0</v>
      </c>
      <c r="D30" s="106">
        <f t="shared" ref="D30:G30" si="0">D16-D2</f>
        <v>2</v>
      </c>
      <c r="E30" s="106">
        <f t="shared" si="0"/>
        <v>4</v>
      </c>
      <c r="F30" s="106">
        <f t="shared" si="0"/>
        <v>0</v>
      </c>
      <c r="G30" s="106">
        <f t="shared" si="0"/>
        <v>2</v>
      </c>
    </row>
    <row r="31" spans="1:7" x14ac:dyDescent="0.25">
      <c r="A31" s="105" t="s">
        <v>26</v>
      </c>
      <c r="B31" s="105">
        <v>27</v>
      </c>
      <c r="C31" s="106">
        <f t="shared" ref="C31:G31" si="1">C17-C3</f>
        <v>6</v>
      </c>
      <c r="D31" s="106">
        <f t="shared" si="1"/>
        <v>1</v>
      </c>
      <c r="E31" s="106">
        <f t="shared" si="1"/>
        <v>19</v>
      </c>
      <c r="F31" s="106">
        <f t="shared" si="1"/>
        <v>0</v>
      </c>
      <c r="G31" s="106">
        <f t="shared" si="1"/>
        <v>11</v>
      </c>
    </row>
    <row r="32" spans="1:7" x14ac:dyDescent="0.25">
      <c r="A32" s="105" t="s">
        <v>80</v>
      </c>
      <c r="B32" s="105">
        <v>14</v>
      </c>
      <c r="C32" s="106">
        <f t="shared" ref="C32:G32" si="2">C18-C4</f>
        <v>8</v>
      </c>
      <c r="D32" s="106">
        <f t="shared" si="2"/>
        <v>9</v>
      </c>
      <c r="E32" s="106">
        <f t="shared" si="2"/>
        <v>9</v>
      </c>
      <c r="F32" s="106">
        <f t="shared" si="2"/>
        <v>0</v>
      </c>
      <c r="G32" s="106">
        <f t="shared" si="2"/>
        <v>2</v>
      </c>
    </row>
    <row r="33" spans="1:7" x14ac:dyDescent="0.25">
      <c r="A33" s="105" t="s">
        <v>89</v>
      </c>
      <c r="B33" s="105">
        <v>18</v>
      </c>
      <c r="C33" s="106">
        <f t="shared" ref="C33:G33" si="3">C19-C5</f>
        <v>0</v>
      </c>
      <c r="D33" s="106">
        <f t="shared" si="3"/>
        <v>3</v>
      </c>
      <c r="E33" s="106">
        <f t="shared" si="3"/>
        <v>7</v>
      </c>
      <c r="F33" s="106">
        <f t="shared" si="3"/>
        <v>0</v>
      </c>
      <c r="G33" s="106">
        <f t="shared" si="3"/>
        <v>8</v>
      </c>
    </row>
    <row r="34" spans="1:7" x14ac:dyDescent="0.25">
      <c r="A34" s="105" t="s">
        <v>92</v>
      </c>
      <c r="B34" s="105">
        <v>26</v>
      </c>
      <c r="C34" s="106">
        <f t="shared" ref="C34:G34" si="4">C20-C6</f>
        <v>8</v>
      </c>
      <c r="D34" s="106">
        <f t="shared" si="4"/>
        <v>8</v>
      </c>
      <c r="E34" s="106">
        <f t="shared" si="4"/>
        <v>21</v>
      </c>
      <c r="F34" s="106">
        <f t="shared" si="4"/>
        <v>0</v>
      </c>
      <c r="G34" s="106">
        <f t="shared" si="4"/>
        <v>4</v>
      </c>
    </row>
    <row r="35" spans="1:7" x14ac:dyDescent="0.25">
      <c r="A35" s="105" t="s">
        <v>93</v>
      </c>
      <c r="B35" s="105">
        <v>60</v>
      </c>
      <c r="C35" s="106">
        <f t="shared" ref="C35:G35" si="5">C21-C7</f>
        <v>0</v>
      </c>
      <c r="D35" s="106">
        <f t="shared" si="5"/>
        <v>37</v>
      </c>
      <c r="E35" s="106">
        <f t="shared" si="5"/>
        <v>30</v>
      </c>
      <c r="F35" s="106">
        <f t="shared" si="5"/>
        <v>0</v>
      </c>
      <c r="G35" s="106">
        <f t="shared" si="5"/>
        <v>29</v>
      </c>
    </row>
    <row r="36" spans="1:7" x14ac:dyDescent="0.25">
      <c r="A36" s="105" t="s">
        <v>95</v>
      </c>
      <c r="B36" s="105">
        <v>30</v>
      </c>
      <c r="C36" s="106">
        <f t="shared" ref="C36:G36" si="6">C22-C8</f>
        <v>0</v>
      </c>
      <c r="D36" s="106">
        <f t="shared" si="6"/>
        <v>20</v>
      </c>
      <c r="E36" s="106">
        <f t="shared" si="6"/>
        <v>24</v>
      </c>
      <c r="F36" s="106">
        <f t="shared" si="6"/>
        <v>0</v>
      </c>
      <c r="G36" s="106">
        <f t="shared" si="6"/>
        <v>18</v>
      </c>
    </row>
    <row r="37" spans="1:7" x14ac:dyDescent="0.25">
      <c r="A37" s="105" t="s">
        <v>319</v>
      </c>
      <c r="B37" s="105">
        <v>6</v>
      </c>
      <c r="C37" s="106">
        <f t="shared" ref="C37:G37" si="7">C23-C9</f>
        <v>0</v>
      </c>
      <c r="D37" s="106">
        <f t="shared" si="7"/>
        <v>6</v>
      </c>
      <c r="E37" s="106">
        <f t="shared" si="7"/>
        <v>5</v>
      </c>
      <c r="F37" s="106">
        <f t="shared" si="7"/>
        <v>0</v>
      </c>
      <c r="G37" s="106">
        <f t="shared" si="7"/>
        <v>0</v>
      </c>
    </row>
    <row r="38" spans="1:7" x14ac:dyDescent="0.25">
      <c r="A38" s="105" t="s">
        <v>330</v>
      </c>
      <c r="B38" s="105">
        <v>26</v>
      </c>
      <c r="C38" s="106">
        <f t="shared" ref="C38:G38" si="8">C24-C10</f>
        <v>0</v>
      </c>
      <c r="D38" s="106">
        <f t="shared" si="8"/>
        <v>23</v>
      </c>
      <c r="E38" s="106">
        <f t="shared" si="8"/>
        <v>23</v>
      </c>
      <c r="F38" s="106">
        <f t="shared" si="8"/>
        <v>0</v>
      </c>
      <c r="G38" s="106">
        <f t="shared" si="8"/>
        <v>0</v>
      </c>
    </row>
    <row r="39" spans="1:7" x14ac:dyDescent="0.25">
      <c r="A39" s="105" t="s">
        <v>378</v>
      </c>
      <c r="B39" s="105">
        <v>6</v>
      </c>
      <c r="C39" s="106">
        <v>0</v>
      </c>
      <c r="D39" s="106">
        <v>0</v>
      </c>
      <c r="E39" s="106">
        <v>0</v>
      </c>
      <c r="F39" s="106">
        <v>0</v>
      </c>
      <c r="G39" s="106">
        <v>0</v>
      </c>
    </row>
    <row r="40" spans="1:7" x14ac:dyDescent="0.25">
      <c r="A40" s="105" t="s">
        <v>387</v>
      </c>
      <c r="B40" s="105">
        <v>16</v>
      </c>
      <c r="C40" s="106">
        <v>0</v>
      </c>
      <c r="D40" s="106">
        <v>0</v>
      </c>
      <c r="E40" s="106">
        <v>0</v>
      </c>
      <c r="F40" s="106">
        <v>0</v>
      </c>
      <c r="G40" s="106">
        <v>0</v>
      </c>
    </row>
    <row r="41" spans="1:7" x14ac:dyDescent="0.25">
      <c r="A41" s="105"/>
      <c r="B41" s="105">
        <f>SUBTOTAL(109,Tabella1781216[Variables])</f>
        <v>242</v>
      </c>
      <c r="C41" s="106">
        <f>SUBTOTAL(109,Tabella1781216[DE])</f>
        <v>22</v>
      </c>
      <c r="D41" s="106">
        <f>SUBTOTAL(109,Tabella1781216[SP])</f>
        <v>109</v>
      </c>
      <c r="E41" s="106">
        <f>SUBTOTAL(109,Tabella1781216[IT])</f>
        <v>142</v>
      </c>
      <c r="F41" s="106">
        <f>SUBTOTAL(109,Tabella1781216[AT])</f>
        <v>0</v>
      </c>
      <c r="G41" s="106">
        <f>SUBTOTAL(109,Tabella1781216[LT])</f>
        <v>74</v>
      </c>
    </row>
  </sheetData>
  <conditionalFormatting sqref="C1">
    <cfRule type="colorScale" priority="4">
      <colorScale>
        <cfvo type="min"/>
        <cfvo type="percentile" val="50"/>
        <cfvo type="max"/>
        <color rgb="FFF8696B"/>
        <color rgb="FFFFEB84"/>
        <color rgb="FF63BE7B"/>
      </colorScale>
    </cfRule>
  </conditionalFormatting>
  <conditionalFormatting sqref="C15">
    <cfRule type="colorScale" priority="3">
      <colorScale>
        <cfvo type="min"/>
        <cfvo type="percentile" val="50"/>
        <cfvo type="max"/>
        <color rgb="FFF8696B"/>
        <color rgb="FFFFEB84"/>
        <color rgb="FF63BE7B"/>
      </colorScale>
    </cfRule>
  </conditionalFormatting>
  <conditionalFormatting sqref="C29">
    <cfRule type="colorScale" priority="2">
      <colorScale>
        <cfvo type="min"/>
        <cfvo type="percentile" val="50"/>
        <cfvo type="max"/>
        <color rgb="FFF8696B"/>
        <color rgb="FFFFEB84"/>
        <color rgb="FF63BE7B"/>
      </colorScale>
    </cfRule>
  </conditionalFormatting>
  <pageMargins left="0.7" right="0.7" top="0.75" bottom="0.75" header="0.3" footer="0.3"/>
  <drawing r:id="rId1"/>
  <tableParts count="3">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D407F-0DB7-491F-A9A8-A51F782F1486}">
  <sheetPr>
    <tabColor rgb="FFFFC000"/>
  </sheetPr>
  <dimension ref="A1:G27"/>
  <sheetViews>
    <sheetView workbookViewId="0">
      <pane xSplit="2" ySplit="1" topLeftCell="C2" activePane="bottomRight" state="frozen"/>
      <selection activeCell="C1" sqref="C1"/>
      <selection pane="topRight" activeCell="C1" sqref="C1"/>
      <selection pane="bottomLeft" activeCell="C1" sqref="C1"/>
      <selection pane="bottomRight" sqref="A1:B13"/>
    </sheetView>
  </sheetViews>
  <sheetFormatPr defaultRowHeight="15" x14ac:dyDescent="0.25"/>
  <cols>
    <col min="1" max="1" width="25.28515625" customWidth="1"/>
    <col min="2" max="2" width="36" customWidth="1"/>
    <col min="3" max="3" width="9.28515625" customWidth="1"/>
    <col min="4" max="7" width="12.140625" customWidth="1"/>
    <col min="8" max="8" width="12.7109375" customWidth="1"/>
  </cols>
  <sheetData>
    <row r="1" spans="1:7" x14ac:dyDescent="0.25">
      <c r="A1" s="108" t="s">
        <v>800</v>
      </c>
      <c r="B1" s="108" t="s">
        <v>812</v>
      </c>
      <c r="C1" s="109" t="s">
        <v>422</v>
      </c>
      <c r="D1" s="109" t="s">
        <v>424</v>
      </c>
      <c r="E1" s="109" t="s">
        <v>423</v>
      </c>
      <c r="F1" s="109" t="s">
        <v>420</v>
      </c>
      <c r="G1" s="109" t="s">
        <v>425</v>
      </c>
    </row>
    <row r="2" spans="1:7" s="20" customFormat="1" ht="15" customHeight="1" x14ac:dyDescent="0.25">
      <c r="A2" s="105" t="s">
        <v>0</v>
      </c>
      <c r="B2" s="105">
        <v>13</v>
      </c>
      <c r="C2" s="106">
        <v>9</v>
      </c>
      <c r="D2" s="106">
        <v>7</v>
      </c>
      <c r="E2" s="106">
        <v>6</v>
      </c>
      <c r="F2" s="106">
        <v>6</v>
      </c>
      <c r="G2" s="106">
        <v>8</v>
      </c>
    </row>
    <row r="3" spans="1:7" s="20" customFormat="1" ht="15" customHeight="1" x14ac:dyDescent="0.25">
      <c r="A3" s="105" t="s">
        <v>26</v>
      </c>
      <c r="B3" s="105">
        <v>27</v>
      </c>
      <c r="C3" s="106">
        <v>9</v>
      </c>
      <c r="D3" s="106">
        <v>20</v>
      </c>
      <c r="E3" s="106">
        <v>4</v>
      </c>
      <c r="F3" s="106">
        <v>16</v>
      </c>
      <c r="G3" s="106">
        <v>10</v>
      </c>
    </row>
    <row r="4" spans="1:7" s="20" customFormat="1" ht="15" customHeight="1" x14ac:dyDescent="0.25">
      <c r="A4" s="105" t="s">
        <v>80</v>
      </c>
      <c r="B4" s="105">
        <v>14</v>
      </c>
      <c r="C4" s="106">
        <v>4</v>
      </c>
      <c r="D4" s="106">
        <v>3</v>
      </c>
      <c r="E4" s="106">
        <v>4</v>
      </c>
      <c r="F4" s="106">
        <v>11</v>
      </c>
      <c r="G4" s="106">
        <v>11</v>
      </c>
    </row>
    <row r="5" spans="1:7" s="20" customFormat="1" ht="15" customHeight="1" x14ac:dyDescent="0.25">
      <c r="A5" s="105" t="s">
        <v>89</v>
      </c>
      <c r="B5" s="105">
        <v>18</v>
      </c>
      <c r="C5" s="106">
        <v>0</v>
      </c>
      <c r="D5" s="106">
        <v>12</v>
      </c>
      <c r="E5" s="106">
        <v>7</v>
      </c>
      <c r="F5" s="106">
        <v>9</v>
      </c>
      <c r="G5" s="106">
        <v>8</v>
      </c>
    </row>
    <row r="6" spans="1:7" s="20" customFormat="1" ht="15" customHeight="1" x14ac:dyDescent="0.25">
      <c r="A6" s="105" t="s">
        <v>92</v>
      </c>
      <c r="B6" s="105">
        <v>26</v>
      </c>
      <c r="C6" s="106">
        <v>5</v>
      </c>
      <c r="D6" s="106">
        <v>0</v>
      </c>
      <c r="E6" s="106">
        <v>0</v>
      </c>
      <c r="F6" s="106">
        <v>16</v>
      </c>
      <c r="G6" s="106">
        <v>3</v>
      </c>
    </row>
    <row r="7" spans="1:7" s="20" customFormat="1" ht="15" customHeight="1" x14ac:dyDescent="0.25">
      <c r="A7" s="105" t="s">
        <v>93</v>
      </c>
      <c r="B7" s="105">
        <v>60</v>
      </c>
      <c r="C7" s="106">
        <v>0</v>
      </c>
      <c r="D7" s="106">
        <v>0</v>
      </c>
      <c r="E7" s="106">
        <v>0</v>
      </c>
      <c r="F7" s="106">
        <v>27</v>
      </c>
      <c r="G7" s="106">
        <v>0</v>
      </c>
    </row>
    <row r="8" spans="1:7" s="20" customFormat="1" ht="15" customHeight="1" x14ac:dyDescent="0.25">
      <c r="A8" s="105" t="s">
        <v>95</v>
      </c>
      <c r="B8" s="105">
        <v>30</v>
      </c>
      <c r="C8" s="106">
        <v>0</v>
      </c>
      <c r="D8" s="106">
        <v>6</v>
      </c>
      <c r="E8" s="106">
        <v>0</v>
      </c>
      <c r="F8" s="106">
        <v>8</v>
      </c>
      <c r="G8" s="106">
        <v>6</v>
      </c>
    </row>
    <row r="9" spans="1:7" s="20" customFormat="1" ht="15" customHeight="1" x14ac:dyDescent="0.25">
      <c r="A9" s="105" t="s">
        <v>319</v>
      </c>
      <c r="B9" s="105">
        <v>6</v>
      </c>
      <c r="C9" s="106">
        <v>0</v>
      </c>
      <c r="D9" s="106">
        <v>0</v>
      </c>
      <c r="E9" s="106">
        <v>0</v>
      </c>
      <c r="F9" s="106">
        <v>0</v>
      </c>
      <c r="G9" s="106">
        <v>0</v>
      </c>
    </row>
    <row r="10" spans="1:7" s="20" customFormat="1" ht="15" customHeight="1" x14ac:dyDescent="0.25">
      <c r="A10" s="105" t="s">
        <v>330</v>
      </c>
      <c r="B10" s="105">
        <v>26</v>
      </c>
      <c r="C10" s="106">
        <v>0</v>
      </c>
      <c r="D10" s="106">
        <v>0</v>
      </c>
      <c r="E10" s="106">
        <v>0</v>
      </c>
      <c r="F10" s="106">
        <v>17</v>
      </c>
      <c r="G10" s="106">
        <v>0</v>
      </c>
    </row>
    <row r="11" spans="1:7" s="20" customFormat="1" ht="15" customHeight="1" x14ac:dyDescent="0.25">
      <c r="A11" s="105" t="s">
        <v>378</v>
      </c>
      <c r="B11" s="105">
        <v>6</v>
      </c>
      <c r="C11" s="106">
        <v>0</v>
      </c>
      <c r="D11" s="106">
        <v>0</v>
      </c>
      <c r="E11" s="106">
        <v>0</v>
      </c>
      <c r="F11" s="106">
        <v>0</v>
      </c>
      <c r="G11" s="106">
        <v>0</v>
      </c>
    </row>
    <row r="12" spans="1:7" s="20" customFormat="1" ht="15" customHeight="1" x14ac:dyDescent="0.25">
      <c r="A12" s="105" t="s">
        <v>387</v>
      </c>
      <c r="B12" s="105">
        <v>16</v>
      </c>
      <c r="C12" s="106">
        <v>0</v>
      </c>
      <c r="D12" s="106">
        <v>0</v>
      </c>
      <c r="E12" s="106">
        <v>0</v>
      </c>
      <c r="F12" s="106">
        <v>11</v>
      </c>
      <c r="G12" s="106">
        <v>0</v>
      </c>
    </row>
    <row r="13" spans="1:7" s="20" customFormat="1" ht="15" customHeight="1" x14ac:dyDescent="0.25">
      <c r="A13" s="105"/>
      <c r="B13" s="105">
        <f>SUBTOTAL(109,Tabella178[Variables])</f>
        <v>242</v>
      </c>
      <c r="C13" s="106">
        <f>SUBTOTAL(109,Tabella178[DE])</f>
        <v>27</v>
      </c>
      <c r="D13" s="106">
        <f>SUBTOTAL(109,Tabella178[SP])</f>
        <v>48</v>
      </c>
      <c r="E13" s="106">
        <f>SUBTOTAL(109,Tabella178[IT])</f>
        <v>21</v>
      </c>
      <c r="F13" s="106">
        <f>SUBTOTAL(109,Tabella178[AT])</f>
        <v>121</v>
      </c>
      <c r="G13" s="106">
        <f>SUBTOTAL(109,Tabella178[LT])</f>
        <v>46</v>
      </c>
    </row>
    <row r="15" spans="1:7" x14ac:dyDescent="0.25">
      <c r="A15" s="108" t="s">
        <v>800</v>
      </c>
      <c r="B15" s="108" t="s">
        <v>812</v>
      </c>
      <c r="C15" s="109" t="s">
        <v>422</v>
      </c>
      <c r="D15" s="109" t="s">
        <v>424</v>
      </c>
      <c r="E15" s="109" t="s">
        <v>423</v>
      </c>
      <c r="F15" s="109" t="s">
        <v>420</v>
      </c>
      <c r="G15" s="109" t="s">
        <v>425</v>
      </c>
    </row>
    <row r="16" spans="1:7" x14ac:dyDescent="0.25">
      <c r="A16" s="105" t="s">
        <v>0</v>
      </c>
      <c r="B16" s="110">
        <f>B2/Tabella178[[#Totals],[Variables]]</f>
        <v>5.3719008264462811E-2</v>
      </c>
      <c r="C16" s="111">
        <f>C2/$B2</f>
        <v>0.69230769230769229</v>
      </c>
      <c r="D16" s="111">
        <f>D2/$B2</f>
        <v>0.53846153846153844</v>
      </c>
      <c r="E16" s="111">
        <f>E2/$B2</f>
        <v>0.46153846153846156</v>
      </c>
      <c r="F16" s="111">
        <f>F2/$B2</f>
        <v>0.46153846153846156</v>
      </c>
      <c r="G16" s="111">
        <f>G2/$B2</f>
        <v>0.61538461538461542</v>
      </c>
    </row>
    <row r="17" spans="1:7" x14ac:dyDescent="0.25">
      <c r="A17" s="105" t="s">
        <v>26</v>
      </c>
      <c r="B17" s="110">
        <f>B3/Tabella178[[#Totals],[Variables]]</f>
        <v>0.1115702479338843</v>
      </c>
      <c r="C17" s="111">
        <f t="shared" ref="C17:G17" si="0">C3/$B3</f>
        <v>0.33333333333333331</v>
      </c>
      <c r="D17" s="111">
        <f t="shared" si="0"/>
        <v>0.7407407407407407</v>
      </c>
      <c r="E17" s="111">
        <f t="shared" si="0"/>
        <v>0.14814814814814814</v>
      </c>
      <c r="F17" s="111">
        <f t="shared" si="0"/>
        <v>0.59259259259259256</v>
      </c>
      <c r="G17" s="111">
        <f t="shared" si="0"/>
        <v>0.37037037037037035</v>
      </c>
    </row>
    <row r="18" spans="1:7" x14ac:dyDescent="0.25">
      <c r="A18" s="105" t="s">
        <v>80</v>
      </c>
      <c r="B18" s="110">
        <f>B4/Tabella178[[#Totals],[Variables]]</f>
        <v>5.7851239669421489E-2</v>
      </c>
      <c r="C18" s="111">
        <f t="shared" ref="C18:G18" si="1">C4/$B4</f>
        <v>0.2857142857142857</v>
      </c>
      <c r="D18" s="111">
        <f t="shared" si="1"/>
        <v>0.21428571428571427</v>
      </c>
      <c r="E18" s="111">
        <f t="shared" si="1"/>
        <v>0.2857142857142857</v>
      </c>
      <c r="F18" s="111">
        <f t="shared" si="1"/>
        <v>0.7857142857142857</v>
      </c>
      <c r="G18" s="111">
        <f t="shared" si="1"/>
        <v>0.7857142857142857</v>
      </c>
    </row>
    <row r="19" spans="1:7" x14ac:dyDescent="0.25">
      <c r="A19" s="105" t="s">
        <v>89</v>
      </c>
      <c r="B19" s="110">
        <f>B5/Tabella178[[#Totals],[Variables]]</f>
        <v>7.43801652892562E-2</v>
      </c>
      <c r="C19" s="111">
        <f t="shared" ref="C19:G19" si="2">C5/$B5</f>
        <v>0</v>
      </c>
      <c r="D19" s="111">
        <f t="shared" si="2"/>
        <v>0.66666666666666663</v>
      </c>
      <c r="E19" s="111">
        <f t="shared" si="2"/>
        <v>0.3888888888888889</v>
      </c>
      <c r="F19" s="111">
        <f t="shared" si="2"/>
        <v>0.5</v>
      </c>
      <c r="G19" s="111">
        <f t="shared" si="2"/>
        <v>0.44444444444444442</v>
      </c>
    </row>
    <row r="20" spans="1:7" x14ac:dyDescent="0.25">
      <c r="A20" s="105" t="s">
        <v>92</v>
      </c>
      <c r="B20" s="110">
        <f>B6/Tabella178[[#Totals],[Variables]]</f>
        <v>0.10743801652892562</v>
      </c>
      <c r="C20" s="111">
        <f t="shared" ref="C20:G20" si="3">C6/$B6</f>
        <v>0.19230769230769232</v>
      </c>
      <c r="D20" s="111">
        <f t="shared" si="3"/>
        <v>0</v>
      </c>
      <c r="E20" s="111">
        <f t="shared" si="3"/>
        <v>0</v>
      </c>
      <c r="F20" s="111">
        <f t="shared" si="3"/>
        <v>0.61538461538461542</v>
      </c>
      <c r="G20" s="111">
        <f t="shared" si="3"/>
        <v>0.11538461538461539</v>
      </c>
    </row>
    <row r="21" spans="1:7" x14ac:dyDescent="0.25">
      <c r="A21" s="105" t="s">
        <v>93</v>
      </c>
      <c r="B21" s="110">
        <f>B7/Tabella178[[#Totals],[Variables]]</f>
        <v>0.24793388429752067</v>
      </c>
      <c r="C21" s="111">
        <f t="shared" ref="C21:G21" si="4">C7/$B7</f>
        <v>0</v>
      </c>
      <c r="D21" s="111">
        <f t="shared" si="4"/>
        <v>0</v>
      </c>
      <c r="E21" s="111">
        <f t="shared" si="4"/>
        <v>0</v>
      </c>
      <c r="F21" s="111">
        <f t="shared" si="4"/>
        <v>0.45</v>
      </c>
      <c r="G21" s="111">
        <f t="shared" si="4"/>
        <v>0</v>
      </c>
    </row>
    <row r="22" spans="1:7" x14ac:dyDescent="0.25">
      <c r="A22" s="105" t="s">
        <v>95</v>
      </c>
      <c r="B22" s="110">
        <f>B8/Tabella178[[#Totals],[Variables]]</f>
        <v>0.12396694214876033</v>
      </c>
      <c r="C22" s="111">
        <f t="shared" ref="C22:G22" si="5">C8/$B8</f>
        <v>0</v>
      </c>
      <c r="D22" s="111">
        <f t="shared" si="5"/>
        <v>0.2</v>
      </c>
      <c r="E22" s="111">
        <f t="shared" si="5"/>
        <v>0</v>
      </c>
      <c r="F22" s="111">
        <f t="shared" si="5"/>
        <v>0.26666666666666666</v>
      </c>
      <c r="G22" s="111">
        <f t="shared" si="5"/>
        <v>0.2</v>
      </c>
    </row>
    <row r="23" spans="1:7" x14ac:dyDescent="0.25">
      <c r="A23" s="105" t="s">
        <v>319</v>
      </c>
      <c r="B23" s="110">
        <f>B9/Tabella178[[#Totals],[Variables]]</f>
        <v>2.4793388429752067E-2</v>
      </c>
      <c r="C23" s="111">
        <f t="shared" ref="C23:G23" si="6">C9/$B9</f>
        <v>0</v>
      </c>
      <c r="D23" s="111">
        <f t="shared" si="6"/>
        <v>0</v>
      </c>
      <c r="E23" s="111">
        <f t="shared" si="6"/>
        <v>0</v>
      </c>
      <c r="F23" s="111">
        <f t="shared" si="6"/>
        <v>0</v>
      </c>
      <c r="G23" s="111">
        <f t="shared" si="6"/>
        <v>0</v>
      </c>
    </row>
    <row r="24" spans="1:7" x14ac:dyDescent="0.25">
      <c r="A24" s="105" t="s">
        <v>330</v>
      </c>
      <c r="B24" s="110">
        <f>B10/Tabella178[[#Totals],[Variables]]</f>
        <v>0.10743801652892562</v>
      </c>
      <c r="C24" s="111">
        <f t="shared" ref="C24:G24" si="7">C10/$B10</f>
        <v>0</v>
      </c>
      <c r="D24" s="111">
        <f t="shared" si="7"/>
        <v>0</v>
      </c>
      <c r="E24" s="111">
        <f t="shared" si="7"/>
        <v>0</v>
      </c>
      <c r="F24" s="111">
        <f t="shared" si="7"/>
        <v>0.65384615384615385</v>
      </c>
      <c r="G24" s="111">
        <f t="shared" si="7"/>
        <v>0</v>
      </c>
    </row>
    <row r="25" spans="1:7" x14ac:dyDescent="0.25">
      <c r="A25" s="105" t="s">
        <v>378</v>
      </c>
      <c r="B25" s="110">
        <f>B11/Tabella178[[#Totals],[Variables]]</f>
        <v>2.4793388429752067E-2</v>
      </c>
      <c r="C25" s="111">
        <f t="shared" ref="C25:G25" si="8">C11/$B11</f>
        <v>0</v>
      </c>
      <c r="D25" s="111">
        <f t="shared" si="8"/>
        <v>0</v>
      </c>
      <c r="E25" s="111">
        <f t="shared" si="8"/>
        <v>0</v>
      </c>
      <c r="F25" s="111">
        <f t="shared" si="8"/>
        <v>0</v>
      </c>
      <c r="G25" s="111">
        <f t="shared" si="8"/>
        <v>0</v>
      </c>
    </row>
    <row r="26" spans="1:7" x14ac:dyDescent="0.25">
      <c r="A26" s="105" t="s">
        <v>387</v>
      </c>
      <c r="B26" s="110">
        <f>B12/Tabella178[[#Totals],[Variables]]</f>
        <v>6.6115702479338845E-2</v>
      </c>
      <c r="C26" s="111">
        <f t="shared" ref="C26:G26" si="9">C12/$B12</f>
        <v>0</v>
      </c>
      <c r="D26" s="111">
        <f t="shared" si="9"/>
        <v>0</v>
      </c>
      <c r="E26" s="111">
        <f t="shared" si="9"/>
        <v>0</v>
      </c>
      <c r="F26" s="111">
        <f t="shared" si="9"/>
        <v>0.6875</v>
      </c>
      <c r="G26" s="111">
        <f t="shared" si="9"/>
        <v>0</v>
      </c>
    </row>
    <row r="27" spans="1:7" x14ac:dyDescent="0.25">
      <c r="A27" s="105"/>
      <c r="B27" s="112">
        <f>SUBTOTAL(109,Tabella17811[Variables])</f>
        <v>1</v>
      </c>
      <c r="C27" s="111">
        <f>Tabella178[[#Totals],[DE]]/Tabella178[[#Totals],[Variables]]</f>
        <v>0.1115702479338843</v>
      </c>
      <c r="D27" s="111">
        <f>Tabella178[[#Totals],[SP]]/Tabella178[[#Totals],[Variables]]</f>
        <v>0.19834710743801653</v>
      </c>
      <c r="E27" s="111">
        <f>Tabella178[[#Totals],[IT]]/Tabella178[[#Totals],[Variables]]</f>
        <v>8.6776859504132234E-2</v>
      </c>
      <c r="F27" s="111">
        <f>Tabella178[[#Totals],[AT]]/Tabella178[[#Totals],[Variables]]</f>
        <v>0.5</v>
      </c>
      <c r="G27" s="111">
        <f>Tabella178[[#Totals],[LT]]/Tabella178[[#Totals],[Variables]]</f>
        <v>0.19008264462809918</v>
      </c>
    </row>
  </sheetData>
  <conditionalFormatting sqref="H14:H1048576">
    <cfRule type="cellIs" dxfId="44" priority="5" operator="equal">
      <formula>"Yes"</formula>
    </cfRule>
  </conditionalFormatting>
  <conditionalFormatting sqref="C1">
    <cfRule type="colorScale" priority="85">
      <colorScale>
        <cfvo type="min"/>
        <cfvo type="percentile" val="50"/>
        <cfvo type="max"/>
        <color rgb="FFF8696B"/>
        <color rgb="FFFFEB84"/>
        <color rgb="FF63BE7B"/>
      </colorScale>
    </cfRule>
  </conditionalFormatting>
  <conditionalFormatting sqref="C15">
    <cfRule type="colorScale" priority="2">
      <colorScale>
        <cfvo type="min"/>
        <cfvo type="percentile" val="50"/>
        <cfvo type="max"/>
        <color rgb="FFF8696B"/>
        <color rgb="FFFFEB84"/>
        <color rgb="FF63BE7B"/>
      </colorScale>
    </cfRule>
  </conditionalFormatting>
  <conditionalFormatting sqref="C16:G26">
    <cfRule type="colorScale" priority="1">
      <colorScale>
        <cfvo type="min"/>
        <cfvo type="max"/>
        <color rgb="FFFCFCFF"/>
        <color rgb="FF63BE7B"/>
      </colorScale>
    </cfRule>
  </conditionalFormatting>
  <pageMargins left="0.7" right="0.7" top="0.75" bottom="0.75" header="0.3" footer="0.3"/>
  <pageSetup paperSize="9" orientation="portrait" horizontalDpi="90" verticalDpi="90" r:id="rId1"/>
  <drawing r:id="rId2"/>
  <tableParts count="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B0C2D-E081-4F26-A2C0-FFA489AC272E}">
  <sheetPr>
    <tabColor rgb="FFFFC000"/>
  </sheetPr>
  <dimension ref="A1:J484"/>
  <sheetViews>
    <sheetView workbookViewId="0">
      <pane xSplit="2" ySplit="1" topLeftCell="C2" activePane="bottomRight" state="frozen"/>
      <selection activeCell="I28" sqref="I28"/>
      <selection pane="topRight" activeCell="I28" sqref="I28"/>
      <selection pane="bottomLeft" activeCell="I28" sqref="I28"/>
      <selection pane="bottomRight" activeCell="J2" sqref="J2"/>
    </sheetView>
  </sheetViews>
  <sheetFormatPr defaultRowHeight="15" x14ac:dyDescent="0.25"/>
  <cols>
    <col min="1" max="1" width="25.28515625" customWidth="1"/>
    <col min="2" max="2" width="36" customWidth="1"/>
    <col min="3" max="3" width="9.28515625" customWidth="1"/>
    <col min="4" max="7" width="12.140625" customWidth="1"/>
    <col min="8" max="9" width="15.140625" customWidth="1"/>
    <col min="10" max="10" width="12.7109375" customWidth="1"/>
  </cols>
  <sheetData>
    <row r="1" spans="1:10" ht="16.5" thickTop="1" thickBot="1" x14ac:dyDescent="0.3">
      <c r="A1" s="74" t="s">
        <v>800</v>
      </c>
      <c r="B1" s="75" t="s">
        <v>1</v>
      </c>
      <c r="C1" s="73" t="s">
        <v>422</v>
      </c>
      <c r="D1" s="72" t="s">
        <v>424</v>
      </c>
      <c r="E1" s="67" t="s">
        <v>423</v>
      </c>
      <c r="F1" s="70" t="s">
        <v>420</v>
      </c>
      <c r="G1" s="67" t="s">
        <v>425</v>
      </c>
      <c r="H1" t="s">
        <v>808</v>
      </c>
      <c r="I1" s="89" t="s">
        <v>807</v>
      </c>
      <c r="J1" t="s">
        <v>815</v>
      </c>
    </row>
    <row r="2" spans="1:10" s="20" customFormat="1" ht="15" customHeight="1" thickTop="1" x14ac:dyDescent="0.25">
      <c r="A2" s="77" t="s">
        <v>0</v>
      </c>
      <c r="B2" s="78" t="s">
        <v>799</v>
      </c>
      <c r="C2" s="41">
        <v>1</v>
      </c>
      <c r="D2" s="43">
        <v>1</v>
      </c>
      <c r="E2" s="42">
        <v>1</v>
      </c>
      <c r="F2" s="42">
        <v>1</v>
      </c>
      <c r="G2" s="42">
        <v>1</v>
      </c>
      <c r="H2" s="31" t="s">
        <v>735</v>
      </c>
      <c r="I2" s="45" t="str">
        <f>IF(SUM(Tabella17[[#This Row],[DE]:[LT]])&gt;0,"Yes","No")</f>
        <v>Yes</v>
      </c>
      <c r="J2" s="20">
        <f>IF(Tabella17[[#This Row],[Used]]="Yes",1,0)</f>
        <v>1</v>
      </c>
    </row>
    <row r="3" spans="1:10" s="20" customFormat="1" ht="15" customHeight="1" x14ac:dyDescent="0.25">
      <c r="A3" s="79" t="s">
        <v>0</v>
      </c>
      <c r="B3" s="80" t="s">
        <v>2</v>
      </c>
      <c r="C3" s="45">
        <v>1</v>
      </c>
      <c r="D3" s="47">
        <v>1</v>
      </c>
      <c r="E3" s="46">
        <v>1</v>
      </c>
      <c r="F3" s="46">
        <v>1</v>
      </c>
      <c r="G3" s="46">
        <v>1</v>
      </c>
      <c r="H3" s="22" t="s">
        <v>735</v>
      </c>
      <c r="I3" s="45" t="str">
        <f>IF(SUM(Tabella17[[#This Row],[DE]:[LT]])&gt;0,"Yes","No")</f>
        <v>Yes</v>
      </c>
      <c r="J3" s="20">
        <f>IF(Tabella17[[#This Row],[Used]]="Yes",1,0)</f>
        <v>1</v>
      </c>
    </row>
    <row r="4" spans="1:10" s="20" customFormat="1" ht="15" customHeight="1" x14ac:dyDescent="0.25">
      <c r="A4" s="79" t="s">
        <v>0</v>
      </c>
      <c r="B4" s="80" t="s">
        <v>4</v>
      </c>
      <c r="C4" s="45">
        <v>0</v>
      </c>
      <c r="D4" s="47">
        <v>0</v>
      </c>
      <c r="E4" s="46">
        <v>0</v>
      </c>
      <c r="F4" s="46">
        <v>0</v>
      </c>
      <c r="G4" s="46">
        <v>0</v>
      </c>
      <c r="H4" s="22" t="s">
        <v>735</v>
      </c>
      <c r="I4" s="45" t="str">
        <f>IF(SUM(Tabella17[[#This Row],[DE]:[LT]])&gt;0,"Yes","No")</f>
        <v>No</v>
      </c>
      <c r="J4" s="20">
        <f>IF(Tabella17[[#This Row],[Used]]="Yes",1,0)</f>
        <v>0</v>
      </c>
    </row>
    <row r="5" spans="1:10" s="20" customFormat="1" ht="15" customHeight="1" x14ac:dyDescent="0.25">
      <c r="A5" s="79" t="s">
        <v>0</v>
      </c>
      <c r="B5" s="80" t="s">
        <v>6</v>
      </c>
      <c r="C5" s="45">
        <v>0</v>
      </c>
      <c r="D5" s="47">
        <v>0</v>
      </c>
      <c r="E5" s="46">
        <v>0</v>
      </c>
      <c r="F5" s="46">
        <v>0</v>
      </c>
      <c r="G5" s="46">
        <v>0</v>
      </c>
      <c r="H5" s="22" t="s">
        <v>735</v>
      </c>
      <c r="I5" s="45" t="str">
        <f>IF(SUM(Tabella17[[#This Row],[DE]:[LT]])&gt;0,"Yes","No")</f>
        <v>No</v>
      </c>
      <c r="J5" s="20">
        <f>IF(Tabella17[[#This Row],[Used]]="Yes",1,0)</f>
        <v>0</v>
      </c>
    </row>
    <row r="6" spans="1:10" s="20" customFormat="1" ht="15" customHeight="1" x14ac:dyDescent="0.25">
      <c r="A6" s="79" t="s">
        <v>0</v>
      </c>
      <c r="B6" s="80" t="s">
        <v>8</v>
      </c>
      <c r="C6" s="45">
        <v>1</v>
      </c>
      <c r="D6" s="47">
        <v>1</v>
      </c>
      <c r="E6" s="46">
        <v>1</v>
      </c>
      <c r="F6" s="46">
        <v>1</v>
      </c>
      <c r="G6" s="46">
        <v>1</v>
      </c>
      <c r="H6" s="22" t="s">
        <v>735</v>
      </c>
      <c r="I6" s="45" t="str">
        <f>IF(SUM(Tabella17[[#This Row],[DE]:[LT]])&gt;0,"Yes","No")</f>
        <v>Yes</v>
      </c>
      <c r="J6" s="20">
        <f>IF(Tabella17[[#This Row],[Used]]="Yes",1,0)</f>
        <v>1</v>
      </c>
    </row>
    <row r="7" spans="1:10" s="20" customFormat="1" ht="15" customHeight="1" x14ac:dyDescent="0.25">
      <c r="A7" s="79" t="s">
        <v>0</v>
      </c>
      <c r="B7" s="80" t="s">
        <v>10</v>
      </c>
      <c r="C7" s="45">
        <v>1</v>
      </c>
      <c r="D7" s="47">
        <v>1</v>
      </c>
      <c r="E7" s="46">
        <v>1</v>
      </c>
      <c r="F7" s="46">
        <v>1</v>
      </c>
      <c r="G7" s="46">
        <v>1</v>
      </c>
      <c r="H7" s="23" t="s">
        <v>716</v>
      </c>
      <c r="I7" s="45" t="str">
        <f>IF(SUM(Tabella17[[#This Row],[DE]:[LT]])&gt;0,"Yes","No")</f>
        <v>Yes</v>
      </c>
      <c r="J7" s="20">
        <f>IF(Tabella17[[#This Row],[Used]]="Yes",1,0)</f>
        <v>1</v>
      </c>
    </row>
    <row r="8" spans="1:10" s="20" customFormat="1" ht="15" customHeight="1" x14ac:dyDescent="0.25">
      <c r="A8" s="79" t="s">
        <v>0</v>
      </c>
      <c r="B8" s="80" t="s">
        <v>12</v>
      </c>
      <c r="C8" s="45">
        <v>0</v>
      </c>
      <c r="D8" s="47">
        <v>0</v>
      </c>
      <c r="E8" s="46">
        <v>0</v>
      </c>
      <c r="F8" s="46">
        <v>0</v>
      </c>
      <c r="G8" s="46">
        <v>0</v>
      </c>
      <c r="H8" s="22" t="s">
        <v>735</v>
      </c>
      <c r="I8" s="45" t="str">
        <f>IF(SUM(Tabella17[[#This Row],[DE]:[LT]])&gt;0,"Yes","No")</f>
        <v>No</v>
      </c>
      <c r="J8" s="20">
        <f>IF(Tabella17[[#This Row],[Used]]="Yes",1,0)</f>
        <v>0</v>
      </c>
    </row>
    <row r="9" spans="1:10" s="20" customFormat="1" ht="15" customHeight="1" x14ac:dyDescent="0.25">
      <c r="A9" s="79" t="s">
        <v>0</v>
      </c>
      <c r="B9" s="80" t="s">
        <v>14</v>
      </c>
      <c r="C9" s="45">
        <v>1</v>
      </c>
      <c r="D9" s="47">
        <v>1</v>
      </c>
      <c r="E9" s="46">
        <v>1</v>
      </c>
      <c r="F9" s="46">
        <v>1</v>
      </c>
      <c r="G9" s="46">
        <v>1</v>
      </c>
      <c r="H9" s="23" t="s">
        <v>716</v>
      </c>
      <c r="I9" s="45" t="str">
        <f>IF(SUM(Tabella17[[#This Row],[DE]:[LT]])&gt;0,"Yes","No")</f>
        <v>Yes</v>
      </c>
      <c r="J9" s="20">
        <f>IF(Tabella17[[#This Row],[Used]]="Yes",1,0)</f>
        <v>1</v>
      </c>
    </row>
    <row r="10" spans="1:10" s="20" customFormat="1" ht="15" customHeight="1" x14ac:dyDescent="0.25">
      <c r="A10" s="79" t="s">
        <v>0</v>
      </c>
      <c r="B10" s="80" t="s">
        <v>16</v>
      </c>
      <c r="C10" s="45">
        <v>1</v>
      </c>
      <c r="D10" s="47">
        <v>1</v>
      </c>
      <c r="E10" s="46">
        <v>1</v>
      </c>
      <c r="F10" s="46">
        <v>1</v>
      </c>
      <c r="G10" s="46">
        <v>1</v>
      </c>
      <c r="H10" s="22" t="s">
        <v>735</v>
      </c>
      <c r="I10" s="45" t="str">
        <f>IF(SUM(Tabella17[[#This Row],[DE]:[LT]])&gt;0,"Yes","No")</f>
        <v>Yes</v>
      </c>
      <c r="J10" s="20">
        <f>IF(Tabella17[[#This Row],[Used]]="Yes",1,0)</f>
        <v>1</v>
      </c>
    </row>
    <row r="11" spans="1:10" s="20" customFormat="1" ht="15" customHeight="1" x14ac:dyDescent="0.25">
      <c r="A11" s="79" t="s">
        <v>0</v>
      </c>
      <c r="B11" s="80" t="s">
        <v>18</v>
      </c>
      <c r="C11" s="45">
        <v>1</v>
      </c>
      <c r="D11" s="47">
        <v>0</v>
      </c>
      <c r="E11" s="46">
        <v>0</v>
      </c>
      <c r="F11" s="46">
        <v>0</v>
      </c>
      <c r="G11" s="46">
        <v>0</v>
      </c>
      <c r="H11" s="22" t="s">
        <v>735</v>
      </c>
      <c r="I11" s="45" t="str">
        <f>IF(SUM(Tabella17[[#This Row],[DE]:[LT]])&gt;0,"Yes","No")</f>
        <v>Yes</v>
      </c>
      <c r="J11" s="20">
        <f>IF(Tabella17[[#This Row],[Used]]="Yes",1,0)</f>
        <v>1</v>
      </c>
    </row>
    <row r="12" spans="1:10" s="20" customFormat="1" ht="15" customHeight="1" x14ac:dyDescent="0.25">
      <c r="A12" s="79" t="s">
        <v>0</v>
      </c>
      <c r="B12" s="80" t="s">
        <v>20</v>
      </c>
      <c r="C12" s="45">
        <v>1</v>
      </c>
      <c r="D12" s="47">
        <v>1</v>
      </c>
      <c r="E12" s="46">
        <v>0</v>
      </c>
      <c r="F12" s="46">
        <v>0</v>
      </c>
      <c r="G12" s="46">
        <v>1</v>
      </c>
      <c r="H12" s="22" t="s">
        <v>735</v>
      </c>
      <c r="I12" s="45" t="str">
        <f>IF(SUM(Tabella17[[#This Row],[DE]:[LT]])&gt;0,"Yes","No")</f>
        <v>Yes</v>
      </c>
      <c r="J12" s="20">
        <f>IF(Tabella17[[#This Row],[Used]]="Yes",1,0)</f>
        <v>1</v>
      </c>
    </row>
    <row r="13" spans="1:10" s="20" customFormat="1" ht="15" customHeight="1" x14ac:dyDescent="0.25">
      <c r="A13" s="79" t="s">
        <v>0</v>
      </c>
      <c r="B13" s="80" t="s">
        <v>22</v>
      </c>
      <c r="C13" s="45">
        <v>1</v>
      </c>
      <c r="D13" s="47">
        <v>0</v>
      </c>
      <c r="E13" s="46">
        <v>0</v>
      </c>
      <c r="F13" s="46">
        <v>0</v>
      </c>
      <c r="G13" s="46">
        <v>0</v>
      </c>
      <c r="H13" s="22" t="s">
        <v>735</v>
      </c>
      <c r="I13" s="45" t="str">
        <f>IF(SUM(Tabella17[[#This Row],[DE]:[LT]])&gt;0,"Yes","No")</f>
        <v>Yes</v>
      </c>
      <c r="J13" s="20">
        <f>IF(Tabella17[[#This Row],[Used]]="Yes",1,0)</f>
        <v>1</v>
      </c>
    </row>
    <row r="14" spans="1:10" s="20" customFormat="1" ht="15" customHeight="1" thickBot="1" x14ac:dyDescent="0.3">
      <c r="A14" s="81" t="s">
        <v>0</v>
      </c>
      <c r="B14" s="82" t="s">
        <v>24</v>
      </c>
      <c r="C14" s="49">
        <v>0</v>
      </c>
      <c r="D14" s="51">
        <v>0</v>
      </c>
      <c r="E14" s="50">
        <v>0</v>
      </c>
      <c r="F14" s="50">
        <v>0</v>
      </c>
      <c r="G14" s="50">
        <v>1</v>
      </c>
      <c r="H14" s="34" t="s">
        <v>735</v>
      </c>
      <c r="I14" s="45" t="str">
        <f>IF(SUM(Tabella17[[#This Row],[DE]:[LT]])&gt;0,"Yes","No")</f>
        <v>Yes</v>
      </c>
      <c r="J14" s="20">
        <f>IF(Tabella17[[#This Row],[Used]]="Yes",1,0)</f>
        <v>1</v>
      </c>
    </row>
    <row r="15" spans="1:10" s="20" customFormat="1" ht="15" customHeight="1" thickTop="1" x14ac:dyDescent="0.25">
      <c r="A15" s="83" t="s">
        <v>26</v>
      </c>
      <c r="B15" s="84" t="s">
        <v>27</v>
      </c>
      <c r="C15" s="45">
        <v>1</v>
      </c>
      <c r="D15" s="47">
        <v>1</v>
      </c>
      <c r="E15" s="46">
        <v>1</v>
      </c>
      <c r="F15" s="46">
        <v>1</v>
      </c>
      <c r="G15" s="46">
        <v>1</v>
      </c>
      <c r="H15" s="25" t="s">
        <v>735</v>
      </c>
      <c r="I15" s="45" t="str">
        <f>IF(SUM(Tabella17[[#This Row],[DE]:[LT]])&gt;0,"Yes","No")</f>
        <v>Yes</v>
      </c>
      <c r="J15" s="20">
        <f>IF(Tabella17[[#This Row],[Used]]="Yes",1,0)</f>
        <v>1</v>
      </c>
    </row>
    <row r="16" spans="1:10" s="20" customFormat="1" ht="15" customHeight="1" x14ac:dyDescent="0.25">
      <c r="A16" s="83" t="s">
        <v>26</v>
      </c>
      <c r="B16" s="84" t="s">
        <v>29</v>
      </c>
      <c r="C16" s="45">
        <v>1</v>
      </c>
      <c r="D16" s="47">
        <v>1</v>
      </c>
      <c r="E16" s="46">
        <v>1</v>
      </c>
      <c r="F16" s="46">
        <v>1</v>
      </c>
      <c r="G16" s="46">
        <v>1</v>
      </c>
      <c r="H16" s="25" t="s">
        <v>735</v>
      </c>
      <c r="I16" s="45" t="str">
        <f>IF(SUM(Tabella17[[#This Row],[DE]:[LT]])&gt;0,"Yes","No")</f>
        <v>Yes</v>
      </c>
      <c r="J16" s="20">
        <f>IF(Tabella17[[#This Row],[Used]]="Yes",1,0)</f>
        <v>1</v>
      </c>
    </row>
    <row r="17" spans="1:10" s="20" customFormat="1" ht="15" customHeight="1" x14ac:dyDescent="0.25">
      <c r="A17" s="83" t="s">
        <v>26</v>
      </c>
      <c r="B17" s="84" t="s">
        <v>31</v>
      </c>
      <c r="C17" s="45">
        <v>0</v>
      </c>
      <c r="D17" s="47">
        <v>1</v>
      </c>
      <c r="E17" s="46">
        <v>0</v>
      </c>
      <c r="F17" s="46">
        <v>0</v>
      </c>
      <c r="G17" s="46">
        <v>0</v>
      </c>
      <c r="H17" s="25" t="s">
        <v>735</v>
      </c>
      <c r="I17" s="45" t="str">
        <f>IF(SUM(Tabella17[[#This Row],[DE]:[LT]])&gt;0,"Yes","No")</f>
        <v>Yes</v>
      </c>
      <c r="J17" s="20">
        <f>IF(Tabella17[[#This Row],[Used]]="Yes",1,0)</f>
        <v>1</v>
      </c>
    </row>
    <row r="18" spans="1:10" s="20" customFormat="1" ht="15" customHeight="1" x14ac:dyDescent="0.25">
      <c r="A18" s="83" t="s">
        <v>26</v>
      </c>
      <c r="B18" s="84" t="s">
        <v>33</v>
      </c>
      <c r="C18" s="45">
        <v>0</v>
      </c>
      <c r="D18" s="47">
        <v>1</v>
      </c>
      <c r="E18" s="46">
        <v>0</v>
      </c>
      <c r="F18" s="46">
        <v>0</v>
      </c>
      <c r="G18" s="46">
        <v>0</v>
      </c>
      <c r="H18" s="25" t="s">
        <v>735</v>
      </c>
      <c r="I18" s="45" t="str">
        <f>IF(SUM(Tabella17[[#This Row],[DE]:[LT]])&gt;0,"Yes","No")</f>
        <v>Yes</v>
      </c>
      <c r="J18" s="20">
        <f>IF(Tabella17[[#This Row],[Used]]="Yes",1,0)</f>
        <v>1</v>
      </c>
    </row>
    <row r="19" spans="1:10" s="20" customFormat="1" ht="15" customHeight="1" x14ac:dyDescent="0.25">
      <c r="A19" s="83" t="s">
        <v>26</v>
      </c>
      <c r="B19" s="84" t="s">
        <v>35</v>
      </c>
      <c r="C19" s="45">
        <v>0</v>
      </c>
      <c r="D19" s="47">
        <v>1</v>
      </c>
      <c r="E19" s="46">
        <v>0</v>
      </c>
      <c r="F19" s="46">
        <v>1</v>
      </c>
      <c r="G19" s="46">
        <v>0</v>
      </c>
      <c r="H19" s="25" t="s">
        <v>735</v>
      </c>
      <c r="I19" s="45" t="str">
        <f>IF(SUM(Tabella17[[#This Row],[DE]:[LT]])&gt;0,"Yes","No")</f>
        <v>Yes</v>
      </c>
      <c r="J19" s="20">
        <f>IF(Tabella17[[#This Row],[Used]]="Yes",1,0)</f>
        <v>1</v>
      </c>
    </row>
    <row r="20" spans="1:10" s="20" customFormat="1" ht="15" customHeight="1" x14ac:dyDescent="0.25">
      <c r="A20" s="83" t="s">
        <v>26</v>
      </c>
      <c r="B20" s="84" t="s">
        <v>37</v>
      </c>
      <c r="C20" s="45">
        <v>0</v>
      </c>
      <c r="D20" s="47">
        <v>0</v>
      </c>
      <c r="E20" s="46">
        <v>0</v>
      </c>
      <c r="F20" s="46">
        <v>1</v>
      </c>
      <c r="G20" s="46">
        <v>0</v>
      </c>
      <c r="H20" s="25" t="s">
        <v>735</v>
      </c>
      <c r="I20" s="45" t="str">
        <f>IF(SUM(Tabella17[[#This Row],[DE]:[LT]])&gt;0,"Yes","No")</f>
        <v>Yes</v>
      </c>
      <c r="J20" s="20">
        <f>IF(Tabella17[[#This Row],[Used]]="Yes",1,0)</f>
        <v>1</v>
      </c>
    </row>
    <row r="21" spans="1:10" s="20" customFormat="1" ht="15" customHeight="1" x14ac:dyDescent="0.25">
      <c r="A21" s="83" t="s">
        <v>26</v>
      </c>
      <c r="B21" s="84" t="s">
        <v>39</v>
      </c>
      <c r="C21" s="45">
        <v>0</v>
      </c>
      <c r="D21" s="47">
        <v>0</v>
      </c>
      <c r="E21" s="46">
        <v>0</v>
      </c>
      <c r="F21" s="46">
        <v>1</v>
      </c>
      <c r="G21" s="46">
        <v>0</v>
      </c>
      <c r="H21" s="25" t="s">
        <v>735</v>
      </c>
      <c r="I21" s="45" t="str">
        <f>IF(SUM(Tabella17[[#This Row],[DE]:[LT]])&gt;0,"Yes","No")</f>
        <v>Yes</v>
      </c>
      <c r="J21" s="20">
        <f>IF(Tabella17[[#This Row],[Used]]="Yes",1,0)</f>
        <v>1</v>
      </c>
    </row>
    <row r="22" spans="1:10" s="20" customFormat="1" ht="15" customHeight="1" x14ac:dyDescent="0.25">
      <c r="A22" s="83" t="s">
        <v>26</v>
      </c>
      <c r="B22" s="84" t="s">
        <v>41</v>
      </c>
      <c r="C22" s="45">
        <v>1</v>
      </c>
      <c r="D22" s="47">
        <v>1</v>
      </c>
      <c r="E22" s="46">
        <v>1</v>
      </c>
      <c r="F22" s="46">
        <v>1</v>
      </c>
      <c r="G22" s="46">
        <v>1</v>
      </c>
      <c r="H22" s="25" t="s">
        <v>735</v>
      </c>
      <c r="I22" s="45" t="str">
        <f>IF(SUM(Tabella17[[#This Row],[DE]:[LT]])&gt;0,"Yes","No")</f>
        <v>Yes</v>
      </c>
      <c r="J22" s="20">
        <f>IF(Tabella17[[#This Row],[Used]]="Yes",1,0)</f>
        <v>1</v>
      </c>
    </row>
    <row r="23" spans="1:10" s="20" customFormat="1" ht="15" customHeight="1" x14ac:dyDescent="0.25">
      <c r="A23" s="83" t="s">
        <v>26</v>
      </c>
      <c r="B23" s="84" t="s">
        <v>26</v>
      </c>
      <c r="C23" s="45">
        <v>1</v>
      </c>
      <c r="D23" s="47">
        <v>1</v>
      </c>
      <c r="E23" s="46">
        <v>0</v>
      </c>
      <c r="F23" s="46">
        <v>1</v>
      </c>
      <c r="G23" s="46">
        <v>1</v>
      </c>
      <c r="H23" s="25" t="s">
        <v>735</v>
      </c>
      <c r="I23" s="45" t="str">
        <f>IF(SUM(Tabella17[[#This Row],[DE]:[LT]])&gt;0,"Yes","No")</f>
        <v>Yes</v>
      </c>
      <c r="J23" s="20">
        <f>IF(Tabella17[[#This Row],[Used]]="Yes",1,0)</f>
        <v>1</v>
      </c>
    </row>
    <row r="24" spans="1:10" s="20" customFormat="1" ht="15" customHeight="1" x14ac:dyDescent="0.25">
      <c r="A24" s="83" t="s">
        <v>26</v>
      </c>
      <c r="B24" s="84" t="s">
        <v>44</v>
      </c>
      <c r="C24" s="45">
        <v>0</v>
      </c>
      <c r="D24" s="47">
        <v>1</v>
      </c>
      <c r="E24" s="46">
        <v>0</v>
      </c>
      <c r="F24" s="46">
        <v>0</v>
      </c>
      <c r="G24" s="46">
        <v>0</v>
      </c>
      <c r="H24" s="25" t="s">
        <v>735</v>
      </c>
      <c r="I24" s="45" t="str">
        <f>IF(SUM(Tabella17[[#This Row],[DE]:[LT]])&gt;0,"Yes","No")</f>
        <v>Yes</v>
      </c>
      <c r="J24" s="20">
        <f>IF(Tabella17[[#This Row],[Used]]="Yes",1,0)</f>
        <v>1</v>
      </c>
    </row>
    <row r="25" spans="1:10" s="20" customFormat="1" ht="15" customHeight="1" x14ac:dyDescent="0.25">
      <c r="A25" s="83" t="s">
        <v>26</v>
      </c>
      <c r="B25" s="84" t="s">
        <v>46</v>
      </c>
      <c r="C25" s="45">
        <v>0</v>
      </c>
      <c r="D25" s="47">
        <v>0</v>
      </c>
      <c r="E25" s="46">
        <v>0</v>
      </c>
      <c r="F25" s="46">
        <v>0</v>
      </c>
      <c r="G25" s="46">
        <v>1</v>
      </c>
      <c r="H25" s="25" t="s">
        <v>735</v>
      </c>
      <c r="I25" s="45" t="str">
        <f>IF(SUM(Tabella17[[#This Row],[DE]:[LT]])&gt;0,"Yes","No")</f>
        <v>Yes</v>
      </c>
      <c r="J25" s="20">
        <f>IF(Tabella17[[#This Row],[Used]]="Yes",1,0)</f>
        <v>1</v>
      </c>
    </row>
    <row r="26" spans="1:10" s="20" customFormat="1" ht="15" customHeight="1" x14ac:dyDescent="0.25">
      <c r="A26" s="83" t="s">
        <v>26</v>
      </c>
      <c r="B26" s="84" t="s">
        <v>48</v>
      </c>
      <c r="C26" s="45">
        <v>1</v>
      </c>
      <c r="D26" s="47">
        <v>1</v>
      </c>
      <c r="E26" s="46">
        <v>0</v>
      </c>
      <c r="F26" s="46">
        <v>1</v>
      </c>
      <c r="G26" s="46">
        <v>1</v>
      </c>
      <c r="H26" s="26" t="s">
        <v>716</v>
      </c>
      <c r="I26" s="45" t="str">
        <f>IF(SUM(Tabella17[[#This Row],[DE]:[LT]])&gt;0,"Yes","No")</f>
        <v>Yes</v>
      </c>
      <c r="J26" s="20">
        <f>IF(Tabella17[[#This Row],[Used]]="Yes",1,0)</f>
        <v>1</v>
      </c>
    </row>
    <row r="27" spans="1:10" s="20" customFormat="1" ht="15" customHeight="1" x14ac:dyDescent="0.25">
      <c r="A27" s="83" t="s">
        <v>26</v>
      </c>
      <c r="B27" s="84" t="s">
        <v>50</v>
      </c>
      <c r="C27" s="45">
        <v>0</v>
      </c>
      <c r="D27" s="47">
        <v>0</v>
      </c>
      <c r="E27" s="46">
        <v>0</v>
      </c>
      <c r="F27" s="46">
        <v>0</v>
      </c>
      <c r="G27" s="46">
        <v>1</v>
      </c>
      <c r="H27" s="25" t="s">
        <v>735</v>
      </c>
      <c r="I27" s="45" t="str">
        <f>IF(SUM(Tabella17[[#This Row],[DE]:[LT]])&gt;0,"Yes","No")</f>
        <v>Yes</v>
      </c>
      <c r="J27" s="20">
        <f>IF(Tabella17[[#This Row],[Used]]="Yes",1,0)</f>
        <v>1</v>
      </c>
    </row>
    <row r="28" spans="1:10" s="20" customFormat="1" ht="15" customHeight="1" x14ac:dyDescent="0.25">
      <c r="A28" s="83" t="s">
        <v>26</v>
      </c>
      <c r="B28" s="84" t="s">
        <v>52</v>
      </c>
      <c r="C28" s="45">
        <v>1</v>
      </c>
      <c r="D28" s="47">
        <v>1</v>
      </c>
      <c r="E28" s="46">
        <v>0</v>
      </c>
      <c r="F28" s="46">
        <v>1</v>
      </c>
      <c r="G28" s="46">
        <v>1</v>
      </c>
      <c r="H28" s="25" t="s">
        <v>735</v>
      </c>
      <c r="I28" s="45" t="str">
        <f>IF(SUM(Tabella17[[#This Row],[DE]:[LT]])&gt;0,"Yes","No")</f>
        <v>Yes</v>
      </c>
      <c r="J28" s="20">
        <f>IF(Tabella17[[#This Row],[Used]]="Yes",1,0)</f>
        <v>1</v>
      </c>
    </row>
    <row r="29" spans="1:10" s="20" customFormat="1" ht="15" customHeight="1" x14ac:dyDescent="0.25">
      <c r="A29" s="83" t="s">
        <v>26</v>
      </c>
      <c r="B29" s="84" t="s">
        <v>54</v>
      </c>
      <c r="C29" s="45">
        <v>1</v>
      </c>
      <c r="D29" s="47">
        <v>1</v>
      </c>
      <c r="E29" s="46">
        <v>0</v>
      </c>
      <c r="F29" s="46">
        <v>1</v>
      </c>
      <c r="G29" s="46">
        <v>0</v>
      </c>
      <c r="H29" s="25" t="s">
        <v>735</v>
      </c>
      <c r="I29" s="45" t="str">
        <f>IF(SUM(Tabella17[[#This Row],[DE]:[LT]])&gt;0,"Yes","No")</f>
        <v>Yes</v>
      </c>
      <c r="J29" s="20">
        <f>IF(Tabella17[[#This Row],[Used]]="Yes",1,0)</f>
        <v>1</v>
      </c>
    </row>
    <row r="30" spans="1:10" s="20" customFormat="1" ht="15" customHeight="1" x14ac:dyDescent="0.25">
      <c r="A30" s="83" t="s">
        <v>26</v>
      </c>
      <c r="B30" s="84" t="s">
        <v>56</v>
      </c>
      <c r="C30" s="45">
        <v>1</v>
      </c>
      <c r="D30" s="47">
        <v>1</v>
      </c>
      <c r="E30" s="46">
        <v>0</v>
      </c>
      <c r="F30" s="46">
        <v>1</v>
      </c>
      <c r="G30" s="46">
        <v>0</v>
      </c>
      <c r="H30" s="25" t="s">
        <v>735</v>
      </c>
      <c r="I30" s="45" t="str">
        <f>IF(SUM(Tabella17[[#This Row],[DE]:[LT]])&gt;0,"Yes","No")</f>
        <v>Yes</v>
      </c>
      <c r="J30" s="20">
        <f>IF(Tabella17[[#This Row],[Used]]="Yes",1,0)</f>
        <v>1</v>
      </c>
    </row>
    <row r="31" spans="1:10" s="20" customFormat="1" ht="15" customHeight="1" x14ac:dyDescent="0.25">
      <c r="A31" s="83" t="s">
        <v>26</v>
      </c>
      <c r="B31" s="84" t="s">
        <v>58</v>
      </c>
      <c r="C31" s="45">
        <v>1</v>
      </c>
      <c r="D31" s="47">
        <v>1</v>
      </c>
      <c r="E31" s="46">
        <v>0</v>
      </c>
      <c r="F31" s="46">
        <v>1</v>
      </c>
      <c r="G31" s="46">
        <v>0</v>
      </c>
      <c r="H31" s="25" t="s">
        <v>735</v>
      </c>
      <c r="I31" s="45" t="str">
        <f>IF(SUM(Tabella17[[#This Row],[DE]:[LT]])&gt;0,"Yes","No")</f>
        <v>Yes</v>
      </c>
      <c r="J31" s="20">
        <f>IF(Tabella17[[#This Row],[Used]]="Yes",1,0)</f>
        <v>1</v>
      </c>
    </row>
    <row r="32" spans="1:10" s="20" customFormat="1" ht="15" customHeight="1" x14ac:dyDescent="0.25">
      <c r="A32" s="83" t="s">
        <v>26</v>
      </c>
      <c r="B32" s="84" t="s">
        <v>60</v>
      </c>
      <c r="C32" s="45">
        <v>0</v>
      </c>
      <c r="D32" s="47">
        <v>0</v>
      </c>
      <c r="E32" s="46">
        <v>0</v>
      </c>
      <c r="F32" s="46">
        <v>1</v>
      </c>
      <c r="G32" s="46">
        <v>0</v>
      </c>
      <c r="H32" s="25" t="s">
        <v>735</v>
      </c>
      <c r="I32" s="45" t="str">
        <f>IF(SUM(Tabella17[[#This Row],[DE]:[LT]])&gt;0,"Yes","No")</f>
        <v>Yes</v>
      </c>
      <c r="J32" s="20">
        <f>IF(Tabella17[[#This Row],[Used]]="Yes",1,0)</f>
        <v>1</v>
      </c>
    </row>
    <row r="33" spans="1:10" s="20" customFormat="1" ht="15" customHeight="1" x14ac:dyDescent="0.25">
      <c r="A33" s="83" t="s">
        <v>26</v>
      </c>
      <c r="B33" s="84" t="s">
        <v>62</v>
      </c>
      <c r="C33" s="45">
        <v>0</v>
      </c>
      <c r="D33" s="47">
        <v>1</v>
      </c>
      <c r="E33" s="46">
        <v>0</v>
      </c>
      <c r="F33" s="46">
        <v>1</v>
      </c>
      <c r="G33" s="46">
        <v>0</v>
      </c>
      <c r="H33" s="25" t="s">
        <v>735</v>
      </c>
      <c r="I33" s="45" t="str">
        <f>IF(SUM(Tabella17[[#This Row],[DE]:[LT]])&gt;0,"Yes","No")</f>
        <v>Yes</v>
      </c>
      <c r="J33" s="20">
        <f>IF(Tabella17[[#This Row],[Used]]="Yes",1,0)</f>
        <v>1</v>
      </c>
    </row>
    <row r="34" spans="1:10" s="20" customFormat="1" ht="15" customHeight="1" x14ac:dyDescent="0.25">
      <c r="A34" s="83" t="s">
        <v>26</v>
      </c>
      <c r="B34" s="84" t="s">
        <v>64</v>
      </c>
      <c r="C34" s="45">
        <v>0</v>
      </c>
      <c r="D34" s="47">
        <v>1</v>
      </c>
      <c r="E34" s="46">
        <v>0</v>
      </c>
      <c r="F34" s="46">
        <v>1</v>
      </c>
      <c r="G34" s="46">
        <v>0</v>
      </c>
      <c r="H34" s="25" t="s">
        <v>735</v>
      </c>
      <c r="I34" s="45" t="str">
        <f>IF(SUM(Tabella17[[#This Row],[DE]:[LT]])&gt;0,"Yes","No")</f>
        <v>Yes</v>
      </c>
      <c r="J34" s="20">
        <f>IF(Tabella17[[#This Row],[Used]]="Yes",1,0)</f>
        <v>1</v>
      </c>
    </row>
    <row r="35" spans="1:10" s="20" customFormat="1" ht="15" customHeight="1" x14ac:dyDescent="0.25">
      <c r="A35" s="83" t="s">
        <v>26</v>
      </c>
      <c r="B35" s="84" t="s">
        <v>66</v>
      </c>
      <c r="C35" s="45">
        <v>0</v>
      </c>
      <c r="D35" s="47">
        <v>1</v>
      </c>
      <c r="E35" s="46">
        <v>0</v>
      </c>
      <c r="F35" s="46">
        <v>1</v>
      </c>
      <c r="G35" s="46">
        <v>0</v>
      </c>
      <c r="H35" s="25" t="s">
        <v>735</v>
      </c>
      <c r="I35" s="45" t="str">
        <f>IF(SUM(Tabella17[[#This Row],[DE]:[LT]])&gt;0,"Yes","No")</f>
        <v>Yes</v>
      </c>
      <c r="J35" s="20">
        <f>IF(Tabella17[[#This Row],[Used]]="Yes",1,0)</f>
        <v>1</v>
      </c>
    </row>
    <row r="36" spans="1:10" s="20" customFormat="1" ht="15" customHeight="1" x14ac:dyDescent="0.25">
      <c r="A36" s="83" t="s">
        <v>26</v>
      </c>
      <c r="B36" s="84" t="s">
        <v>68</v>
      </c>
      <c r="C36" s="45">
        <v>0</v>
      </c>
      <c r="D36" s="47">
        <v>1</v>
      </c>
      <c r="E36" s="46">
        <v>0</v>
      </c>
      <c r="F36" s="46">
        <v>0</v>
      </c>
      <c r="G36" s="46">
        <v>1</v>
      </c>
      <c r="H36" s="26" t="s">
        <v>716</v>
      </c>
      <c r="I36" s="45" t="str">
        <f>IF(SUM(Tabella17[[#This Row],[DE]:[LT]])&gt;0,"Yes","No")</f>
        <v>Yes</v>
      </c>
      <c r="J36" s="20">
        <f>IF(Tabella17[[#This Row],[Used]]="Yes",1,0)</f>
        <v>1</v>
      </c>
    </row>
    <row r="37" spans="1:10" s="20" customFormat="1" ht="15" customHeight="1" x14ac:dyDescent="0.25">
      <c r="A37" s="83" t="s">
        <v>26</v>
      </c>
      <c r="B37" s="84" t="s">
        <v>70</v>
      </c>
      <c r="C37" s="45">
        <v>0</v>
      </c>
      <c r="D37" s="47">
        <v>1</v>
      </c>
      <c r="E37" s="46">
        <v>0</v>
      </c>
      <c r="F37" s="46">
        <v>0</v>
      </c>
      <c r="G37" s="46">
        <v>1</v>
      </c>
      <c r="H37" s="25" t="s">
        <v>735</v>
      </c>
      <c r="I37" s="45" t="str">
        <f>IF(SUM(Tabella17[[#This Row],[DE]:[LT]])&gt;0,"Yes","No")</f>
        <v>Yes</v>
      </c>
      <c r="J37" s="20">
        <f>IF(Tabella17[[#This Row],[Used]]="Yes",1,0)</f>
        <v>1</v>
      </c>
    </row>
    <row r="38" spans="1:10" s="20" customFormat="1" ht="15" customHeight="1" x14ac:dyDescent="0.25">
      <c r="A38" s="83" t="s">
        <v>26</v>
      </c>
      <c r="B38" s="84" t="s">
        <v>72</v>
      </c>
      <c r="C38" s="45">
        <v>0</v>
      </c>
      <c r="D38" s="47">
        <v>1</v>
      </c>
      <c r="E38" s="46">
        <v>0</v>
      </c>
      <c r="F38" s="46">
        <v>0</v>
      </c>
      <c r="G38" s="46">
        <v>0</v>
      </c>
      <c r="H38" s="25" t="s">
        <v>735</v>
      </c>
      <c r="I38" s="45" t="str">
        <f>IF(SUM(Tabella17[[#This Row],[DE]:[LT]])&gt;0,"Yes","No")</f>
        <v>Yes</v>
      </c>
      <c r="J38" s="20">
        <f>IF(Tabella17[[#This Row],[Used]]="Yes",1,0)</f>
        <v>1</v>
      </c>
    </row>
    <row r="39" spans="1:10" s="20" customFormat="1" ht="15" customHeight="1" x14ac:dyDescent="0.25">
      <c r="A39" s="83" t="s">
        <v>26</v>
      </c>
      <c r="B39" s="84" t="s">
        <v>74</v>
      </c>
      <c r="C39" s="45">
        <v>0</v>
      </c>
      <c r="D39" s="47">
        <v>1</v>
      </c>
      <c r="E39" s="46">
        <v>0</v>
      </c>
      <c r="F39" s="46">
        <v>0</v>
      </c>
      <c r="G39" s="46">
        <v>0</v>
      </c>
      <c r="H39" s="25" t="s">
        <v>735</v>
      </c>
      <c r="I39" s="45" t="str">
        <f>IF(SUM(Tabella17[[#This Row],[DE]:[LT]])&gt;0,"Yes","No")</f>
        <v>Yes</v>
      </c>
      <c r="J39" s="20">
        <f>IF(Tabella17[[#This Row],[Used]]="Yes",1,0)</f>
        <v>1</v>
      </c>
    </row>
    <row r="40" spans="1:10" s="20" customFormat="1" ht="15" customHeight="1" x14ac:dyDescent="0.25">
      <c r="A40" s="83" t="s">
        <v>26</v>
      </c>
      <c r="B40" s="84" t="s">
        <v>76</v>
      </c>
      <c r="C40" s="45">
        <v>0</v>
      </c>
      <c r="D40" s="47">
        <v>0</v>
      </c>
      <c r="E40" s="46">
        <v>0</v>
      </c>
      <c r="F40" s="46">
        <v>0</v>
      </c>
      <c r="G40" s="46">
        <v>0</v>
      </c>
      <c r="H40" s="25" t="s">
        <v>735</v>
      </c>
      <c r="I40" s="45" t="str">
        <f>IF(SUM(Tabella17[[#This Row],[DE]:[LT]])&gt;0,"Yes","No")</f>
        <v>No</v>
      </c>
      <c r="J40" s="20">
        <f>IF(Tabella17[[#This Row],[Used]]="Yes",1,0)</f>
        <v>0</v>
      </c>
    </row>
    <row r="41" spans="1:10" s="20" customFormat="1" ht="15" customHeight="1" thickBot="1" x14ac:dyDescent="0.3">
      <c r="A41" s="83" t="s">
        <v>26</v>
      </c>
      <c r="B41" s="84" t="s">
        <v>78</v>
      </c>
      <c r="C41" s="45">
        <v>0</v>
      </c>
      <c r="D41" s="47">
        <v>0</v>
      </c>
      <c r="E41" s="46">
        <v>1</v>
      </c>
      <c r="F41" s="46">
        <v>0</v>
      </c>
      <c r="G41" s="46">
        <v>0</v>
      </c>
      <c r="H41" s="25" t="s">
        <v>735</v>
      </c>
      <c r="I41" s="45" t="str">
        <f>IF(SUM(Tabella17[[#This Row],[DE]:[LT]])&gt;0,"Yes","No")</f>
        <v>Yes</v>
      </c>
      <c r="J41" s="20">
        <f>IF(Tabella17[[#This Row],[Used]]="Yes",1,0)</f>
        <v>1</v>
      </c>
    </row>
    <row r="42" spans="1:10" s="20" customFormat="1" ht="15" customHeight="1" thickTop="1" x14ac:dyDescent="0.25">
      <c r="A42" s="77" t="s">
        <v>80</v>
      </c>
      <c r="B42" s="78" t="s">
        <v>27</v>
      </c>
      <c r="C42" s="41">
        <v>1</v>
      </c>
      <c r="D42" s="43">
        <v>1</v>
      </c>
      <c r="E42" s="42">
        <v>1</v>
      </c>
      <c r="F42" s="42">
        <v>1</v>
      </c>
      <c r="G42" s="42">
        <v>1</v>
      </c>
      <c r="H42" s="31" t="s">
        <v>735</v>
      </c>
      <c r="I42" s="45" t="str">
        <f>IF(SUM(Tabella17[[#This Row],[DE]:[LT]])&gt;0,"Yes","No")</f>
        <v>Yes</v>
      </c>
      <c r="J42" s="20">
        <f>IF(Tabella17[[#This Row],[Used]]="Yes",1,0)</f>
        <v>1</v>
      </c>
    </row>
    <row r="43" spans="1:10" s="20" customFormat="1" ht="15" customHeight="1" x14ac:dyDescent="0.25">
      <c r="A43" s="79" t="s">
        <v>80</v>
      </c>
      <c r="B43" s="80" t="s">
        <v>81</v>
      </c>
      <c r="C43" s="45">
        <v>0</v>
      </c>
      <c r="D43" s="47">
        <v>0</v>
      </c>
      <c r="E43" s="46">
        <v>0</v>
      </c>
      <c r="F43" s="46">
        <v>1</v>
      </c>
      <c r="G43" s="46">
        <v>1</v>
      </c>
      <c r="H43" s="22" t="s">
        <v>735</v>
      </c>
      <c r="I43" s="45" t="str">
        <f>IF(SUM(Tabella17[[#This Row],[DE]:[LT]])&gt;0,"Yes","No")</f>
        <v>Yes</v>
      </c>
      <c r="J43" s="20">
        <f>IF(Tabella17[[#This Row],[Used]]="Yes",1,0)</f>
        <v>1</v>
      </c>
    </row>
    <row r="44" spans="1:10" s="20" customFormat="1" ht="15" customHeight="1" x14ac:dyDescent="0.25">
      <c r="A44" s="79" t="s">
        <v>80</v>
      </c>
      <c r="B44" s="80" t="s">
        <v>83</v>
      </c>
      <c r="C44" s="45">
        <v>0</v>
      </c>
      <c r="D44" s="47">
        <v>0</v>
      </c>
      <c r="E44" s="46">
        <v>0</v>
      </c>
      <c r="F44" s="46">
        <v>0</v>
      </c>
      <c r="G44" s="46">
        <v>1</v>
      </c>
      <c r="H44" s="22" t="s">
        <v>735</v>
      </c>
      <c r="I44" s="45" t="str">
        <f>IF(SUM(Tabella17[[#This Row],[DE]:[LT]])&gt;0,"Yes","No")</f>
        <v>Yes</v>
      </c>
      <c r="J44" s="20">
        <f>IF(Tabella17[[#This Row],[Used]]="Yes",1,0)</f>
        <v>1</v>
      </c>
    </row>
    <row r="45" spans="1:10" s="20" customFormat="1" ht="15" customHeight="1" x14ac:dyDescent="0.25">
      <c r="A45" s="79" t="s">
        <v>80</v>
      </c>
      <c r="B45" s="80" t="s">
        <v>85</v>
      </c>
      <c r="C45" s="45">
        <v>0</v>
      </c>
      <c r="D45" s="47">
        <v>0</v>
      </c>
      <c r="E45" s="46">
        <v>0</v>
      </c>
      <c r="F45" s="46">
        <v>0</v>
      </c>
      <c r="G45" s="46">
        <v>1</v>
      </c>
      <c r="H45" s="22" t="s">
        <v>735</v>
      </c>
      <c r="I45" s="45" t="str">
        <f>IF(SUM(Tabella17[[#This Row],[DE]:[LT]])&gt;0,"Yes","No")</f>
        <v>Yes</v>
      </c>
      <c r="J45" s="20">
        <f>IF(Tabella17[[#This Row],[Used]]="Yes",1,0)</f>
        <v>1</v>
      </c>
    </row>
    <row r="46" spans="1:10" s="20" customFormat="1" ht="15" customHeight="1" x14ac:dyDescent="0.25">
      <c r="A46" s="79" t="s">
        <v>80</v>
      </c>
      <c r="B46" s="80" t="s">
        <v>87</v>
      </c>
      <c r="C46" s="45">
        <v>0</v>
      </c>
      <c r="D46" s="47">
        <v>0</v>
      </c>
      <c r="E46" s="46">
        <v>0</v>
      </c>
      <c r="F46" s="46">
        <v>1</v>
      </c>
      <c r="G46" s="46">
        <v>0</v>
      </c>
      <c r="H46" s="22" t="s">
        <v>735</v>
      </c>
      <c r="I46" s="45" t="str">
        <f>IF(SUM(Tabella17[[#This Row],[DE]:[LT]])&gt;0,"Yes","No")</f>
        <v>Yes</v>
      </c>
      <c r="J46" s="20">
        <f>IF(Tabella17[[#This Row],[Used]]="Yes",1,0)</f>
        <v>1</v>
      </c>
    </row>
    <row r="47" spans="1:10" s="20" customFormat="1" ht="15" customHeight="1" x14ac:dyDescent="0.25">
      <c r="A47" s="79" t="s">
        <v>80</v>
      </c>
      <c r="B47" s="80" t="s">
        <v>89</v>
      </c>
      <c r="C47" s="45">
        <v>0</v>
      </c>
      <c r="D47" s="47">
        <v>0</v>
      </c>
      <c r="E47" s="46">
        <v>1</v>
      </c>
      <c r="F47" s="46">
        <v>1</v>
      </c>
      <c r="G47" s="46">
        <v>1</v>
      </c>
      <c r="H47" s="22" t="s">
        <v>735</v>
      </c>
      <c r="I47" s="45" t="str">
        <f>IF(SUM(Tabella17[[#This Row],[DE]:[LT]])&gt;0,"Yes","No")</f>
        <v>Yes</v>
      </c>
      <c r="J47" s="20">
        <f>IF(Tabella17[[#This Row],[Used]]="Yes",1,0)</f>
        <v>1</v>
      </c>
    </row>
    <row r="48" spans="1:10" s="20" customFormat="1" ht="15" customHeight="1" x14ac:dyDescent="0.25">
      <c r="A48" s="79" t="s">
        <v>80</v>
      </c>
      <c r="B48" s="80" t="s">
        <v>91</v>
      </c>
      <c r="C48" s="45">
        <v>1</v>
      </c>
      <c r="D48" s="47">
        <v>1</v>
      </c>
      <c r="E48" s="46">
        <v>0</v>
      </c>
      <c r="F48" s="46">
        <v>1</v>
      </c>
      <c r="G48" s="46">
        <v>1</v>
      </c>
      <c r="H48" s="23" t="s">
        <v>716</v>
      </c>
      <c r="I48" s="45" t="str">
        <f>IF(SUM(Tabella17[[#This Row],[DE]:[LT]])&gt;0,"Yes","No")</f>
        <v>Yes</v>
      </c>
      <c r="J48" s="20">
        <f>IF(Tabella17[[#This Row],[Used]]="Yes",1,0)</f>
        <v>1</v>
      </c>
    </row>
    <row r="49" spans="1:10" s="20" customFormat="1" ht="15" customHeight="1" x14ac:dyDescent="0.25">
      <c r="A49" s="79" t="s">
        <v>80</v>
      </c>
      <c r="B49" s="80" t="s">
        <v>93</v>
      </c>
      <c r="C49" s="45">
        <v>0</v>
      </c>
      <c r="D49" s="47">
        <v>0</v>
      </c>
      <c r="E49" s="46">
        <v>0</v>
      </c>
      <c r="F49" s="46">
        <v>1</v>
      </c>
      <c r="G49" s="46">
        <v>0</v>
      </c>
      <c r="H49" s="22" t="s">
        <v>735</v>
      </c>
      <c r="I49" s="45" t="str">
        <f>IF(SUM(Tabella17[[#This Row],[DE]:[LT]])&gt;0,"Yes","No")</f>
        <v>Yes</v>
      </c>
      <c r="J49" s="20">
        <f>IF(Tabella17[[#This Row],[Used]]="Yes",1,0)</f>
        <v>1</v>
      </c>
    </row>
    <row r="50" spans="1:10" s="20" customFormat="1" ht="15" customHeight="1" x14ac:dyDescent="0.25">
      <c r="A50" s="79" t="s">
        <v>80</v>
      </c>
      <c r="B50" s="80" t="s">
        <v>95</v>
      </c>
      <c r="C50" s="45">
        <v>0</v>
      </c>
      <c r="D50" s="47">
        <v>0</v>
      </c>
      <c r="E50" s="46">
        <v>0</v>
      </c>
      <c r="F50" s="46">
        <v>1</v>
      </c>
      <c r="G50" s="46">
        <v>1</v>
      </c>
      <c r="H50" s="22" t="s">
        <v>735</v>
      </c>
      <c r="I50" s="45" t="str">
        <f>IF(SUM(Tabella17[[#This Row],[DE]:[LT]])&gt;0,"Yes","No")</f>
        <v>Yes</v>
      </c>
      <c r="J50" s="20">
        <f>IF(Tabella17[[#This Row],[Used]]="Yes",1,0)</f>
        <v>1</v>
      </c>
    </row>
    <row r="51" spans="1:10" s="20" customFormat="1" ht="15" customHeight="1" x14ac:dyDescent="0.25">
      <c r="A51" s="79" t="s">
        <v>80</v>
      </c>
      <c r="B51" s="80" t="s">
        <v>97</v>
      </c>
      <c r="C51" s="45">
        <v>1</v>
      </c>
      <c r="D51" s="47">
        <v>0</v>
      </c>
      <c r="E51" s="46">
        <v>1</v>
      </c>
      <c r="F51" s="46">
        <v>1</v>
      </c>
      <c r="G51" s="46">
        <v>1</v>
      </c>
      <c r="H51" s="22" t="s">
        <v>735</v>
      </c>
      <c r="I51" s="45" t="str">
        <f>IF(SUM(Tabella17[[#This Row],[DE]:[LT]])&gt;0,"Yes","No")</f>
        <v>Yes</v>
      </c>
      <c r="J51" s="20">
        <f>IF(Tabella17[[#This Row],[Used]]="Yes",1,0)</f>
        <v>1</v>
      </c>
    </row>
    <row r="52" spans="1:10" s="20" customFormat="1" ht="15" customHeight="1" x14ac:dyDescent="0.25">
      <c r="A52" s="79" t="s">
        <v>80</v>
      </c>
      <c r="B52" s="80" t="s">
        <v>99</v>
      </c>
      <c r="C52" s="45">
        <v>0</v>
      </c>
      <c r="D52" s="47">
        <v>0</v>
      </c>
      <c r="E52" s="46">
        <v>0</v>
      </c>
      <c r="F52" s="46">
        <v>1</v>
      </c>
      <c r="G52" s="46">
        <v>1</v>
      </c>
      <c r="H52" s="22" t="s">
        <v>735</v>
      </c>
      <c r="I52" s="45" t="str">
        <f>IF(SUM(Tabella17[[#This Row],[DE]:[LT]])&gt;0,"Yes","No")</f>
        <v>Yes</v>
      </c>
      <c r="J52" s="20">
        <f>IF(Tabella17[[#This Row],[Used]]="Yes",1,0)</f>
        <v>1</v>
      </c>
    </row>
    <row r="53" spans="1:10" s="20" customFormat="1" ht="15" customHeight="1" x14ac:dyDescent="0.25">
      <c r="A53" s="79" t="s">
        <v>80</v>
      </c>
      <c r="B53" s="80" t="s">
        <v>101</v>
      </c>
      <c r="C53" s="45">
        <v>0</v>
      </c>
      <c r="D53" s="47">
        <v>0</v>
      </c>
      <c r="E53" s="46">
        <v>0</v>
      </c>
      <c r="F53" s="46">
        <v>1</v>
      </c>
      <c r="G53" s="46">
        <v>1</v>
      </c>
      <c r="H53" s="22" t="s">
        <v>735</v>
      </c>
      <c r="I53" s="45" t="str">
        <f>IF(SUM(Tabella17[[#This Row],[DE]:[LT]])&gt;0,"Yes","No")</f>
        <v>Yes</v>
      </c>
      <c r="J53" s="20">
        <f>IF(Tabella17[[#This Row],[Used]]="Yes",1,0)</f>
        <v>1</v>
      </c>
    </row>
    <row r="54" spans="1:10" s="20" customFormat="1" ht="15" customHeight="1" x14ac:dyDescent="0.25">
      <c r="A54" s="79" t="s">
        <v>80</v>
      </c>
      <c r="B54" s="80" t="s">
        <v>103</v>
      </c>
      <c r="C54" s="45">
        <v>0</v>
      </c>
      <c r="D54" s="47">
        <v>0</v>
      </c>
      <c r="E54" s="46">
        <v>0</v>
      </c>
      <c r="F54" s="46">
        <v>0</v>
      </c>
      <c r="G54" s="46">
        <v>0</v>
      </c>
      <c r="H54" s="22" t="s">
        <v>735</v>
      </c>
      <c r="I54" s="45" t="str">
        <f>IF(SUM(Tabella17[[#This Row],[DE]:[LT]])&gt;0,"Yes","No")</f>
        <v>No</v>
      </c>
      <c r="J54" s="20">
        <f>IF(Tabella17[[#This Row],[Used]]="Yes",1,0)</f>
        <v>0</v>
      </c>
    </row>
    <row r="55" spans="1:10" s="20" customFormat="1" ht="15" customHeight="1" thickBot="1" x14ac:dyDescent="0.3">
      <c r="A55" s="81" t="s">
        <v>80</v>
      </c>
      <c r="B55" s="82" t="s">
        <v>105</v>
      </c>
      <c r="C55" s="49">
        <v>1</v>
      </c>
      <c r="D55" s="51">
        <v>1</v>
      </c>
      <c r="E55" s="50">
        <v>1</v>
      </c>
      <c r="F55" s="50">
        <v>1</v>
      </c>
      <c r="G55" s="50">
        <v>1</v>
      </c>
      <c r="H55" s="34" t="s">
        <v>735</v>
      </c>
      <c r="I55" s="45" t="str">
        <f>IF(SUM(Tabella17[[#This Row],[DE]:[LT]])&gt;0,"Yes","No")</f>
        <v>Yes</v>
      </c>
      <c r="J55" s="20">
        <f>IF(Tabella17[[#This Row],[Used]]="Yes",1,0)</f>
        <v>1</v>
      </c>
    </row>
    <row r="56" spans="1:10" s="20" customFormat="1" ht="15" customHeight="1" thickTop="1" x14ac:dyDescent="0.25">
      <c r="A56" s="83" t="s">
        <v>89</v>
      </c>
      <c r="B56" s="84" t="s">
        <v>27</v>
      </c>
      <c r="C56" s="45">
        <v>0</v>
      </c>
      <c r="D56" s="47">
        <v>1</v>
      </c>
      <c r="E56" s="46">
        <v>1</v>
      </c>
      <c r="F56" s="46">
        <v>1</v>
      </c>
      <c r="G56" s="46">
        <v>1</v>
      </c>
      <c r="H56" s="25" t="s">
        <v>735</v>
      </c>
      <c r="I56" s="45" t="str">
        <f>IF(SUM(Tabella17[[#This Row],[DE]:[LT]])&gt;0,"Yes","No")</f>
        <v>Yes</v>
      </c>
      <c r="J56" s="20">
        <f>IF(Tabella17[[#This Row],[Used]]="Yes",1,0)</f>
        <v>1</v>
      </c>
    </row>
    <row r="57" spans="1:10" s="20" customFormat="1" ht="15" customHeight="1" x14ac:dyDescent="0.25">
      <c r="A57" s="83" t="s">
        <v>89</v>
      </c>
      <c r="B57" s="84" t="s">
        <v>107</v>
      </c>
      <c r="C57" s="45">
        <v>0</v>
      </c>
      <c r="D57" s="47">
        <v>1</v>
      </c>
      <c r="E57" s="46">
        <v>1</v>
      </c>
      <c r="F57" s="46">
        <v>1</v>
      </c>
      <c r="G57" s="46">
        <v>1</v>
      </c>
      <c r="H57" s="25" t="s">
        <v>735</v>
      </c>
      <c r="I57" s="45" t="str">
        <f>IF(SUM(Tabella17[[#This Row],[DE]:[LT]])&gt;0,"Yes","No")</f>
        <v>Yes</v>
      </c>
      <c r="J57" s="20">
        <f>IF(Tabella17[[#This Row],[Used]]="Yes",1,0)</f>
        <v>1</v>
      </c>
    </row>
    <row r="58" spans="1:10" s="20" customFormat="1" ht="15" customHeight="1" x14ac:dyDescent="0.25">
      <c r="A58" s="83" t="s">
        <v>89</v>
      </c>
      <c r="B58" s="84" t="s">
        <v>109</v>
      </c>
      <c r="C58" s="45">
        <v>0</v>
      </c>
      <c r="D58" s="47">
        <v>0</v>
      </c>
      <c r="E58" s="46">
        <v>0</v>
      </c>
      <c r="F58" s="46">
        <v>0</v>
      </c>
      <c r="G58" s="46">
        <v>0</v>
      </c>
      <c r="H58" s="25" t="s">
        <v>735</v>
      </c>
      <c r="I58" s="45" t="str">
        <f>IF(SUM(Tabella17[[#This Row],[DE]:[LT]])&gt;0,"Yes","No")</f>
        <v>No</v>
      </c>
      <c r="J58" s="20">
        <f>IF(Tabella17[[#This Row],[Used]]="Yes",1,0)</f>
        <v>0</v>
      </c>
    </row>
    <row r="59" spans="1:10" s="20" customFormat="1" ht="15" customHeight="1" x14ac:dyDescent="0.25">
      <c r="A59" s="83" t="s">
        <v>89</v>
      </c>
      <c r="B59" s="84" t="s">
        <v>37</v>
      </c>
      <c r="C59" s="45">
        <v>0</v>
      </c>
      <c r="D59" s="47">
        <v>0</v>
      </c>
      <c r="E59" s="46">
        <v>0</v>
      </c>
      <c r="F59" s="46">
        <v>0</v>
      </c>
      <c r="G59" s="46">
        <v>0</v>
      </c>
      <c r="H59" s="25" t="s">
        <v>735</v>
      </c>
      <c r="I59" s="45" t="str">
        <f>IF(SUM(Tabella17[[#This Row],[DE]:[LT]])&gt;0,"Yes","No")</f>
        <v>No</v>
      </c>
      <c r="J59" s="20">
        <f>IF(Tabella17[[#This Row],[Used]]="Yes",1,0)</f>
        <v>0</v>
      </c>
    </row>
    <row r="60" spans="1:10" s="20" customFormat="1" ht="15" customHeight="1" x14ac:dyDescent="0.25">
      <c r="A60" s="83" t="s">
        <v>89</v>
      </c>
      <c r="B60" s="84" t="s">
        <v>110</v>
      </c>
      <c r="C60" s="45">
        <v>0</v>
      </c>
      <c r="D60" s="47">
        <v>1</v>
      </c>
      <c r="E60" s="46">
        <v>1</v>
      </c>
      <c r="F60" s="46">
        <v>1</v>
      </c>
      <c r="G60" s="46">
        <v>1</v>
      </c>
      <c r="H60" s="25" t="s">
        <v>735</v>
      </c>
      <c r="I60" s="45" t="str">
        <f>IF(SUM(Tabella17[[#This Row],[DE]:[LT]])&gt;0,"Yes","No")</f>
        <v>Yes</v>
      </c>
      <c r="J60" s="20">
        <f>IF(Tabella17[[#This Row],[Used]]="Yes",1,0)</f>
        <v>1</v>
      </c>
    </row>
    <row r="61" spans="1:10" s="20" customFormat="1" ht="15" customHeight="1" x14ac:dyDescent="0.25">
      <c r="A61" s="83" t="s">
        <v>89</v>
      </c>
      <c r="B61" s="84" t="s">
        <v>112</v>
      </c>
      <c r="C61" s="45">
        <v>0</v>
      </c>
      <c r="D61" s="47">
        <v>1</v>
      </c>
      <c r="E61" s="46">
        <v>1</v>
      </c>
      <c r="F61" s="46">
        <v>1</v>
      </c>
      <c r="G61" s="46">
        <v>1</v>
      </c>
      <c r="H61" s="25" t="s">
        <v>735</v>
      </c>
      <c r="I61" s="45" t="str">
        <f>IF(SUM(Tabella17[[#This Row],[DE]:[LT]])&gt;0,"Yes","No")</f>
        <v>Yes</v>
      </c>
      <c r="J61" s="20">
        <f>IF(Tabella17[[#This Row],[Used]]="Yes",1,0)</f>
        <v>1</v>
      </c>
    </row>
    <row r="62" spans="1:10" s="20" customFormat="1" ht="15" customHeight="1" x14ac:dyDescent="0.25">
      <c r="A62" s="83" t="s">
        <v>89</v>
      </c>
      <c r="B62" s="84" t="s">
        <v>114</v>
      </c>
      <c r="C62" s="45">
        <v>0</v>
      </c>
      <c r="D62" s="47">
        <v>1</v>
      </c>
      <c r="E62" s="46">
        <v>1</v>
      </c>
      <c r="F62" s="46">
        <v>1</v>
      </c>
      <c r="G62" s="46">
        <v>1</v>
      </c>
      <c r="H62" s="26" t="s">
        <v>716</v>
      </c>
      <c r="I62" s="45" t="str">
        <f>IF(SUM(Tabella17[[#This Row],[DE]:[LT]])&gt;0,"Yes","No")</f>
        <v>Yes</v>
      </c>
      <c r="J62" s="20">
        <f>IF(Tabella17[[#This Row],[Used]]="Yes",1,0)</f>
        <v>1</v>
      </c>
    </row>
    <row r="63" spans="1:10" s="20" customFormat="1" ht="15" customHeight="1" x14ac:dyDescent="0.25">
      <c r="A63" s="83" t="s">
        <v>89</v>
      </c>
      <c r="B63" s="84" t="s">
        <v>116</v>
      </c>
      <c r="C63" s="45">
        <v>0</v>
      </c>
      <c r="D63" s="47">
        <v>1</v>
      </c>
      <c r="E63" s="46">
        <v>1</v>
      </c>
      <c r="F63" s="46">
        <v>1</v>
      </c>
      <c r="G63" s="46">
        <v>1</v>
      </c>
      <c r="H63" s="26" t="s">
        <v>716</v>
      </c>
      <c r="I63" s="45" t="str">
        <f>IF(SUM(Tabella17[[#This Row],[DE]:[LT]])&gt;0,"Yes","No")</f>
        <v>Yes</v>
      </c>
      <c r="J63" s="20">
        <f>IF(Tabella17[[#This Row],[Used]]="Yes",1,0)</f>
        <v>1</v>
      </c>
    </row>
    <row r="64" spans="1:10" s="20" customFormat="1" ht="15" customHeight="1" x14ac:dyDescent="0.25">
      <c r="A64" s="83" t="s">
        <v>89</v>
      </c>
      <c r="B64" s="84" t="s">
        <v>118</v>
      </c>
      <c r="C64" s="45">
        <v>0</v>
      </c>
      <c r="D64" s="47">
        <v>1</v>
      </c>
      <c r="E64" s="46">
        <v>0</v>
      </c>
      <c r="F64" s="46">
        <v>1</v>
      </c>
      <c r="G64" s="46">
        <v>1</v>
      </c>
      <c r="H64" s="25" t="s">
        <v>735</v>
      </c>
      <c r="I64" s="45" t="str">
        <f>IF(SUM(Tabella17[[#This Row],[DE]:[LT]])&gt;0,"Yes","No")</f>
        <v>Yes</v>
      </c>
      <c r="J64" s="20">
        <f>IF(Tabella17[[#This Row],[Used]]="Yes",1,0)</f>
        <v>1</v>
      </c>
    </row>
    <row r="65" spans="1:10" s="20" customFormat="1" ht="15" customHeight="1" x14ac:dyDescent="0.25">
      <c r="A65" s="83" t="s">
        <v>89</v>
      </c>
      <c r="B65" s="84" t="s">
        <v>120</v>
      </c>
      <c r="C65" s="45">
        <v>0</v>
      </c>
      <c r="D65" s="47">
        <v>1</v>
      </c>
      <c r="E65" s="46">
        <v>1</v>
      </c>
      <c r="F65" s="46">
        <v>1</v>
      </c>
      <c r="G65" s="46">
        <v>1</v>
      </c>
      <c r="H65" s="26" t="s">
        <v>716</v>
      </c>
      <c r="I65" s="45" t="str">
        <f>IF(SUM(Tabella17[[#This Row],[DE]:[LT]])&gt;0,"Yes","No")</f>
        <v>Yes</v>
      </c>
      <c r="J65" s="20">
        <f>IF(Tabella17[[#This Row],[Used]]="Yes",1,0)</f>
        <v>1</v>
      </c>
    </row>
    <row r="66" spans="1:10" s="20" customFormat="1" ht="15" customHeight="1" x14ac:dyDescent="0.25">
      <c r="A66" s="83" t="s">
        <v>89</v>
      </c>
      <c r="B66" s="84" t="s">
        <v>122</v>
      </c>
      <c r="C66" s="45">
        <v>0</v>
      </c>
      <c r="D66" s="47">
        <v>1</v>
      </c>
      <c r="E66" s="46">
        <v>0</v>
      </c>
      <c r="F66" s="46">
        <v>1</v>
      </c>
      <c r="G66" s="46">
        <v>0</v>
      </c>
      <c r="H66" s="26" t="s">
        <v>716</v>
      </c>
      <c r="I66" s="45" t="str">
        <f>IF(SUM(Tabella17[[#This Row],[DE]:[LT]])&gt;0,"Yes","No")</f>
        <v>Yes</v>
      </c>
      <c r="J66" s="20">
        <f>IF(Tabella17[[#This Row],[Used]]="Yes",1,0)</f>
        <v>1</v>
      </c>
    </row>
    <row r="67" spans="1:10" s="20" customFormat="1" ht="15" customHeight="1" x14ac:dyDescent="0.25">
      <c r="A67" s="83" t="s">
        <v>89</v>
      </c>
      <c r="B67" s="84" t="s">
        <v>124</v>
      </c>
      <c r="C67" s="45">
        <v>0</v>
      </c>
      <c r="D67" s="47">
        <v>0</v>
      </c>
      <c r="E67" s="46">
        <v>0</v>
      </c>
      <c r="F67" s="46">
        <v>0</v>
      </c>
      <c r="G67" s="46">
        <v>0</v>
      </c>
      <c r="H67" s="25" t="s">
        <v>735</v>
      </c>
      <c r="I67" s="45" t="str">
        <f>IF(SUM(Tabella17[[#This Row],[DE]:[LT]])&gt;0,"Yes","No")</f>
        <v>No</v>
      </c>
      <c r="J67" s="20">
        <f>IF(Tabella17[[#This Row],[Used]]="Yes",1,0)</f>
        <v>0</v>
      </c>
    </row>
    <row r="68" spans="1:10" s="20" customFormat="1" ht="15" customHeight="1" x14ac:dyDescent="0.25">
      <c r="A68" s="83" t="s">
        <v>89</v>
      </c>
      <c r="B68" s="84" t="s">
        <v>126</v>
      </c>
      <c r="C68" s="45">
        <v>0</v>
      </c>
      <c r="D68" s="47">
        <v>0</v>
      </c>
      <c r="E68" s="46">
        <v>0</v>
      </c>
      <c r="F68" s="46">
        <v>0</v>
      </c>
      <c r="G68" s="46">
        <v>0</v>
      </c>
      <c r="H68" s="25" t="s">
        <v>735</v>
      </c>
      <c r="I68" s="45" t="str">
        <f>IF(SUM(Tabella17[[#This Row],[DE]:[LT]])&gt;0,"Yes","No")</f>
        <v>No</v>
      </c>
      <c r="J68" s="20">
        <f>IF(Tabella17[[#This Row],[Used]]="Yes",1,0)</f>
        <v>0</v>
      </c>
    </row>
    <row r="69" spans="1:10" s="20" customFormat="1" ht="15" customHeight="1" x14ac:dyDescent="0.25">
      <c r="A69" s="83" t="s">
        <v>89</v>
      </c>
      <c r="B69" s="84" t="s">
        <v>128</v>
      </c>
      <c r="C69" s="45">
        <v>0</v>
      </c>
      <c r="D69" s="47">
        <v>1</v>
      </c>
      <c r="E69" s="46">
        <v>0</v>
      </c>
      <c r="F69" s="46">
        <v>0</v>
      </c>
      <c r="G69" s="46">
        <v>0</v>
      </c>
      <c r="H69" s="26" t="s">
        <v>716</v>
      </c>
      <c r="I69" s="45" t="str">
        <f>IF(SUM(Tabella17[[#This Row],[DE]:[LT]])&gt;0,"Yes","No")</f>
        <v>Yes</v>
      </c>
      <c r="J69" s="20">
        <f>IF(Tabella17[[#This Row],[Used]]="Yes",1,0)</f>
        <v>1</v>
      </c>
    </row>
    <row r="70" spans="1:10" s="20" customFormat="1" ht="15" customHeight="1" x14ac:dyDescent="0.25">
      <c r="A70" s="83" t="s">
        <v>89</v>
      </c>
      <c r="B70" s="84" t="s">
        <v>130</v>
      </c>
      <c r="C70" s="45">
        <v>0</v>
      </c>
      <c r="D70" s="47">
        <v>1</v>
      </c>
      <c r="E70" s="46">
        <v>0</v>
      </c>
      <c r="F70" s="46">
        <v>0</v>
      </c>
      <c r="G70" s="46">
        <v>0</v>
      </c>
      <c r="H70" s="25" t="s">
        <v>735</v>
      </c>
      <c r="I70" s="45" t="str">
        <f>IF(SUM(Tabella17[[#This Row],[DE]:[LT]])&gt;0,"Yes","No")</f>
        <v>Yes</v>
      </c>
      <c r="J70" s="20">
        <f>IF(Tabella17[[#This Row],[Used]]="Yes",1,0)</f>
        <v>1</v>
      </c>
    </row>
    <row r="71" spans="1:10" s="20" customFormat="1" ht="15" customHeight="1" x14ac:dyDescent="0.25">
      <c r="A71" s="83" t="s">
        <v>89</v>
      </c>
      <c r="B71" s="84" t="s">
        <v>132</v>
      </c>
      <c r="C71" s="45">
        <v>0</v>
      </c>
      <c r="D71" s="47">
        <v>1</v>
      </c>
      <c r="E71" s="46">
        <v>0</v>
      </c>
      <c r="F71" s="46">
        <v>0</v>
      </c>
      <c r="G71" s="46">
        <v>0</v>
      </c>
      <c r="H71" s="25" t="s">
        <v>735</v>
      </c>
      <c r="I71" s="45" t="str">
        <f>IF(SUM(Tabella17[[#This Row],[DE]:[LT]])&gt;0,"Yes","No")</f>
        <v>Yes</v>
      </c>
      <c r="J71" s="20">
        <f>IF(Tabella17[[#This Row],[Used]]="Yes",1,0)</f>
        <v>1</v>
      </c>
    </row>
    <row r="72" spans="1:10" s="20" customFormat="1" ht="15" customHeight="1" x14ac:dyDescent="0.25">
      <c r="A72" s="83" t="s">
        <v>89</v>
      </c>
      <c r="B72" s="84" t="s">
        <v>134</v>
      </c>
      <c r="C72" s="45">
        <v>0</v>
      </c>
      <c r="D72" s="47">
        <v>0</v>
      </c>
      <c r="E72" s="46">
        <v>0</v>
      </c>
      <c r="F72" s="46">
        <v>0</v>
      </c>
      <c r="G72" s="46">
        <v>0</v>
      </c>
      <c r="H72" s="25" t="s">
        <v>735</v>
      </c>
      <c r="I72" s="45" t="str">
        <f>IF(SUM(Tabella17[[#This Row],[DE]:[LT]])&gt;0,"Yes","No")</f>
        <v>No</v>
      </c>
      <c r="J72" s="20">
        <f>IF(Tabella17[[#This Row],[Used]]="Yes",1,0)</f>
        <v>0</v>
      </c>
    </row>
    <row r="73" spans="1:10" s="20" customFormat="1" ht="15" customHeight="1" thickBot="1" x14ac:dyDescent="0.3">
      <c r="A73" s="83" t="s">
        <v>89</v>
      </c>
      <c r="B73" s="84" t="s">
        <v>136</v>
      </c>
      <c r="C73" s="45">
        <v>0</v>
      </c>
      <c r="D73" s="47">
        <v>0</v>
      </c>
      <c r="E73" s="46">
        <v>0</v>
      </c>
      <c r="F73" s="46">
        <v>0</v>
      </c>
      <c r="G73" s="46">
        <v>0</v>
      </c>
      <c r="H73" s="25" t="s">
        <v>735</v>
      </c>
      <c r="I73" s="45" t="str">
        <f>IF(SUM(Tabella17[[#This Row],[DE]:[LT]])&gt;0,"Yes","No")</f>
        <v>No</v>
      </c>
      <c r="J73" s="20">
        <f>IF(Tabella17[[#This Row],[Used]]="Yes",1,0)</f>
        <v>0</v>
      </c>
    </row>
    <row r="74" spans="1:10" s="20" customFormat="1" ht="15" customHeight="1" thickTop="1" x14ac:dyDescent="0.25">
      <c r="A74" s="77" t="s">
        <v>92</v>
      </c>
      <c r="B74" s="78" t="s">
        <v>27</v>
      </c>
      <c r="C74" s="41">
        <v>1</v>
      </c>
      <c r="D74" s="43">
        <v>0</v>
      </c>
      <c r="E74" s="42">
        <v>0</v>
      </c>
      <c r="F74" s="42">
        <v>1</v>
      </c>
      <c r="G74" s="42">
        <v>1</v>
      </c>
      <c r="H74" s="31" t="s">
        <v>735</v>
      </c>
      <c r="I74" s="45" t="str">
        <f>IF(SUM(Tabella17[[#This Row],[DE]:[LT]])&gt;0,"Yes","No")</f>
        <v>Yes</v>
      </c>
      <c r="J74" s="20">
        <f>IF(Tabella17[[#This Row],[Used]]="Yes",1,0)</f>
        <v>1</v>
      </c>
    </row>
    <row r="75" spans="1:10" s="20" customFormat="1" ht="15" customHeight="1" x14ac:dyDescent="0.25">
      <c r="A75" s="79" t="s">
        <v>92</v>
      </c>
      <c r="B75" s="80" t="s">
        <v>107</v>
      </c>
      <c r="C75" s="45">
        <v>1</v>
      </c>
      <c r="D75" s="47">
        <v>0</v>
      </c>
      <c r="E75" s="46">
        <v>0</v>
      </c>
      <c r="F75" s="46">
        <v>1</v>
      </c>
      <c r="G75" s="46">
        <v>1</v>
      </c>
      <c r="H75" s="22" t="s">
        <v>735</v>
      </c>
      <c r="I75" s="45" t="str">
        <f>IF(SUM(Tabella17[[#This Row],[DE]:[LT]])&gt;0,"Yes","No")</f>
        <v>Yes</v>
      </c>
      <c r="J75" s="20">
        <f>IF(Tabella17[[#This Row],[Used]]="Yes",1,0)</f>
        <v>1</v>
      </c>
    </row>
    <row r="76" spans="1:10" s="20" customFormat="1" ht="15" customHeight="1" x14ac:dyDescent="0.25">
      <c r="A76" s="79" t="s">
        <v>92</v>
      </c>
      <c r="B76" s="80" t="s">
        <v>138</v>
      </c>
      <c r="C76" s="45">
        <v>1</v>
      </c>
      <c r="D76" s="47">
        <v>0</v>
      </c>
      <c r="E76" s="46">
        <v>0</v>
      </c>
      <c r="F76" s="46">
        <v>1</v>
      </c>
      <c r="G76" s="46">
        <v>1</v>
      </c>
      <c r="H76" s="22" t="s">
        <v>735</v>
      </c>
      <c r="I76" s="45" t="str">
        <f>IF(SUM(Tabella17[[#This Row],[DE]:[LT]])&gt;0,"Yes","No")</f>
        <v>Yes</v>
      </c>
      <c r="J76" s="20">
        <f>IF(Tabella17[[#This Row],[Used]]="Yes",1,0)</f>
        <v>1</v>
      </c>
    </row>
    <row r="77" spans="1:10" s="20" customFormat="1" ht="15" customHeight="1" x14ac:dyDescent="0.25">
      <c r="A77" s="79" t="s">
        <v>92</v>
      </c>
      <c r="B77" s="80" t="s">
        <v>109</v>
      </c>
      <c r="C77" s="45">
        <v>0</v>
      </c>
      <c r="D77" s="47">
        <v>0</v>
      </c>
      <c r="E77" s="46">
        <v>0</v>
      </c>
      <c r="F77" s="46">
        <v>0</v>
      </c>
      <c r="G77" s="46">
        <v>0</v>
      </c>
      <c r="H77" s="22" t="s">
        <v>735</v>
      </c>
      <c r="I77" s="45" t="str">
        <f>IF(SUM(Tabella17[[#This Row],[DE]:[LT]])&gt;0,"Yes","No")</f>
        <v>No</v>
      </c>
      <c r="J77" s="20">
        <f>IF(Tabella17[[#This Row],[Used]]="Yes",1,0)</f>
        <v>0</v>
      </c>
    </row>
    <row r="78" spans="1:10" s="20" customFormat="1" ht="15" customHeight="1" x14ac:dyDescent="0.25">
      <c r="A78" s="79" t="s">
        <v>92</v>
      </c>
      <c r="B78" s="80" t="s">
        <v>37</v>
      </c>
      <c r="C78" s="45">
        <v>0</v>
      </c>
      <c r="D78" s="47">
        <v>0</v>
      </c>
      <c r="E78" s="46">
        <v>0</v>
      </c>
      <c r="F78" s="46">
        <v>0</v>
      </c>
      <c r="G78" s="46">
        <v>0</v>
      </c>
      <c r="H78" s="22" t="s">
        <v>735</v>
      </c>
      <c r="I78" s="45" t="str">
        <f>IF(SUM(Tabella17[[#This Row],[DE]:[LT]])&gt;0,"Yes","No")</f>
        <v>No</v>
      </c>
      <c r="J78" s="20">
        <f>IF(Tabella17[[#This Row],[Used]]="Yes",1,0)</f>
        <v>0</v>
      </c>
    </row>
    <row r="79" spans="1:10" s="20" customFormat="1" ht="15" customHeight="1" x14ac:dyDescent="0.25">
      <c r="A79" s="79" t="s">
        <v>92</v>
      </c>
      <c r="B79" s="80" t="s">
        <v>140</v>
      </c>
      <c r="C79" s="45">
        <v>1</v>
      </c>
      <c r="D79" s="47">
        <v>0</v>
      </c>
      <c r="E79" s="46">
        <v>0</v>
      </c>
      <c r="F79" s="46">
        <v>1</v>
      </c>
      <c r="G79" s="46">
        <v>0</v>
      </c>
      <c r="H79" s="22" t="s">
        <v>735</v>
      </c>
      <c r="I79" s="45" t="str">
        <f>IF(SUM(Tabella17[[#This Row],[DE]:[LT]])&gt;0,"Yes","No")</f>
        <v>Yes</v>
      </c>
      <c r="J79" s="20">
        <f>IF(Tabella17[[#This Row],[Used]]="Yes",1,0)</f>
        <v>1</v>
      </c>
    </row>
    <row r="80" spans="1:10" s="20" customFormat="1" ht="15" customHeight="1" x14ac:dyDescent="0.25">
      <c r="A80" s="79" t="s">
        <v>92</v>
      </c>
      <c r="B80" s="80" t="s">
        <v>142</v>
      </c>
      <c r="C80" s="45">
        <v>1</v>
      </c>
      <c r="D80" s="47">
        <v>0</v>
      </c>
      <c r="E80" s="46">
        <v>0</v>
      </c>
      <c r="F80" s="46">
        <v>1</v>
      </c>
      <c r="G80" s="46">
        <v>0</v>
      </c>
      <c r="H80" s="23" t="s">
        <v>716</v>
      </c>
      <c r="I80" s="45" t="str">
        <f>IF(SUM(Tabella17[[#This Row],[DE]:[LT]])&gt;0,"Yes","No")</f>
        <v>Yes</v>
      </c>
      <c r="J80" s="20">
        <f>IF(Tabella17[[#This Row],[Used]]="Yes",1,0)</f>
        <v>1</v>
      </c>
    </row>
    <row r="81" spans="1:10" s="20" customFormat="1" ht="15" customHeight="1" x14ac:dyDescent="0.25">
      <c r="A81" s="79" t="s">
        <v>92</v>
      </c>
      <c r="B81" s="80" t="s">
        <v>144</v>
      </c>
      <c r="C81" s="45">
        <v>0</v>
      </c>
      <c r="D81" s="47">
        <v>0</v>
      </c>
      <c r="E81" s="46">
        <v>0</v>
      </c>
      <c r="F81" s="46">
        <v>1</v>
      </c>
      <c r="G81" s="46">
        <v>0</v>
      </c>
      <c r="H81" s="22" t="s">
        <v>735</v>
      </c>
      <c r="I81" s="45" t="str">
        <f>IF(SUM(Tabella17[[#This Row],[DE]:[LT]])&gt;0,"Yes","No")</f>
        <v>Yes</v>
      </c>
      <c r="J81" s="20">
        <f>IF(Tabella17[[#This Row],[Used]]="Yes",1,0)</f>
        <v>1</v>
      </c>
    </row>
    <row r="82" spans="1:10" s="20" customFormat="1" ht="15" customHeight="1" x14ac:dyDescent="0.25">
      <c r="A82" s="79" t="s">
        <v>92</v>
      </c>
      <c r="B82" s="80" t="s">
        <v>146</v>
      </c>
      <c r="C82" s="45">
        <v>0</v>
      </c>
      <c r="D82" s="47">
        <v>0</v>
      </c>
      <c r="E82" s="46">
        <v>0</v>
      </c>
      <c r="F82" s="46">
        <v>1</v>
      </c>
      <c r="G82" s="46">
        <v>0</v>
      </c>
      <c r="H82" s="22" t="s">
        <v>735</v>
      </c>
      <c r="I82" s="45" t="str">
        <f>IF(SUM(Tabella17[[#This Row],[DE]:[LT]])&gt;0,"Yes","No")</f>
        <v>Yes</v>
      </c>
      <c r="J82" s="20">
        <f>IF(Tabella17[[#This Row],[Used]]="Yes",1,0)</f>
        <v>1</v>
      </c>
    </row>
    <row r="83" spans="1:10" s="20" customFormat="1" ht="15" customHeight="1" x14ac:dyDescent="0.25">
      <c r="A83" s="79" t="s">
        <v>92</v>
      </c>
      <c r="B83" s="80" t="s">
        <v>148</v>
      </c>
      <c r="C83" s="45">
        <v>0</v>
      </c>
      <c r="D83" s="47">
        <v>0</v>
      </c>
      <c r="E83" s="46">
        <v>0</v>
      </c>
      <c r="F83" s="46">
        <v>1</v>
      </c>
      <c r="G83" s="46">
        <v>0</v>
      </c>
      <c r="H83" s="22" t="s">
        <v>735</v>
      </c>
      <c r="I83" s="45" t="str">
        <f>IF(SUM(Tabella17[[#This Row],[DE]:[LT]])&gt;0,"Yes","No")</f>
        <v>Yes</v>
      </c>
      <c r="J83" s="20">
        <f>IF(Tabella17[[#This Row],[Used]]="Yes",1,0)</f>
        <v>1</v>
      </c>
    </row>
    <row r="84" spans="1:10" s="20" customFormat="1" ht="15" customHeight="1" x14ac:dyDescent="0.25">
      <c r="A84" s="79" t="s">
        <v>92</v>
      </c>
      <c r="B84" s="80" t="s">
        <v>150</v>
      </c>
      <c r="C84" s="45">
        <v>0</v>
      </c>
      <c r="D84" s="47">
        <v>0</v>
      </c>
      <c r="E84" s="46">
        <v>0</v>
      </c>
      <c r="F84" s="46">
        <v>1</v>
      </c>
      <c r="G84" s="46">
        <v>0</v>
      </c>
      <c r="H84" s="22" t="s">
        <v>735</v>
      </c>
      <c r="I84" s="45" t="str">
        <f>IF(SUM(Tabella17[[#This Row],[DE]:[LT]])&gt;0,"Yes","No")</f>
        <v>Yes</v>
      </c>
      <c r="J84" s="20">
        <f>IF(Tabella17[[#This Row],[Used]]="Yes",1,0)</f>
        <v>1</v>
      </c>
    </row>
    <row r="85" spans="1:10" s="20" customFormat="1" ht="15" customHeight="1" x14ac:dyDescent="0.25">
      <c r="A85" s="79" t="s">
        <v>92</v>
      </c>
      <c r="B85" s="80" t="s">
        <v>152</v>
      </c>
      <c r="C85" s="45">
        <v>0</v>
      </c>
      <c r="D85" s="47">
        <v>0</v>
      </c>
      <c r="E85" s="46">
        <v>0</v>
      </c>
      <c r="F85" s="46">
        <v>0</v>
      </c>
      <c r="G85" s="46">
        <v>0</v>
      </c>
      <c r="H85" s="22" t="s">
        <v>735</v>
      </c>
      <c r="I85" s="45" t="str">
        <f>IF(SUM(Tabella17[[#This Row],[DE]:[LT]])&gt;0,"Yes","No")</f>
        <v>No</v>
      </c>
      <c r="J85" s="20">
        <f>IF(Tabella17[[#This Row],[Used]]="Yes",1,0)</f>
        <v>0</v>
      </c>
    </row>
    <row r="86" spans="1:10" s="20" customFormat="1" ht="15" customHeight="1" x14ac:dyDescent="0.25">
      <c r="A86" s="79" t="s">
        <v>92</v>
      </c>
      <c r="B86" s="80" t="s">
        <v>154</v>
      </c>
      <c r="C86" s="45">
        <v>0</v>
      </c>
      <c r="D86" s="47">
        <v>0</v>
      </c>
      <c r="E86" s="46">
        <v>0</v>
      </c>
      <c r="F86" s="46">
        <v>1</v>
      </c>
      <c r="G86" s="46">
        <v>0</v>
      </c>
      <c r="H86" s="22" t="s">
        <v>735</v>
      </c>
      <c r="I86" s="45" t="str">
        <f>IF(SUM(Tabella17[[#This Row],[DE]:[LT]])&gt;0,"Yes","No")</f>
        <v>Yes</v>
      </c>
      <c r="J86" s="20">
        <f>IF(Tabella17[[#This Row],[Used]]="Yes",1,0)</f>
        <v>1</v>
      </c>
    </row>
    <row r="87" spans="1:10" s="20" customFormat="1" ht="15" customHeight="1" x14ac:dyDescent="0.25">
      <c r="A87" s="79" t="s">
        <v>92</v>
      </c>
      <c r="B87" s="80" t="s">
        <v>156</v>
      </c>
      <c r="C87" s="45">
        <v>0</v>
      </c>
      <c r="D87" s="47">
        <v>0</v>
      </c>
      <c r="E87" s="46">
        <v>0</v>
      </c>
      <c r="F87" s="46">
        <v>1</v>
      </c>
      <c r="G87" s="46">
        <v>0</v>
      </c>
      <c r="H87" s="22" t="s">
        <v>735</v>
      </c>
      <c r="I87" s="45" t="str">
        <f>IF(SUM(Tabella17[[#This Row],[DE]:[LT]])&gt;0,"Yes","No")</f>
        <v>Yes</v>
      </c>
      <c r="J87" s="20">
        <f>IF(Tabella17[[#This Row],[Used]]="Yes",1,0)</f>
        <v>1</v>
      </c>
    </row>
    <row r="88" spans="1:10" s="20" customFormat="1" ht="15" customHeight="1" x14ac:dyDescent="0.25">
      <c r="A88" s="79" t="s">
        <v>92</v>
      </c>
      <c r="B88" s="80" t="s">
        <v>110</v>
      </c>
      <c r="C88" s="45">
        <v>0</v>
      </c>
      <c r="D88" s="47">
        <v>0</v>
      </c>
      <c r="E88" s="46">
        <v>0</v>
      </c>
      <c r="F88" s="46">
        <v>1</v>
      </c>
      <c r="G88" s="46">
        <v>0</v>
      </c>
      <c r="H88" s="22" t="s">
        <v>735</v>
      </c>
      <c r="I88" s="45" t="str">
        <f>IF(SUM(Tabella17[[#This Row],[DE]:[LT]])&gt;0,"Yes","No")</f>
        <v>Yes</v>
      </c>
      <c r="J88" s="20">
        <f>IF(Tabella17[[#This Row],[Used]]="Yes",1,0)</f>
        <v>1</v>
      </c>
    </row>
    <row r="89" spans="1:10" s="20" customFormat="1" ht="15" customHeight="1" x14ac:dyDescent="0.25">
      <c r="A89" s="79" t="s">
        <v>92</v>
      </c>
      <c r="B89" s="80" t="s">
        <v>112</v>
      </c>
      <c r="C89" s="45">
        <v>0</v>
      </c>
      <c r="D89" s="47">
        <v>0</v>
      </c>
      <c r="E89" s="46">
        <v>0</v>
      </c>
      <c r="F89" s="46">
        <v>1</v>
      </c>
      <c r="G89" s="46">
        <v>0</v>
      </c>
      <c r="H89" s="22" t="s">
        <v>735</v>
      </c>
      <c r="I89" s="45" t="str">
        <f>IF(SUM(Tabella17[[#This Row],[DE]:[LT]])&gt;0,"Yes","No")</f>
        <v>Yes</v>
      </c>
      <c r="J89" s="20">
        <f>IF(Tabella17[[#This Row],[Used]]="Yes",1,0)</f>
        <v>1</v>
      </c>
    </row>
    <row r="90" spans="1:10" s="20" customFormat="1" ht="15" customHeight="1" x14ac:dyDescent="0.25">
      <c r="A90" s="79" t="s">
        <v>92</v>
      </c>
      <c r="B90" s="80" t="s">
        <v>160</v>
      </c>
      <c r="C90" s="45">
        <v>0</v>
      </c>
      <c r="D90" s="47">
        <v>0</v>
      </c>
      <c r="E90" s="46">
        <v>0</v>
      </c>
      <c r="F90" s="46">
        <v>0</v>
      </c>
      <c r="G90" s="46">
        <v>0</v>
      </c>
      <c r="H90" s="23" t="s">
        <v>716</v>
      </c>
      <c r="I90" s="45" t="str">
        <f>IF(SUM(Tabella17[[#This Row],[DE]:[LT]])&gt;0,"Yes","No")</f>
        <v>No</v>
      </c>
      <c r="J90" s="20">
        <f>IF(Tabella17[[#This Row],[Used]]="Yes",1,0)</f>
        <v>0</v>
      </c>
    </row>
    <row r="91" spans="1:10" s="20" customFormat="1" ht="15" customHeight="1" x14ac:dyDescent="0.25">
      <c r="A91" s="79" t="s">
        <v>92</v>
      </c>
      <c r="B91" s="80" t="s">
        <v>156</v>
      </c>
      <c r="C91" s="45">
        <v>0</v>
      </c>
      <c r="D91" s="47">
        <v>0</v>
      </c>
      <c r="E91" s="46">
        <v>0</v>
      </c>
      <c r="F91" s="46">
        <v>0</v>
      </c>
      <c r="G91" s="46">
        <v>0</v>
      </c>
      <c r="H91" s="22" t="s">
        <v>735</v>
      </c>
      <c r="I91" s="45" t="str">
        <f>IF(SUM(Tabella17[[#This Row],[DE]:[LT]])&gt;0,"Yes","No")</f>
        <v>No</v>
      </c>
      <c r="J91" s="20">
        <f>IF(Tabella17[[#This Row],[Used]]="Yes",1,0)</f>
        <v>0</v>
      </c>
    </row>
    <row r="92" spans="1:10" s="20" customFormat="1" ht="15" customHeight="1" x14ac:dyDescent="0.25">
      <c r="A92" s="79" t="s">
        <v>92</v>
      </c>
      <c r="B92" s="80" t="s">
        <v>110</v>
      </c>
      <c r="C92" s="45">
        <v>0</v>
      </c>
      <c r="D92" s="47">
        <v>0</v>
      </c>
      <c r="E92" s="46">
        <v>0</v>
      </c>
      <c r="F92" s="46">
        <v>0</v>
      </c>
      <c r="G92" s="46">
        <v>0</v>
      </c>
      <c r="H92" s="22" t="s">
        <v>735</v>
      </c>
      <c r="I92" s="45" t="str">
        <f>IF(SUM(Tabella17[[#This Row],[DE]:[LT]])&gt;0,"Yes","No")</f>
        <v>No</v>
      </c>
      <c r="J92" s="20">
        <f>IF(Tabella17[[#This Row],[Used]]="Yes",1,0)</f>
        <v>0</v>
      </c>
    </row>
    <row r="93" spans="1:10" s="20" customFormat="1" ht="15" customHeight="1" x14ac:dyDescent="0.25">
      <c r="A93" s="79" t="s">
        <v>92</v>
      </c>
      <c r="B93" s="80" t="s">
        <v>112</v>
      </c>
      <c r="C93" s="45">
        <v>0</v>
      </c>
      <c r="D93" s="47">
        <v>0</v>
      </c>
      <c r="E93" s="46">
        <v>0</v>
      </c>
      <c r="F93" s="46">
        <v>0</v>
      </c>
      <c r="G93" s="46">
        <v>0</v>
      </c>
      <c r="H93" s="22" t="s">
        <v>735</v>
      </c>
      <c r="I93" s="45" t="str">
        <f>IF(SUM(Tabella17[[#This Row],[DE]:[LT]])&gt;0,"Yes","No")</f>
        <v>No</v>
      </c>
      <c r="J93" s="20">
        <f>IF(Tabella17[[#This Row],[Used]]="Yes",1,0)</f>
        <v>0</v>
      </c>
    </row>
    <row r="94" spans="1:10" s="20" customFormat="1" ht="15" customHeight="1" x14ac:dyDescent="0.25">
      <c r="A94" s="79" t="s">
        <v>92</v>
      </c>
      <c r="B94" s="80" t="s">
        <v>165</v>
      </c>
      <c r="C94" s="45">
        <v>0</v>
      </c>
      <c r="D94" s="47">
        <v>0</v>
      </c>
      <c r="E94" s="46">
        <v>0</v>
      </c>
      <c r="F94" s="46">
        <v>1</v>
      </c>
      <c r="G94" s="46">
        <v>0</v>
      </c>
      <c r="H94" s="22" t="s">
        <v>735</v>
      </c>
      <c r="I94" s="45" t="str">
        <f>IF(SUM(Tabella17[[#This Row],[DE]:[LT]])&gt;0,"Yes","No")</f>
        <v>Yes</v>
      </c>
      <c r="J94" s="20">
        <f>IF(Tabella17[[#This Row],[Used]]="Yes",1,0)</f>
        <v>1</v>
      </c>
    </row>
    <row r="95" spans="1:10" s="20" customFormat="1" ht="15" customHeight="1" x14ac:dyDescent="0.25">
      <c r="A95" s="79" t="s">
        <v>92</v>
      </c>
      <c r="B95" s="80" t="s">
        <v>167</v>
      </c>
      <c r="C95" s="45">
        <v>0</v>
      </c>
      <c r="D95" s="47">
        <v>0</v>
      </c>
      <c r="E95" s="46">
        <v>0</v>
      </c>
      <c r="F95" s="46">
        <v>1</v>
      </c>
      <c r="G95" s="46">
        <v>0</v>
      </c>
      <c r="H95" s="22" t="s">
        <v>735</v>
      </c>
      <c r="I95" s="45" t="str">
        <f>IF(SUM(Tabella17[[#This Row],[DE]:[LT]])&gt;0,"Yes","No")</f>
        <v>Yes</v>
      </c>
      <c r="J95" s="20">
        <f>IF(Tabella17[[#This Row],[Used]]="Yes",1,0)</f>
        <v>1</v>
      </c>
    </row>
    <row r="96" spans="1:10" s="20" customFormat="1" ht="15" customHeight="1" x14ac:dyDescent="0.25">
      <c r="A96" s="79" t="s">
        <v>92</v>
      </c>
      <c r="B96" s="80" t="s">
        <v>169</v>
      </c>
      <c r="C96" s="45">
        <v>0</v>
      </c>
      <c r="D96" s="47">
        <v>0</v>
      </c>
      <c r="E96" s="46">
        <v>0</v>
      </c>
      <c r="F96" s="46">
        <v>1</v>
      </c>
      <c r="G96" s="46">
        <v>0</v>
      </c>
      <c r="H96" s="22" t="s">
        <v>735</v>
      </c>
      <c r="I96" s="45" t="str">
        <f>IF(SUM(Tabella17[[#This Row],[DE]:[LT]])&gt;0,"Yes","No")</f>
        <v>Yes</v>
      </c>
      <c r="J96" s="20">
        <f>IF(Tabella17[[#This Row],[Used]]="Yes",1,0)</f>
        <v>1</v>
      </c>
    </row>
    <row r="97" spans="1:10" s="20" customFormat="1" ht="15" customHeight="1" x14ac:dyDescent="0.25">
      <c r="A97" s="79" t="s">
        <v>92</v>
      </c>
      <c r="B97" s="80" t="s">
        <v>171</v>
      </c>
      <c r="C97" s="45">
        <v>0</v>
      </c>
      <c r="D97" s="47">
        <v>0</v>
      </c>
      <c r="E97" s="46">
        <v>0</v>
      </c>
      <c r="F97" s="46">
        <v>0</v>
      </c>
      <c r="G97" s="46">
        <v>0</v>
      </c>
      <c r="H97" s="22" t="s">
        <v>735</v>
      </c>
      <c r="I97" s="45" t="str">
        <f>IF(SUM(Tabella17[[#This Row],[DE]:[LT]])&gt;0,"Yes","No")</f>
        <v>No</v>
      </c>
      <c r="J97" s="20">
        <f>IF(Tabella17[[#This Row],[Used]]="Yes",1,0)</f>
        <v>0</v>
      </c>
    </row>
    <row r="98" spans="1:10" s="20" customFormat="1" ht="15" customHeight="1" x14ac:dyDescent="0.25">
      <c r="A98" s="79" t="s">
        <v>92</v>
      </c>
      <c r="B98" s="80" t="s">
        <v>169</v>
      </c>
      <c r="C98" s="45">
        <v>0</v>
      </c>
      <c r="D98" s="47">
        <v>0</v>
      </c>
      <c r="E98" s="46">
        <v>0</v>
      </c>
      <c r="F98" s="46">
        <v>0</v>
      </c>
      <c r="G98" s="46">
        <v>0</v>
      </c>
      <c r="H98" s="22" t="s">
        <v>735</v>
      </c>
      <c r="I98" s="45" t="str">
        <f>IF(SUM(Tabella17[[#This Row],[DE]:[LT]])&gt;0,"Yes","No")</f>
        <v>No</v>
      </c>
      <c r="J98" s="20">
        <f>IF(Tabella17[[#This Row],[Used]]="Yes",1,0)</f>
        <v>0</v>
      </c>
    </row>
    <row r="99" spans="1:10" s="20" customFormat="1" ht="15" customHeight="1" thickBot="1" x14ac:dyDescent="0.3">
      <c r="A99" s="79" t="s">
        <v>92</v>
      </c>
      <c r="B99" s="80" t="s">
        <v>174</v>
      </c>
      <c r="C99" s="45">
        <v>0</v>
      </c>
      <c r="D99" s="47">
        <v>0</v>
      </c>
      <c r="E99" s="46">
        <v>0</v>
      </c>
      <c r="F99" s="46">
        <v>0</v>
      </c>
      <c r="G99" s="46">
        <v>0</v>
      </c>
      <c r="H99" s="22" t="s">
        <v>735</v>
      </c>
      <c r="I99" s="45" t="str">
        <f>IF(SUM(Tabella17[[#This Row],[DE]:[LT]])&gt;0,"Yes","No")</f>
        <v>No</v>
      </c>
      <c r="J99" s="20">
        <f>IF(Tabella17[[#This Row],[Used]]="Yes",1,0)</f>
        <v>0</v>
      </c>
    </row>
    <row r="100" spans="1:10" s="20" customFormat="1" ht="15" customHeight="1" thickTop="1" x14ac:dyDescent="0.25">
      <c r="A100" s="85" t="s">
        <v>93</v>
      </c>
      <c r="B100" s="86" t="s">
        <v>27</v>
      </c>
      <c r="C100" s="41">
        <v>0</v>
      </c>
      <c r="D100" s="43">
        <v>0</v>
      </c>
      <c r="E100" s="42">
        <v>0</v>
      </c>
      <c r="F100" s="42">
        <v>1</v>
      </c>
      <c r="G100" s="42">
        <v>0</v>
      </c>
      <c r="H100" s="36" t="s">
        <v>735</v>
      </c>
      <c r="I100" s="45" t="str">
        <f>IF(SUM(Tabella17[[#This Row],[DE]:[LT]])&gt;0,"Yes","No")</f>
        <v>Yes</v>
      </c>
      <c r="J100" s="20">
        <f>IF(Tabella17[[#This Row],[Used]]="Yes",1,0)</f>
        <v>1</v>
      </c>
    </row>
    <row r="101" spans="1:10" s="20" customFormat="1" ht="15" customHeight="1" x14ac:dyDescent="0.25">
      <c r="A101" s="83" t="s">
        <v>93</v>
      </c>
      <c r="B101" s="84" t="s">
        <v>107</v>
      </c>
      <c r="C101" s="45">
        <v>0</v>
      </c>
      <c r="D101" s="47">
        <v>0</v>
      </c>
      <c r="E101" s="46">
        <v>0</v>
      </c>
      <c r="F101" s="46">
        <v>1</v>
      </c>
      <c r="G101" s="46">
        <v>0</v>
      </c>
      <c r="H101" s="25" t="s">
        <v>735</v>
      </c>
      <c r="I101" s="45" t="str">
        <f>IF(SUM(Tabella17[[#This Row],[DE]:[LT]])&gt;0,"Yes","No")</f>
        <v>Yes</v>
      </c>
      <c r="J101" s="20">
        <f>IF(Tabella17[[#This Row],[Used]]="Yes",1,0)</f>
        <v>1</v>
      </c>
    </row>
    <row r="102" spans="1:10" s="20" customFormat="1" ht="15" customHeight="1" x14ac:dyDescent="0.25">
      <c r="A102" s="83" t="s">
        <v>93</v>
      </c>
      <c r="B102" s="84" t="s">
        <v>176</v>
      </c>
      <c r="C102" s="45">
        <v>0</v>
      </c>
      <c r="D102" s="47">
        <v>0</v>
      </c>
      <c r="E102" s="46">
        <v>0</v>
      </c>
      <c r="F102" s="46">
        <v>1</v>
      </c>
      <c r="G102" s="46">
        <v>0</v>
      </c>
      <c r="H102" s="25" t="s">
        <v>735</v>
      </c>
      <c r="I102" s="45" t="str">
        <f>IF(SUM(Tabella17[[#This Row],[DE]:[LT]])&gt;0,"Yes","No")</f>
        <v>Yes</v>
      </c>
      <c r="J102" s="20">
        <f>IF(Tabella17[[#This Row],[Used]]="Yes",1,0)</f>
        <v>1</v>
      </c>
    </row>
    <row r="103" spans="1:10" s="20" customFormat="1" ht="15" customHeight="1" x14ac:dyDescent="0.25">
      <c r="A103" s="83" t="s">
        <v>93</v>
      </c>
      <c r="B103" s="84" t="s">
        <v>109</v>
      </c>
      <c r="C103" s="45">
        <v>0</v>
      </c>
      <c r="D103" s="47">
        <v>0</v>
      </c>
      <c r="E103" s="46">
        <v>0</v>
      </c>
      <c r="F103" s="46">
        <v>1</v>
      </c>
      <c r="G103" s="46">
        <v>0</v>
      </c>
      <c r="H103" s="25" t="s">
        <v>735</v>
      </c>
      <c r="I103" s="45" t="str">
        <f>IF(SUM(Tabella17[[#This Row],[DE]:[LT]])&gt;0,"Yes","No")</f>
        <v>Yes</v>
      </c>
      <c r="J103" s="20">
        <f>IF(Tabella17[[#This Row],[Used]]="Yes",1,0)</f>
        <v>1</v>
      </c>
    </row>
    <row r="104" spans="1:10" s="20" customFormat="1" ht="15" customHeight="1" x14ac:dyDescent="0.25">
      <c r="A104" s="83" t="s">
        <v>93</v>
      </c>
      <c r="B104" s="84" t="s">
        <v>37</v>
      </c>
      <c r="C104" s="45">
        <v>0</v>
      </c>
      <c r="D104" s="47">
        <v>0</v>
      </c>
      <c r="E104" s="46">
        <v>0</v>
      </c>
      <c r="F104" s="46">
        <v>1</v>
      </c>
      <c r="G104" s="46">
        <v>0</v>
      </c>
      <c r="H104" s="25" t="s">
        <v>735</v>
      </c>
      <c r="I104" s="45" t="str">
        <f>IF(SUM(Tabella17[[#This Row],[DE]:[LT]])&gt;0,"Yes","No")</f>
        <v>Yes</v>
      </c>
      <c r="J104" s="20">
        <f>IF(Tabella17[[#This Row],[Used]]="Yes",1,0)</f>
        <v>1</v>
      </c>
    </row>
    <row r="105" spans="1:10" s="20" customFormat="1" ht="15" customHeight="1" x14ac:dyDescent="0.25">
      <c r="A105" s="83" t="s">
        <v>93</v>
      </c>
      <c r="B105" s="84" t="s">
        <v>178</v>
      </c>
      <c r="C105" s="45">
        <v>0</v>
      </c>
      <c r="D105" s="47">
        <v>0</v>
      </c>
      <c r="E105" s="46">
        <v>0</v>
      </c>
      <c r="F105" s="46">
        <v>1</v>
      </c>
      <c r="G105" s="46">
        <v>0</v>
      </c>
      <c r="H105" s="26" t="s">
        <v>716</v>
      </c>
      <c r="I105" s="45" t="str">
        <f>IF(SUM(Tabella17[[#This Row],[DE]:[LT]])&gt;0,"Yes","No")</f>
        <v>Yes</v>
      </c>
      <c r="J105" s="20">
        <f>IF(Tabella17[[#This Row],[Used]]="Yes",1,0)</f>
        <v>1</v>
      </c>
    </row>
    <row r="106" spans="1:10" s="20" customFormat="1" ht="15" customHeight="1" x14ac:dyDescent="0.25">
      <c r="A106" s="83" t="s">
        <v>93</v>
      </c>
      <c r="B106" s="84" t="s">
        <v>180</v>
      </c>
      <c r="C106" s="45">
        <v>0</v>
      </c>
      <c r="D106" s="47">
        <v>0</v>
      </c>
      <c r="E106" s="46">
        <v>0</v>
      </c>
      <c r="F106" s="46">
        <v>1</v>
      </c>
      <c r="G106" s="46">
        <v>0</v>
      </c>
      <c r="H106" s="25" t="s">
        <v>735</v>
      </c>
      <c r="I106" s="45" t="str">
        <f>IF(SUM(Tabella17[[#This Row],[DE]:[LT]])&gt;0,"Yes","No")</f>
        <v>Yes</v>
      </c>
      <c r="J106" s="20">
        <f>IF(Tabella17[[#This Row],[Used]]="Yes",1,0)</f>
        <v>1</v>
      </c>
    </row>
    <row r="107" spans="1:10" s="20" customFormat="1" ht="15" customHeight="1" x14ac:dyDescent="0.25">
      <c r="A107" s="83" t="s">
        <v>93</v>
      </c>
      <c r="B107" s="84" t="s">
        <v>182</v>
      </c>
      <c r="C107" s="45">
        <v>0</v>
      </c>
      <c r="D107" s="47">
        <v>0</v>
      </c>
      <c r="E107" s="46">
        <v>0</v>
      </c>
      <c r="F107" s="46">
        <v>1</v>
      </c>
      <c r="G107" s="46">
        <v>0</v>
      </c>
      <c r="H107" s="25" t="s">
        <v>735</v>
      </c>
      <c r="I107" s="45" t="str">
        <f>IF(SUM(Tabella17[[#This Row],[DE]:[LT]])&gt;0,"Yes","No")</f>
        <v>Yes</v>
      </c>
      <c r="J107" s="20">
        <f>IF(Tabella17[[#This Row],[Used]]="Yes",1,0)</f>
        <v>1</v>
      </c>
    </row>
    <row r="108" spans="1:10" s="20" customFormat="1" ht="15" customHeight="1" x14ac:dyDescent="0.25">
      <c r="A108" s="83" t="s">
        <v>93</v>
      </c>
      <c r="B108" s="84" t="s">
        <v>184</v>
      </c>
      <c r="C108" s="45">
        <v>0</v>
      </c>
      <c r="D108" s="47">
        <v>0</v>
      </c>
      <c r="E108" s="46">
        <v>0</v>
      </c>
      <c r="F108" s="46">
        <v>1</v>
      </c>
      <c r="G108" s="46">
        <v>0</v>
      </c>
      <c r="H108" s="25" t="s">
        <v>735</v>
      </c>
      <c r="I108" s="45" t="str">
        <f>IF(SUM(Tabella17[[#This Row],[DE]:[LT]])&gt;0,"Yes","No")</f>
        <v>Yes</v>
      </c>
      <c r="J108" s="20">
        <f>IF(Tabella17[[#This Row],[Used]]="Yes",1,0)</f>
        <v>1</v>
      </c>
    </row>
    <row r="109" spans="1:10" s="20" customFormat="1" ht="15" customHeight="1" x14ac:dyDescent="0.25">
      <c r="A109" s="83" t="s">
        <v>93</v>
      </c>
      <c r="B109" s="84" t="s">
        <v>186</v>
      </c>
      <c r="C109" s="45">
        <v>0</v>
      </c>
      <c r="D109" s="47">
        <v>0</v>
      </c>
      <c r="E109" s="46">
        <v>0</v>
      </c>
      <c r="F109" s="46">
        <v>1</v>
      </c>
      <c r="G109" s="46">
        <v>0</v>
      </c>
      <c r="H109" s="25" t="s">
        <v>735</v>
      </c>
      <c r="I109" s="45" t="str">
        <f>IF(SUM(Tabella17[[#This Row],[DE]:[LT]])&gt;0,"Yes","No")</f>
        <v>Yes</v>
      </c>
      <c r="J109" s="20">
        <f>IF(Tabella17[[#This Row],[Used]]="Yes",1,0)</f>
        <v>1</v>
      </c>
    </row>
    <row r="110" spans="1:10" s="20" customFormat="1" ht="15" customHeight="1" x14ac:dyDescent="0.25">
      <c r="A110" s="83" t="s">
        <v>93</v>
      </c>
      <c r="B110" s="84" t="s">
        <v>182</v>
      </c>
      <c r="C110" s="45">
        <v>0</v>
      </c>
      <c r="D110" s="47">
        <v>0</v>
      </c>
      <c r="E110" s="46">
        <v>0</v>
      </c>
      <c r="F110" s="46">
        <v>1</v>
      </c>
      <c r="G110" s="46">
        <v>0</v>
      </c>
      <c r="H110" s="25" t="s">
        <v>735</v>
      </c>
      <c r="I110" s="45" t="str">
        <f>IF(SUM(Tabella17[[#This Row],[DE]:[LT]])&gt;0,"Yes","No")</f>
        <v>Yes</v>
      </c>
      <c r="J110" s="20">
        <f>IF(Tabella17[[#This Row],[Used]]="Yes",1,0)</f>
        <v>1</v>
      </c>
    </row>
    <row r="111" spans="1:10" s="20" customFormat="1" ht="15" customHeight="1" x14ac:dyDescent="0.25">
      <c r="A111" s="83" t="s">
        <v>93</v>
      </c>
      <c r="B111" s="84" t="s">
        <v>189</v>
      </c>
      <c r="C111" s="45">
        <v>0</v>
      </c>
      <c r="D111" s="47">
        <v>0</v>
      </c>
      <c r="E111" s="46">
        <v>0</v>
      </c>
      <c r="F111" s="46">
        <v>1</v>
      </c>
      <c r="G111" s="46">
        <v>0</v>
      </c>
      <c r="H111" s="26" t="s">
        <v>716</v>
      </c>
      <c r="I111" s="45" t="str">
        <f>IF(SUM(Tabella17[[#This Row],[DE]:[LT]])&gt;0,"Yes","No")</f>
        <v>Yes</v>
      </c>
      <c r="J111" s="20">
        <f>IF(Tabella17[[#This Row],[Used]]="Yes",1,0)</f>
        <v>1</v>
      </c>
    </row>
    <row r="112" spans="1:10" s="20" customFormat="1" ht="15" customHeight="1" x14ac:dyDescent="0.25">
      <c r="A112" s="83" t="s">
        <v>93</v>
      </c>
      <c r="B112" s="84" t="s">
        <v>182</v>
      </c>
      <c r="C112" s="45">
        <v>0</v>
      </c>
      <c r="D112" s="47">
        <v>0</v>
      </c>
      <c r="E112" s="46">
        <v>0</v>
      </c>
      <c r="F112" s="46">
        <v>1</v>
      </c>
      <c r="G112" s="46">
        <v>0</v>
      </c>
      <c r="H112" s="25" t="s">
        <v>735</v>
      </c>
      <c r="I112" s="45" t="str">
        <f>IF(SUM(Tabella17[[#This Row],[DE]:[LT]])&gt;0,"Yes","No")</f>
        <v>Yes</v>
      </c>
      <c r="J112" s="20">
        <f>IF(Tabella17[[#This Row],[Used]]="Yes",1,0)</f>
        <v>1</v>
      </c>
    </row>
    <row r="113" spans="1:10" s="20" customFormat="1" ht="15" customHeight="1" x14ac:dyDescent="0.25">
      <c r="A113" s="83" t="s">
        <v>93</v>
      </c>
      <c r="B113" s="84" t="s">
        <v>192</v>
      </c>
      <c r="C113" s="45">
        <v>0</v>
      </c>
      <c r="D113" s="47">
        <v>0</v>
      </c>
      <c r="E113" s="46">
        <v>0</v>
      </c>
      <c r="F113" s="46">
        <v>1</v>
      </c>
      <c r="G113" s="46">
        <v>0</v>
      </c>
      <c r="H113" s="25" t="s">
        <v>735</v>
      </c>
      <c r="I113" s="45" t="str">
        <f>IF(SUM(Tabella17[[#This Row],[DE]:[LT]])&gt;0,"Yes","No")</f>
        <v>Yes</v>
      </c>
      <c r="J113" s="20">
        <f>IF(Tabella17[[#This Row],[Used]]="Yes",1,0)</f>
        <v>1</v>
      </c>
    </row>
    <row r="114" spans="1:10" s="20" customFormat="1" ht="15" customHeight="1" x14ac:dyDescent="0.25">
      <c r="A114" s="83" t="s">
        <v>93</v>
      </c>
      <c r="B114" s="84" t="s">
        <v>110</v>
      </c>
      <c r="C114" s="45">
        <v>0</v>
      </c>
      <c r="D114" s="47">
        <v>0</v>
      </c>
      <c r="E114" s="46">
        <v>0</v>
      </c>
      <c r="F114" s="46">
        <v>1</v>
      </c>
      <c r="G114" s="46">
        <v>0</v>
      </c>
      <c r="H114" s="26" t="s">
        <v>716</v>
      </c>
      <c r="I114" s="45" t="str">
        <f>IF(SUM(Tabella17[[#This Row],[DE]:[LT]])&gt;0,"Yes","No")</f>
        <v>Yes</v>
      </c>
      <c r="J114" s="20">
        <f>IF(Tabella17[[#This Row],[Used]]="Yes",1,0)</f>
        <v>1</v>
      </c>
    </row>
    <row r="115" spans="1:10" s="20" customFormat="1" ht="15" customHeight="1" x14ac:dyDescent="0.25">
      <c r="A115" s="83" t="s">
        <v>93</v>
      </c>
      <c r="B115" s="84" t="s">
        <v>112</v>
      </c>
      <c r="C115" s="45">
        <v>0</v>
      </c>
      <c r="D115" s="47">
        <v>0</v>
      </c>
      <c r="E115" s="46">
        <v>0</v>
      </c>
      <c r="F115" s="46">
        <v>1</v>
      </c>
      <c r="G115" s="46">
        <v>0</v>
      </c>
      <c r="H115" s="25" t="s">
        <v>735</v>
      </c>
      <c r="I115" s="45" t="str">
        <f>IF(SUM(Tabella17[[#This Row],[DE]:[LT]])&gt;0,"Yes","No")</f>
        <v>Yes</v>
      </c>
      <c r="J115" s="20">
        <f>IF(Tabella17[[#This Row],[Used]]="Yes",1,0)</f>
        <v>1</v>
      </c>
    </row>
    <row r="116" spans="1:10" s="20" customFormat="1" ht="15" customHeight="1" x14ac:dyDescent="0.25">
      <c r="A116" s="83" t="s">
        <v>93</v>
      </c>
      <c r="B116" s="84" t="s">
        <v>196</v>
      </c>
      <c r="C116" s="45">
        <v>0</v>
      </c>
      <c r="D116" s="47">
        <v>0</v>
      </c>
      <c r="E116" s="46">
        <v>0</v>
      </c>
      <c r="F116" s="46">
        <v>1</v>
      </c>
      <c r="G116" s="46">
        <v>0</v>
      </c>
      <c r="H116" s="26" t="s">
        <v>716</v>
      </c>
      <c r="I116" s="45" t="str">
        <f>IF(SUM(Tabella17[[#This Row],[DE]:[LT]])&gt;0,"Yes","No")</f>
        <v>Yes</v>
      </c>
      <c r="J116" s="20">
        <f>IF(Tabella17[[#This Row],[Used]]="Yes",1,0)</f>
        <v>1</v>
      </c>
    </row>
    <row r="117" spans="1:10" s="20" customFormat="1" ht="15" customHeight="1" x14ac:dyDescent="0.25">
      <c r="A117" s="83" t="s">
        <v>93</v>
      </c>
      <c r="B117" s="84" t="s">
        <v>198</v>
      </c>
      <c r="C117" s="45">
        <v>0</v>
      </c>
      <c r="D117" s="47">
        <v>0</v>
      </c>
      <c r="E117" s="46">
        <v>0</v>
      </c>
      <c r="F117" s="46">
        <v>1</v>
      </c>
      <c r="G117" s="46">
        <v>0</v>
      </c>
      <c r="H117" s="25" t="s">
        <v>735</v>
      </c>
      <c r="I117" s="45" t="str">
        <f>IF(SUM(Tabella17[[#This Row],[DE]:[LT]])&gt;0,"Yes","No")</f>
        <v>Yes</v>
      </c>
      <c r="J117" s="20">
        <f>IF(Tabella17[[#This Row],[Used]]="Yes",1,0)</f>
        <v>1</v>
      </c>
    </row>
    <row r="118" spans="1:10" s="20" customFormat="1" ht="15" customHeight="1" x14ac:dyDescent="0.25">
      <c r="A118" s="83" t="s">
        <v>93</v>
      </c>
      <c r="B118" s="84" t="s">
        <v>200</v>
      </c>
      <c r="C118" s="45">
        <v>0</v>
      </c>
      <c r="D118" s="47">
        <v>0</v>
      </c>
      <c r="E118" s="46">
        <v>0</v>
      </c>
      <c r="F118" s="46">
        <v>1</v>
      </c>
      <c r="G118" s="46">
        <v>0</v>
      </c>
      <c r="H118" s="25" t="s">
        <v>735</v>
      </c>
      <c r="I118" s="45" t="str">
        <f>IF(SUM(Tabella17[[#This Row],[DE]:[LT]])&gt;0,"Yes","No")</f>
        <v>Yes</v>
      </c>
      <c r="J118" s="20">
        <f>IF(Tabella17[[#This Row],[Used]]="Yes",1,0)</f>
        <v>1</v>
      </c>
    </row>
    <row r="119" spans="1:10" s="20" customFormat="1" ht="15" customHeight="1" x14ac:dyDescent="0.25">
      <c r="A119" s="83" t="s">
        <v>93</v>
      </c>
      <c r="B119" s="84" t="s">
        <v>202</v>
      </c>
      <c r="C119" s="45">
        <v>0</v>
      </c>
      <c r="D119" s="47">
        <v>0</v>
      </c>
      <c r="E119" s="46">
        <v>0</v>
      </c>
      <c r="F119" s="46">
        <v>1</v>
      </c>
      <c r="G119" s="46">
        <v>0</v>
      </c>
      <c r="H119" s="25" t="s">
        <v>735</v>
      </c>
      <c r="I119" s="45" t="str">
        <f>IF(SUM(Tabella17[[#This Row],[DE]:[LT]])&gt;0,"Yes","No")</f>
        <v>Yes</v>
      </c>
      <c r="J119" s="20">
        <f>IF(Tabella17[[#This Row],[Used]]="Yes",1,0)</f>
        <v>1</v>
      </c>
    </row>
    <row r="120" spans="1:10" s="20" customFormat="1" ht="15" customHeight="1" x14ac:dyDescent="0.25">
      <c r="A120" s="83" t="s">
        <v>93</v>
      </c>
      <c r="B120" s="84" t="s">
        <v>204</v>
      </c>
      <c r="C120" s="45">
        <v>0</v>
      </c>
      <c r="D120" s="47">
        <v>0</v>
      </c>
      <c r="E120" s="46">
        <v>0</v>
      </c>
      <c r="F120" s="46">
        <v>1</v>
      </c>
      <c r="G120" s="46">
        <v>0</v>
      </c>
      <c r="H120" s="25" t="s">
        <v>735</v>
      </c>
      <c r="I120" s="45" t="str">
        <f>IF(SUM(Tabella17[[#This Row],[DE]:[LT]])&gt;0,"Yes","No")</f>
        <v>Yes</v>
      </c>
      <c r="J120" s="20">
        <f>IF(Tabella17[[#This Row],[Used]]="Yes",1,0)</f>
        <v>1</v>
      </c>
    </row>
    <row r="121" spans="1:10" s="20" customFormat="1" ht="15" customHeight="1" x14ac:dyDescent="0.25">
      <c r="A121" s="83" t="s">
        <v>93</v>
      </c>
      <c r="B121" s="84" t="s">
        <v>206</v>
      </c>
      <c r="C121" s="45">
        <v>0</v>
      </c>
      <c r="D121" s="47">
        <v>0</v>
      </c>
      <c r="E121" s="46">
        <v>0</v>
      </c>
      <c r="F121" s="46">
        <v>0</v>
      </c>
      <c r="G121" s="46">
        <v>0</v>
      </c>
      <c r="H121" s="25" t="s">
        <v>735</v>
      </c>
      <c r="I121" s="45" t="str">
        <f>IF(SUM(Tabella17[[#This Row],[DE]:[LT]])&gt;0,"Yes","No")</f>
        <v>No</v>
      </c>
      <c r="J121" s="20">
        <f>IF(Tabella17[[#This Row],[Used]]="Yes",1,0)</f>
        <v>0</v>
      </c>
    </row>
    <row r="122" spans="1:10" s="20" customFormat="1" ht="15" customHeight="1" x14ac:dyDescent="0.25">
      <c r="A122" s="83" t="s">
        <v>93</v>
      </c>
      <c r="B122" s="84" t="s">
        <v>208</v>
      </c>
      <c r="C122" s="45">
        <v>0</v>
      </c>
      <c r="D122" s="47">
        <v>0</v>
      </c>
      <c r="E122" s="46">
        <v>0</v>
      </c>
      <c r="F122" s="46">
        <v>0</v>
      </c>
      <c r="G122" s="46">
        <v>0</v>
      </c>
      <c r="H122" s="25" t="s">
        <v>735</v>
      </c>
      <c r="I122" s="45" t="str">
        <f>IF(SUM(Tabella17[[#This Row],[DE]:[LT]])&gt;0,"Yes","No")</f>
        <v>No</v>
      </c>
      <c r="J122" s="20">
        <f>IF(Tabella17[[#This Row],[Used]]="Yes",1,0)</f>
        <v>0</v>
      </c>
    </row>
    <row r="123" spans="1:10" s="20" customFormat="1" ht="15" customHeight="1" x14ac:dyDescent="0.25">
      <c r="A123" s="83" t="s">
        <v>93</v>
      </c>
      <c r="B123" s="84" t="s">
        <v>210</v>
      </c>
      <c r="C123" s="45">
        <v>0</v>
      </c>
      <c r="D123" s="47">
        <v>0</v>
      </c>
      <c r="E123" s="46">
        <v>0</v>
      </c>
      <c r="F123" s="46">
        <v>0</v>
      </c>
      <c r="G123" s="46">
        <v>0</v>
      </c>
      <c r="H123" s="25" t="s">
        <v>735</v>
      </c>
      <c r="I123" s="45" t="str">
        <f>IF(SUM(Tabella17[[#This Row],[DE]:[LT]])&gt;0,"Yes","No")</f>
        <v>No</v>
      </c>
      <c r="J123" s="20">
        <f>IF(Tabella17[[#This Row],[Used]]="Yes",1,0)</f>
        <v>0</v>
      </c>
    </row>
    <row r="124" spans="1:10" s="20" customFormat="1" ht="15" customHeight="1" x14ac:dyDescent="0.25">
      <c r="A124" s="83" t="s">
        <v>93</v>
      </c>
      <c r="B124" s="84" t="s">
        <v>206</v>
      </c>
      <c r="C124" s="45">
        <v>0</v>
      </c>
      <c r="D124" s="47">
        <v>0</v>
      </c>
      <c r="E124" s="46">
        <v>0</v>
      </c>
      <c r="F124" s="46">
        <v>0</v>
      </c>
      <c r="G124" s="46">
        <v>0</v>
      </c>
      <c r="H124" s="25" t="s">
        <v>735</v>
      </c>
      <c r="I124" s="45" t="str">
        <f>IF(SUM(Tabella17[[#This Row],[DE]:[LT]])&gt;0,"Yes","No")</f>
        <v>No</v>
      </c>
      <c r="J124" s="20">
        <f>IF(Tabella17[[#This Row],[Used]]="Yes",1,0)</f>
        <v>0</v>
      </c>
    </row>
    <row r="125" spans="1:10" s="20" customFormat="1" ht="15" customHeight="1" x14ac:dyDescent="0.25">
      <c r="A125" s="83" t="s">
        <v>93</v>
      </c>
      <c r="B125" s="84" t="s">
        <v>213</v>
      </c>
      <c r="C125" s="45">
        <v>0</v>
      </c>
      <c r="D125" s="47">
        <v>0</v>
      </c>
      <c r="E125" s="46">
        <v>0</v>
      </c>
      <c r="F125" s="46">
        <v>0</v>
      </c>
      <c r="G125" s="46">
        <v>0</v>
      </c>
      <c r="H125" s="25" t="s">
        <v>735</v>
      </c>
      <c r="I125" s="45" t="str">
        <f>IF(SUM(Tabella17[[#This Row],[DE]:[LT]])&gt;0,"Yes","No")</f>
        <v>No</v>
      </c>
      <c r="J125" s="20">
        <f>IF(Tabella17[[#This Row],[Used]]="Yes",1,0)</f>
        <v>0</v>
      </c>
    </row>
    <row r="126" spans="1:10" s="20" customFormat="1" ht="15" customHeight="1" x14ac:dyDescent="0.25">
      <c r="A126" s="83" t="s">
        <v>93</v>
      </c>
      <c r="B126" s="84" t="s">
        <v>206</v>
      </c>
      <c r="C126" s="45">
        <v>0</v>
      </c>
      <c r="D126" s="47">
        <v>0</v>
      </c>
      <c r="E126" s="46">
        <v>0</v>
      </c>
      <c r="F126" s="46">
        <v>0</v>
      </c>
      <c r="G126" s="46">
        <v>0</v>
      </c>
      <c r="H126" s="25" t="s">
        <v>735</v>
      </c>
      <c r="I126" s="45" t="str">
        <f>IF(SUM(Tabella17[[#This Row],[DE]:[LT]])&gt;0,"Yes","No")</f>
        <v>No</v>
      </c>
      <c r="J126" s="20">
        <f>IF(Tabella17[[#This Row],[Used]]="Yes",1,0)</f>
        <v>0</v>
      </c>
    </row>
    <row r="127" spans="1:10" s="20" customFormat="1" ht="15" customHeight="1" x14ac:dyDescent="0.25">
      <c r="A127" s="83" t="s">
        <v>93</v>
      </c>
      <c r="B127" s="84" t="s">
        <v>216</v>
      </c>
      <c r="C127" s="45">
        <v>0</v>
      </c>
      <c r="D127" s="47">
        <v>0</v>
      </c>
      <c r="E127" s="46">
        <v>0</v>
      </c>
      <c r="F127" s="46">
        <v>0</v>
      </c>
      <c r="G127" s="46">
        <v>0</v>
      </c>
      <c r="H127" s="25" t="s">
        <v>735</v>
      </c>
      <c r="I127" s="45" t="str">
        <f>IF(SUM(Tabella17[[#This Row],[DE]:[LT]])&gt;0,"Yes","No")</f>
        <v>No</v>
      </c>
      <c r="J127" s="20">
        <f>IF(Tabella17[[#This Row],[Used]]="Yes",1,0)</f>
        <v>0</v>
      </c>
    </row>
    <row r="128" spans="1:10" s="20" customFormat="1" ht="15" customHeight="1" x14ac:dyDescent="0.25">
      <c r="A128" s="83" t="s">
        <v>93</v>
      </c>
      <c r="B128" s="84" t="s">
        <v>218</v>
      </c>
      <c r="C128" s="45">
        <v>0</v>
      </c>
      <c r="D128" s="47">
        <v>0</v>
      </c>
      <c r="E128" s="46">
        <v>0</v>
      </c>
      <c r="F128" s="46">
        <v>1</v>
      </c>
      <c r="G128" s="46">
        <v>0</v>
      </c>
      <c r="H128" s="26" t="s">
        <v>716</v>
      </c>
      <c r="I128" s="45" t="str">
        <f>IF(SUM(Tabella17[[#This Row],[DE]:[LT]])&gt;0,"Yes","No")</f>
        <v>Yes</v>
      </c>
      <c r="J128" s="20">
        <f>IF(Tabella17[[#This Row],[Used]]="Yes",1,0)</f>
        <v>1</v>
      </c>
    </row>
    <row r="129" spans="1:10" s="20" customFormat="1" ht="15" customHeight="1" x14ac:dyDescent="0.25">
      <c r="A129" s="83" t="s">
        <v>93</v>
      </c>
      <c r="B129" s="84" t="s">
        <v>220</v>
      </c>
      <c r="C129" s="45">
        <v>0</v>
      </c>
      <c r="D129" s="47">
        <v>0</v>
      </c>
      <c r="E129" s="46">
        <v>0</v>
      </c>
      <c r="F129" s="46">
        <v>1</v>
      </c>
      <c r="G129" s="46">
        <v>0</v>
      </c>
      <c r="H129" s="26" t="s">
        <v>716</v>
      </c>
      <c r="I129" s="45" t="str">
        <f>IF(SUM(Tabella17[[#This Row],[DE]:[LT]])&gt;0,"Yes","No")</f>
        <v>Yes</v>
      </c>
      <c r="J129" s="20">
        <f>IF(Tabella17[[#This Row],[Used]]="Yes",1,0)</f>
        <v>1</v>
      </c>
    </row>
    <row r="130" spans="1:10" s="20" customFormat="1" ht="15" customHeight="1" x14ac:dyDescent="0.25">
      <c r="A130" s="83" t="s">
        <v>93</v>
      </c>
      <c r="B130" s="84" t="s">
        <v>220</v>
      </c>
      <c r="C130" s="45">
        <v>0</v>
      </c>
      <c r="D130" s="47">
        <v>0</v>
      </c>
      <c r="E130" s="46">
        <v>0</v>
      </c>
      <c r="F130" s="46">
        <v>0</v>
      </c>
      <c r="G130" s="46">
        <v>0</v>
      </c>
      <c r="H130" s="25" t="s">
        <v>735</v>
      </c>
      <c r="I130" s="45" t="str">
        <f>IF(SUM(Tabella17[[#This Row],[DE]:[LT]])&gt;0,"Yes","No")</f>
        <v>No</v>
      </c>
      <c r="J130" s="20">
        <f>IF(Tabella17[[#This Row],[Used]]="Yes",1,0)</f>
        <v>0</v>
      </c>
    </row>
    <row r="131" spans="1:10" s="20" customFormat="1" ht="15" customHeight="1" x14ac:dyDescent="0.25">
      <c r="A131" s="83" t="s">
        <v>93</v>
      </c>
      <c r="B131" s="84" t="s">
        <v>223</v>
      </c>
      <c r="C131" s="45">
        <v>0</v>
      </c>
      <c r="D131" s="47">
        <v>0</v>
      </c>
      <c r="E131" s="46">
        <v>0</v>
      </c>
      <c r="F131" s="46">
        <v>0</v>
      </c>
      <c r="G131" s="46">
        <v>0</v>
      </c>
      <c r="H131" s="25" t="s">
        <v>735</v>
      </c>
      <c r="I131" s="45" t="str">
        <f>IF(SUM(Tabella17[[#This Row],[DE]:[LT]])&gt;0,"Yes","No")</f>
        <v>No</v>
      </c>
      <c r="J131" s="20">
        <f>IF(Tabella17[[#This Row],[Used]]="Yes",1,0)</f>
        <v>0</v>
      </c>
    </row>
    <row r="132" spans="1:10" s="20" customFormat="1" ht="15" customHeight="1" x14ac:dyDescent="0.25">
      <c r="A132" s="83" t="s">
        <v>93</v>
      </c>
      <c r="B132" s="84" t="s">
        <v>225</v>
      </c>
      <c r="C132" s="45">
        <v>0</v>
      </c>
      <c r="D132" s="47">
        <v>0</v>
      </c>
      <c r="E132" s="46">
        <v>0</v>
      </c>
      <c r="F132" s="46">
        <v>1</v>
      </c>
      <c r="G132" s="46">
        <v>0</v>
      </c>
      <c r="H132" s="26" t="s">
        <v>716</v>
      </c>
      <c r="I132" s="45" t="str">
        <f>IF(SUM(Tabella17[[#This Row],[DE]:[LT]])&gt;0,"Yes","No")</f>
        <v>Yes</v>
      </c>
      <c r="J132" s="20">
        <f>IF(Tabella17[[#This Row],[Used]]="Yes",1,0)</f>
        <v>1</v>
      </c>
    </row>
    <row r="133" spans="1:10" s="20" customFormat="1" ht="15" customHeight="1" x14ac:dyDescent="0.25">
      <c r="A133" s="83" t="s">
        <v>93</v>
      </c>
      <c r="B133" s="84" t="s">
        <v>227</v>
      </c>
      <c r="C133" s="45">
        <v>0</v>
      </c>
      <c r="D133" s="47">
        <v>0</v>
      </c>
      <c r="E133" s="46">
        <v>0</v>
      </c>
      <c r="F133" s="46">
        <v>1</v>
      </c>
      <c r="G133" s="46">
        <v>0</v>
      </c>
      <c r="H133" s="26" t="s">
        <v>716</v>
      </c>
      <c r="I133" s="45" t="str">
        <f>IF(SUM(Tabella17[[#This Row],[DE]:[LT]])&gt;0,"Yes","No")</f>
        <v>Yes</v>
      </c>
      <c r="J133" s="20">
        <f>IF(Tabella17[[#This Row],[Used]]="Yes",1,0)</f>
        <v>1</v>
      </c>
    </row>
    <row r="134" spans="1:10" s="20" customFormat="1" ht="15" customHeight="1" x14ac:dyDescent="0.25">
      <c r="A134" s="83" t="s">
        <v>93</v>
      </c>
      <c r="B134" s="84" t="s">
        <v>206</v>
      </c>
      <c r="C134" s="45">
        <v>0</v>
      </c>
      <c r="D134" s="47">
        <v>0</v>
      </c>
      <c r="E134" s="46">
        <v>0</v>
      </c>
      <c r="F134" s="46">
        <v>0</v>
      </c>
      <c r="G134" s="46">
        <v>0</v>
      </c>
      <c r="H134" s="25" t="s">
        <v>735</v>
      </c>
      <c r="I134" s="45" t="str">
        <f>IF(SUM(Tabella17[[#This Row],[DE]:[LT]])&gt;0,"Yes","No")</f>
        <v>No</v>
      </c>
      <c r="J134" s="20">
        <f>IF(Tabella17[[#This Row],[Used]]="Yes",1,0)</f>
        <v>0</v>
      </c>
    </row>
    <row r="135" spans="1:10" s="20" customFormat="1" ht="15" customHeight="1" x14ac:dyDescent="0.25">
      <c r="A135" s="83" t="s">
        <v>93</v>
      </c>
      <c r="B135" s="84" t="s">
        <v>230</v>
      </c>
      <c r="C135" s="45">
        <v>0</v>
      </c>
      <c r="D135" s="47">
        <v>0</v>
      </c>
      <c r="E135" s="46">
        <v>0</v>
      </c>
      <c r="F135" s="46">
        <v>0</v>
      </c>
      <c r="G135" s="46">
        <v>0</v>
      </c>
      <c r="H135" s="25" t="s">
        <v>735</v>
      </c>
      <c r="I135" s="45" t="str">
        <f>IF(SUM(Tabella17[[#This Row],[DE]:[LT]])&gt;0,"Yes","No")</f>
        <v>No</v>
      </c>
      <c r="J135" s="20">
        <f>IF(Tabella17[[#This Row],[Used]]="Yes",1,0)</f>
        <v>0</v>
      </c>
    </row>
    <row r="136" spans="1:10" s="20" customFormat="1" ht="15" customHeight="1" x14ac:dyDescent="0.25">
      <c r="A136" s="83" t="s">
        <v>93</v>
      </c>
      <c r="B136" s="84" t="s">
        <v>210</v>
      </c>
      <c r="C136" s="45">
        <v>0</v>
      </c>
      <c r="D136" s="47">
        <v>0</v>
      </c>
      <c r="E136" s="46">
        <v>0</v>
      </c>
      <c r="F136" s="46">
        <v>0</v>
      </c>
      <c r="G136" s="46">
        <v>0</v>
      </c>
      <c r="H136" s="25" t="s">
        <v>735</v>
      </c>
      <c r="I136" s="45" t="str">
        <f>IF(SUM(Tabella17[[#This Row],[DE]:[LT]])&gt;0,"Yes","No")</f>
        <v>No</v>
      </c>
      <c r="J136" s="20">
        <f>IF(Tabella17[[#This Row],[Used]]="Yes",1,0)</f>
        <v>0</v>
      </c>
    </row>
    <row r="137" spans="1:10" s="20" customFormat="1" ht="15" customHeight="1" x14ac:dyDescent="0.25">
      <c r="A137" s="83" t="s">
        <v>93</v>
      </c>
      <c r="B137" s="84" t="s">
        <v>206</v>
      </c>
      <c r="C137" s="45">
        <v>0</v>
      </c>
      <c r="D137" s="47">
        <v>0</v>
      </c>
      <c r="E137" s="46">
        <v>0</v>
      </c>
      <c r="F137" s="46">
        <v>0</v>
      </c>
      <c r="G137" s="46">
        <v>0</v>
      </c>
      <c r="H137" s="25" t="s">
        <v>735</v>
      </c>
      <c r="I137" s="45" t="str">
        <f>IF(SUM(Tabella17[[#This Row],[DE]:[LT]])&gt;0,"Yes","No")</f>
        <v>No</v>
      </c>
      <c r="J137" s="20">
        <f>IF(Tabella17[[#This Row],[Used]]="Yes",1,0)</f>
        <v>0</v>
      </c>
    </row>
    <row r="138" spans="1:10" s="20" customFormat="1" ht="15" customHeight="1" x14ac:dyDescent="0.25">
      <c r="A138" s="83" t="s">
        <v>93</v>
      </c>
      <c r="B138" s="84" t="s">
        <v>213</v>
      </c>
      <c r="C138" s="45">
        <v>0</v>
      </c>
      <c r="D138" s="47">
        <v>0</v>
      </c>
      <c r="E138" s="46">
        <v>0</v>
      </c>
      <c r="F138" s="46">
        <v>0</v>
      </c>
      <c r="G138" s="46">
        <v>0</v>
      </c>
      <c r="H138" s="25" t="s">
        <v>735</v>
      </c>
      <c r="I138" s="45" t="str">
        <f>IF(SUM(Tabella17[[#This Row],[DE]:[LT]])&gt;0,"Yes","No")</f>
        <v>No</v>
      </c>
      <c r="J138" s="20">
        <f>IF(Tabella17[[#This Row],[Used]]="Yes",1,0)</f>
        <v>0</v>
      </c>
    </row>
    <row r="139" spans="1:10" s="20" customFormat="1" ht="15" customHeight="1" x14ac:dyDescent="0.25">
      <c r="A139" s="83" t="s">
        <v>93</v>
      </c>
      <c r="B139" s="84" t="s">
        <v>206</v>
      </c>
      <c r="C139" s="45">
        <v>0</v>
      </c>
      <c r="D139" s="47">
        <v>0</v>
      </c>
      <c r="E139" s="46">
        <v>0</v>
      </c>
      <c r="F139" s="46">
        <v>0</v>
      </c>
      <c r="G139" s="46">
        <v>0</v>
      </c>
      <c r="H139" s="25" t="s">
        <v>735</v>
      </c>
      <c r="I139" s="45" t="str">
        <f>IF(SUM(Tabella17[[#This Row],[DE]:[LT]])&gt;0,"Yes","No")</f>
        <v>No</v>
      </c>
      <c r="J139" s="20">
        <f>IF(Tabella17[[#This Row],[Used]]="Yes",1,0)</f>
        <v>0</v>
      </c>
    </row>
    <row r="140" spans="1:10" s="20" customFormat="1" ht="15" customHeight="1" x14ac:dyDescent="0.25">
      <c r="A140" s="83" t="s">
        <v>93</v>
      </c>
      <c r="B140" s="84" t="s">
        <v>216</v>
      </c>
      <c r="C140" s="45">
        <v>0</v>
      </c>
      <c r="D140" s="47">
        <v>0</v>
      </c>
      <c r="E140" s="46">
        <v>0</v>
      </c>
      <c r="F140" s="46">
        <v>0</v>
      </c>
      <c r="G140" s="46">
        <v>0</v>
      </c>
      <c r="H140" s="25" t="s">
        <v>735</v>
      </c>
      <c r="I140" s="45" t="str">
        <f>IF(SUM(Tabella17[[#This Row],[DE]:[LT]])&gt;0,"Yes","No")</f>
        <v>No</v>
      </c>
      <c r="J140" s="20">
        <f>IF(Tabella17[[#This Row],[Used]]="Yes",1,0)</f>
        <v>0</v>
      </c>
    </row>
    <row r="141" spans="1:10" s="20" customFormat="1" ht="15" customHeight="1" x14ac:dyDescent="0.25">
      <c r="A141" s="83" t="s">
        <v>93</v>
      </c>
      <c r="B141" s="84" t="s">
        <v>237</v>
      </c>
      <c r="C141" s="45">
        <v>0</v>
      </c>
      <c r="D141" s="47">
        <v>0</v>
      </c>
      <c r="E141" s="46">
        <v>0</v>
      </c>
      <c r="F141" s="46">
        <v>1</v>
      </c>
      <c r="G141" s="46">
        <v>0</v>
      </c>
      <c r="H141" s="25" t="s">
        <v>735</v>
      </c>
      <c r="I141" s="45" t="str">
        <f>IF(SUM(Tabella17[[#This Row],[DE]:[LT]])&gt;0,"Yes","No")</f>
        <v>Yes</v>
      </c>
      <c r="J141" s="20">
        <f>IF(Tabella17[[#This Row],[Used]]="Yes",1,0)</f>
        <v>1</v>
      </c>
    </row>
    <row r="142" spans="1:10" s="20" customFormat="1" ht="15" customHeight="1" x14ac:dyDescent="0.25">
      <c r="A142" s="83" t="s">
        <v>93</v>
      </c>
      <c r="B142" s="84" t="s">
        <v>239</v>
      </c>
      <c r="C142" s="45">
        <v>0</v>
      </c>
      <c r="D142" s="47">
        <v>0</v>
      </c>
      <c r="E142" s="46">
        <v>0</v>
      </c>
      <c r="F142" s="46">
        <v>0</v>
      </c>
      <c r="G142" s="46">
        <v>0</v>
      </c>
      <c r="H142" s="25" t="s">
        <v>735</v>
      </c>
      <c r="I142" s="45" t="str">
        <f>IF(SUM(Tabella17[[#This Row],[DE]:[LT]])&gt;0,"Yes","No")</f>
        <v>No</v>
      </c>
      <c r="J142" s="20">
        <f>IF(Tabella17[[#This Row],[Used]]="Yes",1,0)</f>
        <v>0</v>
      </c>
    </row>
    <row r="143" spans="1:10" s="20" customFormat="1" ht="15" customHeight="1" x14ac:dyDescent="0.25">
      <c r="A143" s="83" t="s">
        <v>93</v>
      </c>
      <c r="B143" s="84" t="s">
        <v>241</v>
      </c>
      <c r="C143" s="45">
        <v>0</v>
      </c>
      <c r="D143" s="47">
        <v>0</v>
      </c>
      <c r="E143" s="46">
        <v>0</v>
      </c>
      <c r="F143" s="46">
        <v>0</v>
      </c>
      <c r="G143" s="46">
        <v>0</v>
      </c>
      <c r="H143" s="26" t="s">
        <v>716</v>
      </c>
      <c r="I143" s="45" t="str">
        <f>IF(SUM(Tabella17[[#This Row],[DE]:[LT]])&gt;0,"Yes","No")</f>
        <v>No</v>
      </c>
      <c r="J143" s="20">
        <f>IF(Tabella17[[#This Row],[Used]]="Yes",1,0)</f>
        <v>0</v>
      </c>
    </row>
    <row r="144" spans="1:10" s="20" customFormat="1" ht="15" customHeight="1" x14ac:dyDescent="0.25">
      <c r="A144" s="83" t="s">
        <v>93</v>
      </c>
      <c r="B144" s="84" t="s">
        <v>243</v>
      </c>
      <c r="C144" s="45">
        <v>0</v>
      </c>
      <c r="D144" s="47">
        <v>0</v>
      </c>
      <c r="E144" s="46">
        <v>0</v>
      </c>
      <c r="F144" s="46">
        <v>0</v>
      </c>
      <c r="G144" s="46">
        <v>0</v>
      </c>
      <c r="H144" s="26" t="s">
        <v>716</v>
      </c>
      <c r="I144" s="45" t="str">
        <f>IF(SUM(Tabella17[[#This Row],[DE]:[LT]])&gt;0,"Yes","No")</f>
        <v>No</v>
      </c>
      <c r="J144" s="20">
        <f>IF(Tabella17[[#This Row],[Used]]="Yes",1,0)</f>
        <v>0</v>
      </c>
    </row>
    <row r="145" spans="1:10" s="20" customFormat="1" ht="15" customHeight="1" x14ac:dyDescent="0.25">
      <c r="A145" s="83" t="s">
        <v>93</v>
      </c>
      <c r="B145" s="84" t="s">
        <v>245</v>
      </c>
      <c r="C145" s="45">
        <v>0</v>
      </c>
      <c r="D145" s="47">
        <v>0</v>
      </c>
      <c r="E145" s="46">
        <v>0</v>
      </c>
      <c r="F145" s="46">
        <v>0</v>
      </c>
      <c r="G145" s="46">
        <v>0</v>
      </c>
      <c r="H145" s="25" t="s">
        <v>735</v>
      </c>
      <c r="I145" s="45" t="str">
        <f>IF(SUM(Tabella17[[#This Row],[DE]:[LT]])&gt;0,"Yes","No")</f>
        <v>No</v>
      </c>
      <c r="J145" s="20">
        <f>IF(Tabella17[[#This Row],[Used]]="Yes",1,0)</f>
        <v>0</v>
      </c>
    </row>
    <row r="146" spans="1:10" s="20" customFormat="1" ht="15" customHeight="1" x14ac:dyDescent="0.25">
      <c r="A146" s="83" t="s">
        <v>93</v>
      </c>
      <c r="B146" s="84" t="s">
        <v>223</v>
      </c>
      <c r="C146" s="45">
        <v>0</v>
      </c>
      <c r="D146" s="47">
        <v>0</v>
      </c>
      <c r="E146" s="46">
        <v>0</v>
      </c>
      <c r="F146" s="46">
        <v>0</v>
      </c>
      <c r="G146" s="46">
        <v>0</v>
      </c>
      <c r="H146" s="25" t="s">
        <v>735</v>
      </c>
      <c r="I146" s="45" t="str">
        <f>IF(SUM(Tabella17[[#This Row],[DE]:[LT]])&gt;0,"Yes","No")</f>
        <v>No</v>
      </c>
      <c r="J146" s="20">
        <f>IF(Tabella17[[#This Row],[Used]]="Yes",1,0)</f>
        <v>0</v>
      </c>
    </row>
    <row r="147" spans="1:10" s="20" customFormat="1" ht="15" customHeight="1" x14ac:dyDescent="0.25">
      <c r="A147" s="83" t="s">
        <v>93</v>
      </c>
      <c r="B147" s="84" t="s">
        <v>248</v>
      </c>
      <c r="C147" s="45">
        <v>0</v>
      </c>
      <c r="D147" s="47">
        <v>0</v>
      </c>
      <c r="E147" s="46">
        <v>0</v>
      </c>
      <c r="F147" s="46">
        <v>0</v>
      </c>
      <c r="G147" s="46">
        <v>0</v>
      </c>
      <c r="H147" s="25" t="s">
        <v>735</v>
      </c>
      <c r="I147" s="45" t="str">
        <f>IF(SUM(Tabella17[[#This Row],[DE]:[LT]])&gt;0,"Yes","No")</f>
        <v>No</v>
      </c>
      <c r="J147" s="20">
        <f>IF(Tabella17[[#This Row],[Used]]="Yes",1,0)</f>
        <v>0</v>
      </c>
    </row>
    <row r="148" spans="1:10" s="20" customFormat="1" ht="15" customHeight="1" x14ac:dyDescent="0.25">
      <c r="A148" s="83" t="s">
        <v>93</v>
      </c>
      <c r="B148" s="84" t="s">
        <v>250</v>
      </c>
      <c r="C148" s="45">
        <v>0</v>
      </c>
      <c r="D148" s="47">
        <v>0</v>
      </c>
      <c r="E148" s="46">
        <v>0</v>
      </c>
      <c r="F148" s="46">
        <v>0</v>
      </c>
      <c r="G148" s="46">
        <v>0</v>
      </c>
      <c r="H148" s="25" t="s">
        <v>735</v>
      </c>
      <c r="I148" s="45" t="str">
        <f>IF(SUM(Tabella17[[#This Row],[DE]:[LT]])&gt;0,"Yes","No")</f>
        <v>No</v>
      </c>
      <c r="J148" s="20">
        <f>IF(Tabella17[[#This Row],[Used]]="Yes",1,0)</f>
        <v>0</v>
      </c>
    </row>
    <row r="149" spans="1:10" s="20" customFormat="1" ht="15" customHeight="1" x14ac:dyDescent="0.25">
      <c r="A149" s="83" t="s">
        <v>93</v>
      </c>
      <c r="B149" s="84" t="s">
        <v>252</v>
      </c>
      <c r="C149" s="45">
        <v>0</v>
      </c>
      <c r="D149" s="47">
        <v>0</v>
      </c>
      <c r="E149" s="46">
        <v>0</v>
      </c>
      <c r="F149" s="46">
        <v>0</v>
      </c>
      <c r="G149" s="46">
        <v>0</v>
      </c>
      <c r="H149" s="25" t="s">
        <v>735</v>
      </c>
      <c r="I149" s="45" t="str">
        <f>IF(SUM(Tabella17[[#This Row],[DE]:[LT]])&gt;0,"Yes","No")</f>
        <v>No</v>
      </c>
      <c r="J149" s="20">
        <f>IF(Tabella17[[#This Row],[Used]]="Yes",1,0)</f>
        <v>0</v>
      </c>
    </row>
    <row r="150" spans="1:10" s="20" customFormat="1" ht="15" customHeight="1" x14ac:dyDescent="0.25">
      <c r="A150" s="83" t="s">
        <v>93</v>
      </c>
      <c r="B150" s="84" t="s">
        <v>254</v>
      </c>
      <c r="C150" s="45">
        <v>0</v>
      </c>
      <c r="D150" s="47">
        <v>0</v>
      </c>
      <c r="E150" s="46">
        <v>0</v>
      </c>
      <c r="F150" s="46">
        <v>0</v>
      </c>
      <c r="G150" s="46">
        <v>0</v>
      </c>
      <c r="H150" s="25" t="s">
        <v>735</v>
      </c>
      <c r="I150" s="45" t="str">
        <f>IF(SUM(Tabella17[[#This Row],[DE]:[LT]])&gt;0,"Yes","No")</f>
        <v>No</v>
      </c>
      <c r="J150" s="20">
        <f>IF(Tabella17[[#This Row],[Used]]="Yes",1,0)</f>
        <v>0</v>
      </c>
    </row>
    <row r="151" spans="1:10" s="20" customFormat="1" ht="15" customHeight="1" x14ac:dyDescent="0.25">
      <c r="A151" s="83" t="s">
        <v>93</v>
      </c>
      <c r="B151" s="84" t="s">
        <v>124</v>
      </c>
      <c r="C151" s="45">
        <v>0</v>
      </c>
      <c r="D151" s="47">
        <v>0</v>
      </c>
      <c r="E151" s="46">
        <v>0</v>
      </c>
      <c r="F151" s="46">
        <v>0</v>
      </c>
      <c r="G151" s="46">
        <v>0</v>
      </c>
      <c r="H151" s="25" t="s">
        <v>735</v>
      </c>
      <c r="I151" s="45" t="str">
        <f>IF(SUM(Tabella17[[#This Row],[DE]:[LT]])&gt;0,"Yes","No")</f>
        <v>No</v>
      </c>
      <c r="J151" s="20">
        <f>IF(Tabella17[[#This Row],[Used]]="Yes",1,0)</f>
        <v>0</v>
      </c>
    </row>
    <row r="152" spans="1:10" s="20" customFormat="1" ht="15" customHeight="1" x14ac:dyDescent="0.25">
      <c r="A152" s="83" t="s">
        <v>93</v>
      </c>
      <c r="B152" s="84" t="s">
        <v>126</v>
      </c>
      <c r="C152" s="45">
        <v>0</v>
      </c>
      <c r="D152" s="47">
        <v>0</v>
      </c>
      <c r="E152" s="46">
        <v>0</v>
      </c>
      <c r="F152" s="46">
        <v>0</v>
      </c>
      <c r="G152" s="46">
        <v>0</v>
      </c>
      <c r="H152" s="25" t="s">
        <v>735</v>
      </c>
      <c r="I152" s="45" t="str">
        <f>IF(SUM(Tabella17[[#This Row],[DE]:[LT]])&gt;0,"Yes","No")</f>
        <v>No</v>
      </c>
      <c r="J152" s="20">
        <f>IF(Tabella17[[#This Row],[Used]]="Yes",1,0)</f>
        <v>0</v>
      </c>
    </row>
    <row r="153" spans="1:10" s="20" customFormat="1" ht="15" customHeight="1" x14ac:dyDescent="0.25">
      <c r="A153" s="83" t="s">
        <v>93</v>
      </c>
      <c r="B153" s="84" t="s">
        <v>256</v>
      </c>
      <c r="C153" s="45">
        <v>0</v>
      </c>
      <c r="D153" s="47">
        <v>0</v>
      </c>
      <c r="E153" s="46">
        <v>0</v>
      </c>
      <c r="F153" s="46">
        <v>0</v>
      </c>
      <c r="G153" s="46">
        <v>0</v>
      </c>
      <c r="H153" s="25" t="s">
        <v>735</v>
      </c>
      <c r="I153" s="45" t="str">
        <f>IF(SUM(Tabella17[[#This Row],[DE]:[LT]])&gt;0,"Yes","No")</f>
        <v>No</v>
      </c>
      <c r="J153" s="20">
        <f>IF(Tabella17[[#This Row],[Used]]="Yes",1,0)</f>
        <v>0</v>
      </c>
    </row>
    <row r="154" spans="1:10" s="20" customFormat="1" ht="15" customHeight="1" x14ac:dyDescent="0.25">
      <c r="A154" s="83" t="s">
        <v>93</v>
      </c>
      <c r="B154" s="84" t="s">
        <v>258</v>
      </c>
      <c r="C154" s="45">
        <v>0</v>
      </c>
      <c r="D154" s="47">
        <v>0</v>
      </c>
      <c r="E154" s="46">
        <v>0</v>
      </c>
      <c r="F154" s="46">
        <v>0</v>
      </c>
      <c r="G154" s="46">
        <v>0</v>
      </c>
      <c r="H154" s="25" t="s">
        <v>735</v>
      </c>
      <c r="I154" s="45" t="str">
        <f>IF(SUM(Tabella17[[#This Row],[DE]:[LT]])&gt;0,"Yes","No")</f>
        <v>No</v>
      </c>
      <c r="J154" s="20">
        <f>IF(Tabella17[[#This Row],[Used]]="Yes",1,0)</f>
        <v>0</v>
      </c>
    </row>
    <row r="155" spans="1:10" s="20" customFormat="1" ht="15" customHeight="1" x14ac:dyDescent="0.25">
      <c r="A155" s="83" t="s">
        <v>93</v>
      </c>
      <c r="B155" s="84" t="s">
        <v>260</v>
      </c>
      <c r="C155" s="45">
        <v>0</v>
      </c>
      <c r="D155" s="47">
        <v>0</v>
      </c>
      <c r="E155" s="46">
        <v>0</v>
      </c>
      <c r="F155" s="46">
        <v>0</v>
      </c>
      <c r="G155" s="46">
        <v>0</v>
      </c>
      <c r="H155" s="25" t="s">
        <v>735</v>
      </c>
      <c r="I155" s="45" t="str">
        <f>IF(SUM(Tabella17[[#This Row],[DE]:[LT]])&gt;0,"Yes","No")</f>
        <v>No</v>
      </c>
      <c r="J155" s="20">
        <f>IF(Tabella17[[#This Row],[Used]]="Yes",1,0)</f>
        <v>0</v>
      </c>
    </row>
    <row r="156" spans="1:10" s="20" customFormat="1" ht="15" customHeight="1" x14ac:dyDescent="0.25">
      <c r="A156" s="83" t="s">
        <v>93</v>
      </c>
      <c r="B156" s="84" t="s">
        <v>262</v>
      </c>
      <c r="C156" s="45">
        <v>0</v>
      </c>
      <c r="D156" s="47">
        <v>0</v>
      </c>
      <c r="E156" s="46">
        <v>0</v>
      </c>
      <c r="F156" s="46">
        <v>0</v>
      </c>
      <c r="G156" s="46">
        <v>0</v>
      </c>
      <c r="H156" s="25" t="s">
        <v>735</v>
      </c>
      <c r="I156" s="45" t="str">
        <f>IF(SUM(Tabella17[[#This Row],[DE]:[LT]])&gt;0,"Yes","No")</f>
        <v>No</v>
      </c>
      <c r="J156" s="20">
        <f>IF(Tabella17[[#This Row],[Used]]="Yes",1,0)</f>
        <v>0</v>
      </c>
    </row>
    <row r="157" spans="1:10" s="20" customFormat="1" ht="15" customHeight="1" x14ac:dyDescent="0.25">
      <c r="A157" s="83" t="s">
        <v>93</v>
      </c>
      <c r="B157" s="84" t="s">
        <v>264</v>
      </c>
      <c r="C157" s="45">
        <v>0</v>
      </c>
      <c r="D157" s="47">
        <v>0</v>
      </c>
      <c r="E157" s="46">
        <v>0</v>
      </c>
      <c r="F157" s="46">
        <v>0</v>
      </c>
      <c r="G157" s="46">
        <v>0</v>
      </c>
      <c r="H157" s="25" t="s">
        <v>735</v>
      </c>
      <c r="I157" s="45" t="str">
        <f>IF(SUM(Tabella17[[#This Row],[DE]:[LT]])&gt;0,"Yes","No")</f>
        <v>No</v>
      </c>
      <c r="J157" s="20">
        <f>IF(Tabella17[[#This Row],[Used]]="Yes",1,0)</f>
        <v>0</v>
      </c>
    </row>
    <row r="158" spans="1:10" s="20" customFormat="1" ht="15" customHeight="1" x14ac:dyDescent="0.25">
      <c r="A158" s="83" t="s">
        <v>93</v>
      </c>
      <c r="B158" s="84" t="s">
        <v>266</v>
      </c>
      <c r="C158" s="45">
        <v>0</v>
      </c>
      <c r="D158" s="47">
        <v>0</v>
      </c>
      <c r="E158" s="46">
        <v>0</v>
      </c>
      <c r="F158" s="46">
        <v>1</v>
      </c>
      <c r="G158" s="46">
        <v>0</v>
      </c>
      <c r="H158" s="25" t="s">
        <v>735</v>
      </c>
      <c r="I158" s="45" t="str">
        <f>IF(SUM(Tabella17[[#This Row],[DE]:[LT]])&gt;0,"Yes","No")</f>
        <v>Yes</v>
      </c>
      <c r="J158" s="20">
        <f>IF(Tabella17[[#This Row],[Used]]="Yes",1,0)</f>
        <v>1</v>
      </c>
    </row>
    <row r="159" spans="1:10" s="20" customFormat="1" ht="15" customHeight="1" thickBot="1" x14ac:dyDescent="0.3">
      <c r="A159" s="87" t="s">
        <v>93</v>
      </c>
      <c r="B159" s="88" t="s">
        <v>78</v>
      </c>
      <c r="C159" s="49">
        <v>0</v>
      </c>
      <c r="D159" s="51">
        <v>0</v>
      </c>
      <c r="E159" s="50">
        <v>0</v>
      </c>
      <c r="F159" s="50">
        <v>0</v>
      </c>
      <c r="G159" s="50">
        <v>0</v>
      </c>
      <c r="H159" s="39" t="s">
        <v>735</v>
      </c>
      <c r="I159" s="45" t="str">
        <f>IF(SUM(Tabella17[[#This Row],[DE]:[LT]])&gt;0,"Yes","No")</f>
        <v>No</v>
      </c>
      <c r="J159" s="20">
        <f>IF(Tabella17[[#This Row],[Used]]="Yes",1,0)</f>
        <v>0</v>
      </c>
    </row>
    <row r="160" spans="1:10" s="20" customFormat="1" ht="15" customHeight="1" thickTop="1" x14ac:dyDescent="0.25">
      <c r="A160" s="79" t="s">
        <v>95</v>
      </c>
      <c r="B160" s="80" t="s">
        <v>27</v>
      </c>
      <c r="C160" s="45">
        <v>0</v>
      </c>
      <c r="D160" s="47">
        <v>1</v>
      </c>
      <c r="E160" s="46">
        <v>0</v>
      </c>
      <c r="F160" s="46">
        <v>1</v>
      </c>
      <c r="G160" s="46">
        <v>1</v>
      </c>
      <c r="H160" s="22" t="s">
        <v>735</v>
      </c>
      <c r="I160" s="45" t="str">
        <f>IF(SUM(Tabella17[[#This Row],[DE]:[LT]])&gt;0,"Yes","No")</f>
        <v>Yes</v>
      </c>
      <c r="J160" s="20">
        <f>IF(Tabella17[[#This Row],[Used]]="Yes",1,0)</f>
        <v>1</v>
      </c>
    </row>
    <row r="161" spans="1:10" s="20" customFormat="1" ht="15" customHeight="1" x14ac:dyDescent="0.25">
      <c r="A161" s="79" t="s">
        <v>95</v>
      </c>
      <c r="B161" s="80" t="s">
        <v>107</v>
      </c>
      <c r="C161" s="45">
        <v>0</v>
      </c>
      <c r="D161" s="47">
        <v>1</v>
      </c>
      <c r="E161" s="46">
        <v>0</v>
      </c>
      <c r="F161" s="46">
        <v>1</v>
      </c>
      <c r="G161" s="46">
        <v>1</v>
      </c>
      <c r="H161" s="22" t="s">
        <v>735</v>
      </c>
      <c r="I161" s="45" t="str">
        <f>IF(SUM(Tabella17[[#This Row],[DE]:[LT]])&gt;0,"Yes","No")</f>
        <v>Yes</v>
      </c>
      <c r="J161" s="20">
        <f>IF(Tabella17[[#This Row],[Used]]="Yes",1,0)</f>
        <v>1</v>
      </c>
    </row>
    <row r="162" spans="1:10" s="20" customFormat="1" ht="15" customHeight="1" x14ac:dyDescent="0.25">
      <c r="A162" s="79" t="s">
        <v>95</v>
      </c>
      <c r="B162" s="80" t="s">
        <v>268</v>
      </c>
      <c r="C162" s="45">
        <v>0</v>
      </c>
      <c r="D162" s="47">
        <v>1</v>
      </c>
      <c r="E162" s="46">
        <v>0</v>
      </c>
      <c r="F162" s="46">
        <v>1</v>
      </c>
      <c r="G162" s="46">
        <v>1</v>
      </c>
      <c r="H162" s="22" t="s">
        <v>735</v>
      </c>
      <c r="I162" s="45" t="str">
        <f>IF(SUM(Tabella17[[#This Row],[DE]:[LT]])&gt;0,"Yes","No")</f>
        <v>Yes</v>
      </c>
      <c r="J162" s="20">
        <f>IF(Tabella17[[#This Row],[Used]]="Yes",1,0)</f>
        <v>1</v>
      </c>
    </row>
    <row r="163" spans="1:10" s="20" customFormat="1" ht="15" customHeight="1" x14ac:dyDescent="0.25">
      <c r="A163" s="79" t="s">
        <v>95</v>
      </c>
      <c r="B163" s="80" t="s">
        <v>109</v>
      </c>
      <c r="C163" s="45">
        <v>0</v>
      </c>
      <c r="D163" s="47">
        <v>0</v>
      </c>
      <c r="E163" s="46">
        <v>0</v>
      </c>
      <c r="F163" s="46">
        <v>1</v>
      </c>
      <c r="G163" s="46">
        <v>0</v>
      </c>
      <c r="H163" s="22" t="s">
        <v>735</v>
      </c>
      <c r="I163" s="45" t="str">
        <f>IF(SUM(Tabella17[[#This Row],[DE]:[LT]])&gt;0,"Yes","No")</f>
        <v>Yes</v>
      </c>
      <c r="J163" s="20">
        <f>IF(Tabella17[[#This Row],[Used]]="Yes",1,0)</f>
        <v>1</v>
      </c>
    </row>
    <row r="164" spans="1:10" s="20" customFormat="1" ht="15" customHeight="1" x14ac:dyDescent="0.25">
      <c r="A164" s="79" t="s">
        <v>95</v>
      </c>
      <c r="B164" s="80" t="s">
        <v>37</v>
      </c>
      <c r="C164" s="45">
        <v>0</v>
      </c>
      <c r="D164" s="47">
        <v>0</v>
      </c>
      <c r="E164" s="46">
        <v>0</v>
      </c>
      <c r="F164" s="46">
        <v>1</v>
      </c>
      <c r="G164" s="46">
        <v>0</v>
      </c>
      <c r="H164" s="22" t="s">
        <v>735</v>
      </c>
      <c r="I164" s="45" t="str">
        <f>IF(SUM(Tabella17[[#This Row],[DE]:[LT]])&gt;0,"Yes","No")</f>
        <v>Yes</v>
      </c>
      <c r="J164" s="20">
        <f>IF(Tabella17[[#This Row],[Used]]="Yes",1,0)</f>
        <v>1</v>
      </c>
    </row>
    <row r="165" spans="1:10" s="20" customFormat="1" ht="15" customHeight="1" x14ac:dyDescent="0.25">
      <c r="A165" s="79" t="s">
        <v>95</v>
      </c>
      <c r="B165" s="80" t="s">
        <v>270</v>
      </c>
      <c r="C165" s="45">
        <v>0</v>
      </c>
      <c r="D165" s="47">
        <v>1</v>
      </c>
      <c r="E165" s="46">
        <v>0</v>
      </c>
      <c r="F165" s="46">
        <v>1</v>
      </c>
      <c r="G165" s="46">
        <v>1</v>
      </c>
      <c r="H165" s="22" t="s">
        <v>735</v>
      </c>
      <c r="I165" s="45" t="str">
        <f>IF(SUM(Tabella17[[#This Row],[DE]:[LT]])&gt;0,"Yes","No")</f>
        <v>Yes</v>
      </c>
      <c r="J165" s="20">
        <f>IF(Tabella17[[#This Row],[Used]]="Yes",1,0)</f>
        <v>1</v>
      </c>
    </row>
    <row r="166" spans="1:10" s="20" customFormat="1" ht="15" customHeight="1" x14ac:dyDescent="0.25">
      <c r="A166" s="79" t="s">
        <v>95</v>
      </c>
      <c r="B166" s="80" t="s">
        <v>272</v>
      </c>
      <c r="C166" s="45">
        <v>0</v>
      </c>
      <c r="D166" s="47">
        <v>0</v>
      </c>
      <c r="E166" s="46">
        <v>0</v>
      </c>
      <c r="F166" s="46">
        <v>0</v>
      </c>
      <c r="G166" s="46">
        <v>1</v>
      </c>
      <c r="H166" s="22" t="s">
        <v>735</v>
      </c>
      <c r="I166" s="45" t="str">
        <f>IF(SUM(Tabella17[[#This Row],[DE]:[LT]])&gt;0,"Yes","No")</f>
        <v>Yes</v>
      </c>
      <c r="J166" s="20">
        <f>IF(Tabella17[[#This Row],[Used]]="Yes",1,0)</f>
        <v>1</v>
      </c>
    </row>
    <row r="167" spans="1:10" s="20" customFormat="1" ht="15" customHeight="1" x14ac:dyDescent="0.25">
      <c r="A167" s="79" t="s">
        <v>95</v>
      </c>
      <c r="B167" s="80" t="s">
        <v>274</v>
      </c>
      <c r="C167" s="45">
        <v>0</v>
      </c>
      <c r="D167" s="47">
        <v>0</v>
      </c>
      <c r="E167" s="46">
        <v>0</v>
      </c>
      <c r="F167" s="46">
        <v>0</v>
      </c>
      <c r="G167" s="46">
        <v>0</v>
      </c>
      <c r="H167" s="23" t="s">
        <v>716</v>
      </c>
      <c r="I167" s="45" t="str">
        <f>IF(SUM(Tabella17[[#This Row],[DE]:[LT]])&gt;0,"Yes","No")</f>
        <v>No</v>
      </c>
      <c r="J167" s="20">
        <f>IF(Tabella17[[#This Row],[Used]]="Yes",1,0)</f>
        <v>0</v>
      </c>
    </row>
    <row r="168" spans="1:10" s="20" customFormat="1" ht="15" customHeight="1" x14ac:dyDescent="0.25">
      <c r="A168" s="79" t="s">
        <v>95</v>
      </c>
      <c r="B168" s="80" t="s">
        <v>276</v>
      </c>
      <c r="C168" s="45">
        <v>0</v>
      </c>
      <c r="D168" s="47">
        <v>0</v>
      </c>
      <c r="E168" s="46">
        <v>0</v>
      </c>
      <c r="F168" s="46">
        <v>0</v>
      </c>
      <c r="G168" s="46">
        <v>0</v>
      </c>
      <c r="H168" s="23" t="s">
        <v>716</v>
      </c>
      <c r="I168" s="45" t="str">
        <f>IF(SUM(Tabella17[[#This Row],[DE]:[LT]])&gt;0,"Yes","No")</f>
        <v>No</v>
      </c>
      <c r="J168" s="20">
        <f>IF(Tabella17[[#This Row],[Used]]="Yes",1,0)</f>
        <v>0</v>
      </c>
    </row>
    <row r="169" spans="1:10" s="20" customFormat="1" ht="15" customHeight="1" x14ac:dyDescent="0.25">
      <c r="A169" s="79" t="s">
        <v>95</v>
      </c>
      <c r="B169" s="80" t="s">
        <v>278</v>
      </c>
      <c r="C169" s="45">
        <v>0</v>
      </c>
      <c r="D169" s="47">
        <v>1</v>
      </c>
      <c r="E169" s="46">
        <v>0</v>
      </c>
      <c r="F169" s="46">
        <v>0</v>
      </c>
      <c r="G169" s="46">
        <v>1</v>
      </c>
      <c r="H169" s="23" t="s">
        <v>716</v>
      </c>
      <c r="I169" s="45" t="str">
        <f>IF(SUM(Tabella17[[#This Row],[DE]:[LT]])&gt;0,"Yes","No")</f>
        <v>Yes</v>
      </c>
      <c r="J169" s="20">
        <f>IF(Tabella17[[#This Row],[Used]]="Yes",1,0)</f>
        <v>1</v>
      </c>
    </row>
    <row r="170" spans="1:10" s="20" customFormat="1" ht="15" customHeight="1" x14ac:dyDescent="0.25">
      <c r="A170" s="79" t="s">
        <v>95</v>
      </c>
      <c r="B170" s="80" t="s">
        <v>280</v>
      </c>
      <c r="C170" s="45">
        <v>0</v>
      </c>
      <c r="D170" s="47">
        <v>0</v>
      </c>
      <c r="E170" s="46">
        <v>0</v>
      </c>
      <c r="F170" s="46">
        <v>0</v>
      </c>
      <c r="G170" s="46">
        <v>0</v>
      </c>
      <c r="H170" s="23" t="s">
        <v>716</v>
      </c>
      <c r="I170" s="45" t="str">
        <f>IF(SUM(Tabella17[[#This Row],[DE]:[LT]])&gt;0,"Yes","No")</f>
        <v>No</v>
      </c>
      <c r="J170" s="20">
        <f>IF(Tabella17[[#This Row],[Used]]="Yes",1,0)</f>
        <v>0</v>
      </c>
    </row>
    <row r="171" spans="1:10" s="20" customFormat="1" ht="15" customHeight="1" x14ac:dyDescent="0.25">
      <c r="A171" s="79" t="s">
        <v>95</v>
      </c>
      <c r="B171" s="80" t="s">
        <v>282</v>
      </c>
      <c r="C171" s="45">
        <v>0</v>
      </c>
      <c r="D171" s="47">
        <v>0</v>
      </c>
      <c r="E171" s="46">
        <v>0</v>
      </c>
      <c r="F171" s="46">
        <v>0</v>
      </c>
      <c r="G171" s="46">
        <v>0</v>
      </c>
      <c r="H171" s="23" t="s">
        <v>716</v>
      </c>
      <c r="I171" s="45" t="str">
        <f>IF(SUM(Tabella17[[#This Row],[DE]:[LT]])&gt;0,"Yes","No")</f>
        <v>No</v>
      </c>
      <c r="J171" s="20">
        <f>IF(Tabella17[[#This Row],[Used]]="Yes",1,0)</f>
        <v>0</v>
      </c>
    </row>
    <row r="172" spans="1:10" s="20" customFormat="1" ht="15" customHeight="1" x14ac:dyDescent="0.25">
      <c r="A172" s="79" t="s">
        <v>95</v>
      </c>
      <c r="B172" s="80" t="s">
        <v>284</v>
      </c>
      <c r="C172" s="45">
        <v>0</v>
      </c>
      <c r="D172" s="47">
        <v>0</v>
      </c>
      <c r="E172" s="46">
        <v>0</v>
      </c>
      <c r="F172" s="46">
        <v>0</v>
      </c>
      <c r="G172" s="46">
        <v>0</v>
      </c>
      <c r="H172" s="23" t="s">
        <v>716</v>
      </c>
      <c r="I172" s="45" t="str">
        <f>IF(SUM(Tabella17[[#This Row],[DE]:[LT]])&gt;0,"Yes","No")</f>
        <v>No</v>
      </c>
      <c r="J172" s="20">
        <f>IF(Tabella17[[#This Row],[Used]]="Yes",1,0)</f>
        <v>0</v>
      </c>
    </row>
    <row r="173" spans="1:10" s="20" customFormat="1" ht="15" customHeight="1" x14ac:dyDescent="0.25">
      <c r="A173" s="79" t="s">
        <v>95</v>
      </c>
      <c r="B173" s="80" t="s">
        <v>286</v>
      </c>
      <c r="C173" s="45">
        <v>0</v>
      </c>
      <c r="D173" s="47">
        <v>0</v>
      </c>
      <c r="E173" s="46">
        <v>0</v>
      </c>
      <c r="F173" s="46">
        <v>0</v>
      </c>
      <c r="G173" s="46">
        <v>0</v>
      </c>
      <c r="H173" s="23" t="s">
        <v>716</v>
      </c>
      <c r="I173" s="45" t="str">
        <f>IF(SUM(Tabella17[[#This Row],[DE]:[LT]])&gt;0,"Yes","No")</f>
        <v>No</v>
      </c>
      <c r="J173" s="20">
        <f>IF(Tabella17[[#This Row],[Used]]="Yes",1,0)</f>
        <v>0</v>
      </c>
    </row>
    <row r="174" spans="1:10" s="20" customFormat="1" ht="15" customHeight="1" x14ac:dyDescent="0.25">
      <c r="A174" s="79" t="s">
        <v>95</v>
      </c>
      <c r="B174" s="80" t="s">
        <v>288</v>
      </c>
      <c r="C174" s="45">
        <v>0</v>
      </c>
      <c r="D174" s="47">
        <v>0</v>
      </c>
      <c r="E174" s="46">
        <v>0</v>
      </c>
      <c r="F174" s="46">
        <v>0</v>
      </c>
      <c r="G174" s="46">
        <v>0</v>
      </c>
      <c r="H174" s="23" t="s">
        <v>716</v>
      </c>
      <c r="I174" s="45" t="str">
        <f>IF(SUM(Tabella17[[#This Row],[DE]:[LT]])&gt;0,"Yes","No")</f>
        <v>No</v>
      </c>
      <c r="J174" s="20">
        <f>IF(Tabella17[[#This Row],[Used]]="Yes",1,0)</f>
        <v>0</v>
      </c>
    </row>
    <row r="175" spans="1:10" s="20" customFormat="1" ht="15" customHeight="1" x14ac:dyDescent="0.25">
      <c r="A175" s="79" t="s">
        <v>95</v>
      </c>
      <c r="B175" s="80" t="s">
        <v>290</v>
      </c>
      <c r="C175" s="45">
        <v>0</v>
      </c>
      <c r="D175" s="47">
        <v>1</v>
      </c>
      <c r="E175" s="46">
        <v>0</v>
      </c>
      <c r="F175" s="46">
        <v>0</v>
      </c>
      <c r="G175" s="46">
        <v>0</v>
      </c>
      <c r="H175" s="23" t="s">
        <v>716</v>
      </c>
      <c r="I175" s="45" t="str">
        <f>IF(SUM(Tabella17[[#This Row],[DE]:[LT]])&gt;0,"Yes","No")</f>
        <v>Yes</v>
      </c>
      <c r="J175" s="20">
        <f>IF(Tabella17[[#This Row],[Used]]="Yes",1,0)</f>
        <v>1</v>
      </c>
    </row>
    <row r="176" spans="1:10" s="20" customFormat="1" ht="15" customHeight="1" x14ac:dyDescent="0.25">
      <c r="A176" s="79" t="s">
        <v>95</v>
      </c>
      <c r="B176" s="80" t="s">
        <v>292</v>
      </c>
      <c r="C176" s="45">
        <v>0</v>
      </c>
      <c r="D176" s="47">
        <v>0</v>
      </c>
      <c r="E176" s="46">
        <v>0</v>
      </c>
      <c r="F176" s="46">
        <v>0</v>
      </c>
      <c r="G176" s="46">
        <v>0</v>
      </c>
      <c r="H176" s="23" t="s">
        <v>716</v>
      </c>
      <c r="I176" s="45" t="str">
        <f>IF(SUM(Tabella17[[#This Row],[DE]:[LT]])&gt;0,"Yes","No")</f>
        <v>No</v>
      </c>
      <c r="J176" s="20">
        <f>IF(Tabella17[[#This Row],[Used]]="Yes",1,0)</f>
        <v>0</v>
      </c>
    </row>
    <row r="177" spans="1:10" s="20" customFormat="1" ht="15" customHeight="1" x14ac:dyDescent="0.25">
      <c r="A177" s="79" t="s">
        <v>95</v>
      </c>
      <c r="B177" s="80" t="s">
        <v>294</v>
      </c>
      <c r="C177" s="45">
        <v>0</v>
      </c>
      <c r="D177" s="47">
        <v>0</v>
      </c>
      <c r="E177" s="46">
        <v>0</v>
      </c>
      <c r="F177" s="46">
        <v>1</v>
      </c>
      <c r="G177" s="46">
        <v>0</v>
      </c>
      <c r="H177" s="23" t="s">
        <v>716</v>
      </c>
      <c r="I177" s="45" t="str">
        <f>IF(SUM(Tabella17[[#This Row],[DE]:[LT]])&gt;0,"Yes","No")</f>
        <v>Yes</v>
      </c>
      <c r="J177" s="20">
        <f>IF(Tabella17[[#This Row],[Used]]="Yes",1,0)</f>
        <v>1</v>
      </c>
    </row>
    <row r="178" spans="1:10" s="20" customFormat="1" ht="15" customHeight="1" x14ac:dyDescent="0.25">
      <c r="A178" s="79" t="s">
        <v>95</v>
      </c>
      <c r="B178" s="80" t="s">
        <v>296</v>
      </c>
      <c r="C178" s="45">
        <v>0</v>
      </c>
      <c r="D178" s="47">
        <v>0</v>
      </c>
      <c r="E178" s="46">
        <v>0</v>
      </c>
      <c r="F178" s="46">
        <v>0</v>
      </c>
      <c r="G178" s="46">
        <v>0</v>
      </c>
      <c r="H178" s="23" t="s">
        <v>716</v>
      </c>
      <c r="I178" s="45" t="str">
        <f>IF(SUM(Tabella17[[#This Row],[DE]:[LT]])&gt;0,"Yes","No")</f>
        <v>No</v>
      </c>
      <c r="J178" s="20">
        <f>IF(Tabella17[[#This Row],[Used]]="Yes",1,0)</f>
        <v>0</v>
      </c>
    </row>
    <row r="179" spans="1:10" s="20" customFormat="1" ht="15" customHeight="1" x14ac:dyDescent="0.25">
      <c r="A179" s="79" t="s">
        <v>95</v>
      </c>
      <c r="B179" s="80" t="s">
        <v>298</v>
      </c>
      <c r="C179" s="45">
        <v>0</v>
      </c>
      <c r="D179" s="47">
        <v>0</v>
      </c>
      <c r="E179" s="46">
        <v>0</v>
      </c>
      <c r="F179" s="46">
        <v>1</v>
      </c>
      <c r="G179" s="46">
        <v>0</v>
      </c>
      <c r="H179" s="22" t="s">
        <v>735</v>
      </c>
      <c r="I179" s="45" t="str">
        <f>IF(SUM(Tabella17[[#This Row],[DE]:[LT]])&gt;0,"Yes","No")</f>
        <v>Yes</v>
      </c>
      <c r="J179" s="20">
        <f>IF(Tabella17[[#This Row],[Used]]="Yes",1,0)</f>
        <v>1</v>
      </c>
    </row>
    <row r="180" spans="1:10" s="20" customFormat="1" ht="15" customHeight="1" x14ac:dyDescent="0.25">
      <c r="A180" s="79" t="s">
        <v>95</v>
      </c>
      <c r="B180" s="80" t="s">
        <v>300</v>
      </c>
      <c r="C180" s="45">
        <v>0</v>
      </c>
      <c r="D180" s="47">
        <v>0</v>
      </c>
      <c r="E180" s="46">
        <v>0</v>
      </c>
      <c r="F180" s="46">
        <v>0</v>
      </c>
      <c r="G180" s="46">
        <v>0</v>
      </c>
      <c r="H180" s="23" t="s">
        <v>716</v>
      </c>
      <c r="I180" s="45" t="str">
        <f>IF(SUM(Tabella17[[#This Row],[DE]:[LT]])&gt;0,"Yes","No")</f>
        <v>No</v>
      </c>
      <c r="J180" s="20">
        <f>IF(Tabella17[[#This Row],[Used]]="Yes",1,0)</f>
        <v>0</v>
      </c>
    </row>
    <row r="181" spans="1:10" s="20" customFormat="1" ht="15" customHeight="1" x14ac:dyDescent="0.25">
      <c r="A181" s="79" t="s">
        <v>95</v>
      </c>
      <c r="B181" s="80" t="s">
        <v>302</v>
      </c>
      <c r="C181" s="45">
        <v>0</v>
      </c>
      <c r="D181" s="47">
        <v>0</v>
      </c>
      <c r="E181" s="46">
        <v>0</v>
      </c>
      <c r="F181" s="46">
        <v>0</v>
      </c>
      <c r="G181" s="46">
        <v>0</v>
      </c>
      <c r="H181" s="22" t="s">
        <v>735</v>
      </c>
      <c r="I181" s="45" t="str">
        <f>IF(SUM(Tabella17[[#This Row],[DE]:[LT]])&gt;0,"Yes","No")</f>
        <v>No</v>
      </c>
      <c r="J181" s="20">
        <f>IF(Tabella17[[#This Row],[Used]]="Yes",1,0)</f>
        <v>0</v>
      </c>
    </row>
    <row r="182" spans="1:10" s="20" customFormat="1" ht="15" customHeight="1" x14ac:dyDescent="0.25">
      <c r="A182" s="79" t="s">
        <v>95</v>
      </c>
      <c r="B182" s="80" t="s">
        <v>304</v>
      </c>
      <c r="C182" s="45">
        <v>0</v>
      </c>
      <c r="D182" s="47">
        <v>0</v>
      </c>
      <c r="E182" s="46">
        <v>0</v>
      </c>
      <c r="F182" s="46">
        <v>0</v>
      </c>
      <c r="G182" s="46">
        <v>0</v>
      </c>
      <c r="H182" s="22" t="s">
        <v>735</v>
      </c>
      <c r="I182" s="45" t="str">
        <f>IF(SUM(Tabella17[[#This Row],[DE]:[LT]])&gt;0,"Yes","No")</f>
        <v>No</v>
      </c>
      <c r="J182" s="20">
        <f>IF(Tabella17[[#This Row],[Used]]="Yes",1,0)</f>
        <v>0</v>
      </c>
    </row>
    <row r="183" spans="1:10" s="20" customFormat="1" ht="15" customHeight="1" x14ac:dyDescent="0.25">
      <c r="A183" s="79" t="s">
        <v>95</v>
      </c>
      <c r="B183" s="80" t="s">
        <v>306</v>
      </c>
      <c r="C183" s="45">
        <v>0</v>
      </c>
      <c r="D183" s="47">
        <v>0</v>
      </c>
      <c r="E183" s="46">
        <v>0</v>
      </c>
      <c r="F183" s="46">
        <v>0</v>
      </c>
      <c r="G183" s="46">
        <v>0</v>
      </c>
      <c r="H183" s="22" t="s">
        <v>735</v>
      </c>
      <c r="I183" s="45" t="str">
        <f>IF(SUM(Tabella17[[#This Row],[DE]:[LT]])&gt;0,"Yes","No")</f>
        <v>No</v>
      </c>
      <c r="J183" s="20">
        <f>IF(Tabella17[[#This Row],[Used]]="Yes",1,0)</f>
        <v>0</v>
      </c>
    </row>
    <row r="184" spans="1:10" s="20" customFormat="1" ht="15" customHeight="1" x14ac:dyDescent="0.25">
      <c r="A184" s="79" t="s">
        <v>95</v>
      </c>
      <c r="B184" s="80" t="s">
        <v>308</v>
      </c>
      <c r="C184" s="45">
        <v>0</v>
      </c>
      <c r="D184" s="47">
        <v>0</v>
      </c>
      <c r="E184" s="46">
        <v>0</v>
      </c>
      <c r="F184" s="46">
        <v>0</v>
      </c>
      <c r="G184" s="46">
        <v>0</v>
      </c>
      <c r="H184" s="22" t="s">
        <v>735</v>
      </c>
      <c r="I184" s="45" t="str">
        <f>IF(SUM(Tabella17[[#This Row],[DE]:[LT]])&gt;0,"Yes","No")</f>
        <v>No</v>
      </c>
      <c r="J184" s="20">
        <f>IF(Tabella17[[#This Row],[Used]]="Yes",1,0)</f>
        <v>0</v>
      </c>
    </row>
    <row r="185" spans="1:10" s="20" customFormat="1" ht="15" customHeight="1" x14ac:dyDescent="0.25">
      <c r="A185" s="79" t="s">
        <v>95</v>
      </c>
      <c r="B185" s="80" t="s">
        <v>310</v>
      </c>
      <c r="C185" s="45">
        <v>0</v>
      </c>
      <c r="D185" s="47">
        <v>0</v>
      </c>
      <c r="E185" s="46">
        <v>0</v>
      </c>
      <c r="F185" s="46">
        <v>0</v>
      </c>
      <c r="G185" s="46">
        <v>0</v>
      </c>
      <c r="H185" s="22" t="s">
        <v>735</v>
      </c>
      <c r="I185" s="45" t="str">
        <f>IF(SUM(Tabella17[[#This Row],[DE]:[LT]])&gt;0,"Yes","No")</f>
        <v>No</v>
      </c>
      <c r="J185" s="20">
        <f>IF(Tabella17[[#This Row],[Used]]="Yes",1,0)</f>
        <v>0</v>
      </c>
    </row>
    <row r="186" spans="1:10" s="20" customFormat="1" ht="15" customHeight="1" x14ac:dyDescent="0.25">
      <c r="A186" s="79" t="s">
        <v>95</v>
      </c>
      <c r="B186" s="80" t="s">
        <v>312</v>
      </c>
      <c r="C186" s="45">
        <v>0</v>
      </c>
      <c r="D186" s="47">
        <v>0</v>
      </c>
      <c r="E186" s="46">
        <v>0</v>
      </c>
      <c r="F186" s="46">
        <v>0</v>
      </c>
      <c r="G186" s="46">
        <v>0</v>
      </c>
      <c r="H186" s="22" t="s">
        <v>735</v>
      </c>
      <c r="I186" s="45" t="str">
        <f>IF(SUM(Tabella17[[#This Row],[DE]:[LT]])&gt;0,"Yes","No")</f>
        <v>No</v>
      </c>
      <c r="J186" s="20">
        <f>IF(Tabella17[[#This Row],[Used]]="Yes",1,0)</f>
        <v>0</v>
      </c>
    </row>
    <row r="187" spans="1:10" s="20" customFormat="1" ht="15" customHeight="1" x14ac:dyDescent="0.25">
      <c r="A187" s="79" t="s">
        <v>95</v>
      </c>
      <c r="B187" s="80" t="s">
        <v>314</v>
      </c>
      <c r="C187" s="45">
        <v>0</v>
      </c>
      <c r="D187" s="47">
        <v>0</v>
      </c>
      <c r="E187" s="46">
        <v>0</v>
      </c>
      <c r="F187" s="46">
        <v>0</v>
      </c>
      <c r="G187" s="46">
        <v>0</v>
      </c>
      <c r="H187" s="22" t="s">
        <v>735</v>
      </c>
      <c r="I187" s="45" t="str">
        <f>IF(SUM(Tabella17[[#This Row],[DE]:[LT]])&gt;0,"Yes","No")</f>
        <v>No</v>
      </c>
      <c r="J187" s="20">
        <f>IF(Tabella17[[#This Row],[Used]]="Yes",1,0)</f>
        <v>0</v>
      </c>
    </row>
    <row r="188" spans="1:10" s="20" customFormat="1" ht="15" customHeight="1" x14ac:dyDescent="0.25">
      <c r="A188" s="79" t="s">
        <v>95</v>
      </c>
      <c r="B188" s="80" t="s">
        <v>312</v>
      </c>
      <c r="C188" s="45">
        <v>0</v>
      </c>
      <c r="D188" s="47">
        <v>0</v>
      </c>
      <c r="E188" s="46">
        <v>0</v>
      </c>
      <c r="F188" s="46">
        <v>0</v>
      </c>
      <c r="G188" s="46">
        <v>0</v>
      </c>
      <c r="H188" s="22" t="s">
        <v>735</v>
      </c>
      <c r="I188" s="45" t="str">
        <f>IF(SUM(Tabella17[[#This Row],[DE]:[LT]])&gt;0,"Yes","No")</f>
        <v>No</v>
      </c>
      <c r="J188" s="20">
        <f>IF(Tabella17[[#This Row],[Used]]="Yes",1,0)</f>
        <v>0</v>
      </c>
    </row>
    <row r="189" spans="1:10" s="20" customFormat="1" ht="15" customHeight="1" thickBot="1" x14ac:dyDescent="0.3">
      <c r="A189" s="79" t="s">
        <v>95</v>
      </c>
      <c r="B189" s="80" t="s">
        <v>317</v>
      </c>
      <c r="C189" s="45">
        <v>0</v>
      </c>
      <c r="D189" s="47">
        <v>0</v>
      </c>
      <c r="E189" s="46">
        <v>0</v>
      </c>
      <c r="F189" s="46">
        <v>0</v>
      </c>
      <c r="G189" s="46">
        <v>0</v>
      </c>
      <c r="H189" s="22" t="s">
        <v>735</v>
      </c>
      <c r="I189" s="45" t="str">
        <f>IF(SUM(Tabella17[[#This Row],[DE]:[LT]])&gt;0,"Yes","No")</f>
        <v>No</v>
      </c>
      <c r="J189" s="20">
        <f>IF(Tabella17[[#This Row],[Used]]="Yes",1,0)</f>
        <v>0</v>
      </c>
    </row>
    <row r="190" spans="1:10" s="20" customFormat="1" ht="15" customHeight="1" thickTop="1" x14ac:dyDescent="0.25">
      <c r="A190" s="85" t="s">
        <v>319</v>
      </c>
      <c r="B190" s="86" t="s">
        <v>27</v>
      </c>
      <c r="C190" s="41">
        <v>0</v>
      </c>
      <c r="D190" s="43">
        <v>0</v>
      </c>
      <c r="E190" s="42">
        <v>0</v>
      </c>
      <c r="F190" s="42">
        <v>0</v>
      </c>
      <c r="G190" s="42">
        <v>0</v>
      </c>
      <c r="H190" s="36" t="s">
        <v>735</v>
      </c>
      <c r="I190" s="45" t="str">
        <f>IF(SUM(Tabella17[[#This Row],[DE]:[LT]])&gt;0,"Yes","No")</f>
        <v>No</v>
      </c>
      <c r="J190" s="20">
        <f>IF(Tabella17[[#This Row],[Used]]="Yes",1,0)</f>
        <v>0</v>
      </c>
    </row>
    <row r="191" spans="1:10" s="20" customFormat="1" ht="15" customHeight="1" x14ac:dyDescent="0.25">
      <c r="A191" s="83" t="s">
        <v>319</v>
      </c>
      <c r="B191" s="84" t="s">
        <v>320</v>
      </c>
      <c r="C191" s="45">
        <v>0</v>
      </c>
      <c r="D191" s="47">
        <v>0</v>
      </c>
      <c r="E191" s="46">
        <v>0</v>
      </c>
      <c r="F191" s="46">
        <v>0</v>
      </c>
      <c r="G191" s="46">
        <v>0</v>
      </c>
      <c r="H191" s="25" t="s">
        <v>735</v>
      </c>
      <c r="I191" s="45" t="str">
        <f>IF(SUM(Tabella17[[#This Row],[DE]:[LT]])&gt;0,"Yes","No")</f>
        <v>No</v>
      </c>
      <c r="J191" s="20">
        <f>IF(Tabella17[[#This Row],[Used]]="Yes",1,0)</f>
        <v>0</v>
      </c>
    </row>
    <row r="192" spans="1:10" s="20" customFormat="1" ht="15" customHeight="1" x14ac:dyDescent="0.25">
      <c r="A192" s="83" t="s">
        <v>319</v>
      </c>
      <c r="B192" s="84" t="s">
        <v>322</v>
      </c>
      <c r="C192" s="45">
        <v>0</v>
      </c>
      <c r="D192" s="47">
        <v>0</v>
      </c>
      <c r="E192" s="46">
        <v>0</v>
      </c>
      <c r="F192" s="46">
        <v>0</v>
      </c>
      <c r="G192" s="46">
        <v>0</v>
      </c>
      <c r="H192" s="25" t="s">
        <v>735</v>
      </c>
      <c r="I192" s="45" t="str">
        <f>IF(SUM(Tabella17[[#This Row],[DE]:[LT]])&gt;0,"Yes","No")</f>
        <v>No</v>
      </c>
      <c r="J192" s="20">
        <f>IF(Tabella17[[#This Row],[Used]]="Yes",1,0)</f>
        <v>0</v>
      </c>
    </row>
    <row r="193" spans="1:10" s="20" customFormat="1" ht="15" customHeight="1" x14ac:dyDescent="0.25">
      <c r="A193" s="83" t="s">
        <v>319</v>
      </c>
      <c r="B193" s="84" t="s">
        <v>324</v>
      </c>
      <c r="C193" s="45">
        <v>0</v>
      </c>
      <c r="D193" s="47">
        <v>0</v>
      </c>
      <c r="E193" s="46">
        <v>0</v>
      </c>
      <c r="F193" s="46">
        <v>0</v>
      </c>
      <c r="G193" s="46">
        <v>0</v>
      </c>
      <c r="H193" s="25" t="s">
        <v>735</v>
      </c>
      <c r="I193" s="45" t="str">
        <f>IF(SUM(Tabella17[[#This Row],[DE]:[LT]])&gt;0,"Yes","No")</f>
        <v>No</v>
      </c>
      <c r="J193" s="20">
        <f>IF(Tabella17[[#This Row],[Used]]="Yes",1,0)</f>
        <v>0</v>
      </c>
    </row>
    <row r="194" spans="1:10" s="20" customFormat="1" ht="15" customHeight="1" x14ac:dyDescent="0.25">
      <c r="A194" s="83" t="s">
        <v>319</v>
      </c>
      <c r="B194" s="84" t="s">
        <v>326</v>
      </c>
      <c r="C194" s="45">
        <v>0</v>
      </c>
      <c r="D194" s="47">
        <v>0</v>
      </c>
      <c r="E194" s="46">
        <v>0</v>
      </c>
      <c r="F194" s="46">
        <v>0</v>
      </c>
      <c r="G194" s="46">
        <v>0</v>
      </c>
      <c r="H194" s="25" t="s">
        <v>735</v>
      </c>
      <c r="I194" s="45" t="str">
        <f>IF(SUM(Tabella17[[#This Row],[DE]:[LT]])&gt;0,"Yes","No")</f>
        <v>No</v>
      </c>
      <c r="J194" s="20">
        <f>IF(Tabella17[[#This Row],[Used]]="Yes",1,0)</f>
        <v>0</v>
      </c>
    </row>
    <row r="195" spans="1:10" s="20" customFormat="1" ht="15" customHeight="1" thickBot="1" x14ac:dyDescent="0.3">
      <c r="A195" s="87" t="s">
        <v>319</v>
      </c>
      <c r="B195" s="88" t="s">
        <v>328</v>
      </c>
      <c r="C195" s="49">
        <v>0</v>
      </c>
      <c r="D195" s="51">
        <v>0</v>
      </c>
      <c r="E195" s="50">
        <v>0</v>
      </c>
      <c r="F195" s="50">
        <v>0</v>
      </c>
      <c r="G195" s="50">
        <v>0</v>
      </c>
      <c r="H195" s="39" t="s">
        <v>735</v>
      </c>
      <c r="I195" s="45" t="str">
        <f>IF(SUM(Tabella17[[#This Row],[DE]:[LT]])&gt;0,"Yes","No")</f>
        <v>No</v>
      </c>
      <c r="J195" s="20">
        <f>IF(Tabella17[[#This Row],[Used]]="Yes",1,0)</f>
        <v>0</v>
      </c>
    </row>
    <row r="196" spans="1:10" s="20" customFormat="1" ht="15" customHeight="1" thickTop="1" x14ac:dyDescent="0.25">
      <c r="A196" s="79" t="s">
        <v>330</v>
      </c>
      <c r="B196" s="80" t="s">
        <v>27</v>
      </c>
      <c r="C196" s="45">
        <v>0</v>
      </c>
      <c r="D196" s="47">
        <v>0</v>
      </c>
      <c r="E196" s="42">
        <v>0</v>
      </c>
      <c r="F196" s="46">
        <v>1</v>
      </c>
      <c r="G196" s="46">
        <v>0</v>
      </c>
      <c r="H196" s="22" t="s">
        <v>735</v>
      </c>
      <c r="I196" s="45" t="str">
        <f>IF(SUM(Tabella17[[#This Row],[DE]:[LT]])&gt;0,"Yes","No")</f>
        <v>Yes</v>
      </c>
      <c r="J196" s="20">
        <f>IF(Tabella17[[#This Row],[Used]]="Yes",1,0)</f>
        <v>1</v>
      </c>
    </row>
    <row r="197" spans="1:10" s="20" customFormat="1" ht="15" customHeight="1" x14ac:dyDescent="0.25">
      <c r="A197" s="79" t="s">
        <v>330</v>
      </c>
      <c r="B197" s="80" t="s">
        <v>107</v>
      </c>
      <c r="C197" s="45">
        <v>0</v>
      </c>
      <c r="D197" s="47">
        <v>0</v>
      </c>
      <c r="E197" s="46">
        <v>0</v>
      </c>
      <c r="F197" s="46">
        <v>1</v>
      </c>
      <c r="G197" s="46">
        <v>0</v>
      </c>
      <c r="H197" s="22" t="s">
        <v>735</v>
      </c>
      <c r="I197" s="45" t="str">
        <f>IF(SUM(Tabella17[[#This Row],[DE]:[LT]])&gt;0,"Yes","No")</f>
        <v>Yes</v>
      </c>
      <c r="J197" s="20">
        <f>IF(Tabella17[[#This Row],[Used]]="Yes",1,0)</f>
        <v>1</v>
      </c>
    </row>
    <row r="198" spans="1:10" s="20" customFormat="1" ht="15" customHeight="1" x14ac:dyDescent="0.25">
      <c r="A198" s="79" t="s">
        <v>330</v>
      </c>
      <c r="B198" s="80" t="s">
        <v>331</v>
      </c>
      <c r="C198" s="45">
        <v>0</v>
      </c>
      <c r="D198" s="47">
        <v>0</v>
      </c>
      <c r="E198" s="46">
        <v>0</v>
      </c>
      <c r="F198" s="46">
        <v>1</v>
      </c>
      <c r="G198" s="46">
        <v>0</v>
      </c>
      <c r="H198" s="22" t="s">
        <v>735</v>
      </c>
      <c r="I198" s="45" t="str">
        <f>IF(SUM(Tabella17[[#This Row],[DE]:[LT]])&gt;0,"Yes","No")</f>
        <v>Yes</v>
      </c>
      <c r="J198" s="20">
        <f>IF(Tabella17[[#This Row],[Used]]="Yes",1,0)</f>
        <v>1</v>
      </c>
    </row>
    <row r="199" spans="1:10" s="20" customFormat="1" ht="15" customHeight="1" x14ac:dyDescent="0.25">
      <c r="A199" s="79" t="s">
        <v>330</v>
      </c>
      <c r="B199" s="80" t="s">
        <v>333</v>
      </c>
      <c r="C199" s="45">
        <v>0</v>
      </c>
      <c r="D199" s="47">
        <v>0</v>
      </c>
      <c r="E199" s="46">
        <v>0</v>
      </c>
      <c r="F199" s="46">
        <v>1</v>
      </c>
      <c r="G199" s="46">
        <v>0</v>
      </c>
      <c r="H199" s="22" t="s">
        <v>735</v>
      </c>
      <c r="I199" s="45" t="str">
        <f>IF(SUM(Tabella17[[#This Row],[DE]:[LT]])&gt;0,"Yes","No")</f>
        <v>Yes</v>
      </c>
      <c r="J199" s="20">
        <f>IF(Tabella17[[#This Row],[Used]]="Yes",1,0)</f>
        <v>1</v>
      </c>
    </row>
    <row r="200" spans="1:10" s="20" customFormat="1" ht="15" customHeight="1" x14ac:dyDescent="0.25">
      <c r="A200" s="79" t="s">
        <v>330</v>
      </c>
      <c r="B200" s="80" t="s">
        <v>335</v>
      </c>
      <c r="C200" s="45">
        <v>0</v>
      </c>
      <c r="D200" s="47">
        <v>0</v>
      </c>
      <c r="E200" s="46">
        <v>0</v>
      </c>
      <c r="F200" s="46">
        <v>1</v>
      </c>
      <c r="G200" s="46">
        <v>0</v>
      </c>
      <c r="H200" s="22" t="s">
        <v>735</v>
      </c>
      <c r="I200" s="45" t="str">
        <f>IF(SUM(Tabella17[[#This Row],[DE]:[LT]])&gt;0,"Yes","No")</f>
        <v>Yes</v>
      </c>
      <c r="J200" s="20">
        <f>IF(Tabella17[[#This Row],[Used]]="Yes",1,0)</f>
        <v>1</v>
      </c>
    </row>
    <row r="201" spans="1:10" s="20" customFormat="1" ht="15" customHeight="1" x14ac:dyDescent="0.25">
      <c r="A201" s="79" t="s">
        <v>330</v>
      </c>
      <c r="B201" s="80" t="s">
        <v>337</v>
      </c>
      <c r="C201" s="45">
        <v>0</v>
      </c>
      <c r="D201" s="47">
        <v>0</v>
      </c>
      <c r="E201" s="46">
        <v>0</v>
      </c>
      <c r="F201" s="46">
        <v>1</v>
      </c>
      <c r="G201" s="46">
        <v>0</v>
      </c>
      <c r="H201" s="22" t="s">
        <v>735</v>
      </c>
      <c r="I201" s="45" t="str">
        <f>IF(SUM(Tabella17[[#This Row],[DE]:[LT]])&gt;0,"Yes","No")</f>
        <v>Yes</v>
      </c>
      <c r="J201" s="20">
        <f>IF(Tabella17[[#This Row],[Used]]="Yes",1,0)</f>
        <v>1</v>
      </c>
    </row>
    <row r="202" spans="1:10" s="20" customFormat="1" ht="15" customHeight="1" x14ac:dyDescent="0.25">
      <c r="A202" s="79" t="s">
        <v>330</v>
      </c>
      <c r="B202" s="80" t="s">
        <v>339</v>
      </c>
      <c r="C202" s="45">
        <v>0</v>
      </c>
      <c r="D202" s="47">
        <v>0</v>
      </c>
      <c r="E202" s="46">
        <v>0</v>
      </c>
      <c r="F202" s="46">
        <v>1</v>
      </c>
      <c r="G202" s="46">
        <v>0</v>
      </c>
      <c r="H202" s="22" t="s">
        <v>735</v>
      </c>
      <c r="I202" s="45" t="str">
        <f>IF(SUM(Tabella17[[#This Row],[DE]:[LT]])&gt;0,"Yes","No")</f>
        <v>Yes</v>
      </c>
      <c r="J202" s="20">
        <f>IF(Tabella17[[#This Row],[Used]]="Yes",1,0)</f>
        <v>1</v>
      </c>
    </row>
    <row r="203" spans="1:10" s="20" customFormat="1" ht="15" customHeight="1" x14ac:dyDescent="0.25">
      <c r="A203" s="79" t="s">
        <v>330</v>
      </c>
      <c r="B203" s="80" t="s">
        <v>341</v>
      </c>
      <c r="C203" s="45">
        <v>0</v>
      </c>
      <c r="D203" s="47">
        <v>0</v>
      </c>
      <c r="E203" s="46">
        <v>0</v>
      </c>
      <c r="F203" s="46">
        <v>1</v>
      </c>
      <c r="G203" s="46">
        <v>0</v>
      </c>
      <c r="H203" s="22" t="s">
        <v>735</v>
      </c>
      <c r="I203" s="45" t="str">
        <f>IF(SUM(Tabella17[[#This Row],[DE]:[LT]])&gt;0,"Yes","No")</f>
        <v>Yes</v>
      </c>
      <c r="J203" s="20">
        <f>IF(Tabella17[[#This Row],[Used]]="Yes",1,0)</f>
        <v>1</v>
      </c>
    </row>
    <row r="204" spans="1:10" s="20" customFormat="1" ht="15" customHeight="1" x14ac:dyDescent="0.25">
      <c r="A204" s="79" t="s">
        <v>330</v>
      </c>
      <c r="B204" s="80" t="s">
        <v>343</v>
      </c>
      <c r="C204" s="45">
        <v>0</v>
      </c>
      <c r="D204" s="47">
        <v>0</v>
      </c>
      <c r="E204" s="46">
        <v>0</v>
      </c>
      <c r="F204" s="46">
        <v>1</v>
      </c>
      <c r="G204" s="46">
        <v>0</v>
      </c>
      <c r="H204" s="23" t="s">
        <v>716</v>
      </c>
      <c r="I204" s="45" t="str">
        <f>IF(SUM(Tabella17[[#This Row],[DE]:[LT]])&gt;0,"Yes","No")</f>
        <v>Yes</v>
      </c>
      <c r="J204" s="20">
        <f>IF(Tabella17[[#This Row],[Used]]="Yes",1,0)</f>
        <v>1</v>
      </c>
    </row>
    <row r="205" spans="1:10" s="20" customFormat="1" ht="15" customHeight="1" x14ac:dyDescent="0.25">
      <c r="A205" s="79" t="s">
        <v>330</v>
      </c>
      <c r="B205" s="80" t="s">
        <v>345</v>
      </c>
      <c r="C205" s="45">
        <v>0</v>
      </c>
      <c r="D205" s="47">
        <v>0</v>
      </c>
      <c r="E205" s="46">
        <v>0</v>
      </c>
      <c r="F205" s="46">
        <v>1</v>
      </c>
      <c r="G205" s="46">
        <v>0</v>
      </c>
      <c r="H205" s="23" t="s">
        <v>716</v>
      </c>
      <c r="I205" s="45" t="str">
        <f>IF(SUM(Tabella17[[#This Row],[DE]:[LT]])&gt;0,"Yes","No")</f>
        <v>Yes</v>
      </c>
      <c r="J205" s="20">
        <f>IF(Tabella17[[#This Row],[Used]]="Yes",1,0)</f>
        <v>1</v>
      </c>
    </row>
    <row r="206" spans="1:10" s="20" customFormat="1" ht="15" customHeight="1" x14ac:dyDescent="0.25">
      <c r="A206" s="79" t="s">
        <v>330</v>
      </c>
      <c r="B206" s="80" t="s">
        <v>347</v>
      </c>
      <c r="C206" s="45">
        <v>0</v>
      </c>
      <c r="D206" s="47">
        <v>0</v>
      </c>
      <c r="E206" s="46">
        <v>0</v>
      </c>
      <c r="F206" s="46">
        <v>0</v>
      </c>
      <c r="G206" s="46">
        <v>0</v>
      </c>
      <c r="H206" s="23" t="s">
        <v>716</v>
      </c>
      <c r="I206" s="45" t="str">
        <f>IF(SUM(Tabella17[[#This Row],[DE]:[LT]])&gt;0,"Yes","No")</f>
        <v>No</v>
      </c>
      <c r="J206" s="20">
        <f>IF(Tabella17[[#This Row],[Used]]="Yes",1,0)</f>
        <v>0</v>
      </c>
    </row>
    <row r="207" spans="1:10" s="20" customFormat="1" ht="15" customHeight="1" x14ac:dyDescent="0.25">
      <c r="A207" s="79" t="s">
        <v>330</v>
      </c>
      <c r="B207" s="80" t="s">
        <v>349</v>
      </c>
      <c r="C207" s="45">
        <v>0</v>
      </c>
      <c r="D207" s="47">
        <v>0</v>
      </c>
      <c r="E207" s="46">
        <v>0</v>
      </c>
      <c r="F207" s="46">
        <v>1</v>
      </c>
      <c r="G207" s="46">
        <v>0</v>
      </c>
      <c r="H207" s="23" t="s">
        <v>716</v>
      </c>
      <c r="I207" s="45" t="str">
        <f>IF(SUM(Tabella17[[#This Row],[DE]:[LT]])&gt;0,"Yes","No")</f>
        <v>Yes</v>
      </c>
      <c r="J207" s="20">
        <f>IF(Tabella17[[#This Row],[Used]]="Yes",1,0)</f>
        <v>1</v>
      </c>
    </row>
    <row r="208" spans="1:10" s="20" customFormat="1" ht="15" customHeight="1" x14ac:dyDescent="0.25">
      <c r="A208" s="79" t="s">
        <v>330</v>
      </c>
      <c r="B208" s="80" t="s">
        <v>351</v>
      </c>
      <c r="C208" s="45">
        <v>0</v>
      </c>
      <c r="D208" s="47">
        <v>0</v>
      </c>
      <c r="E208" s="46">
        <v>0</v>
      </c>
      <c r="F208" s="46">
        <v>1</v>
      </c>
      <c r="G208" s="46">
        <v>0</v>
      </c>
      <c r="H208" s="23" t="s">
        <v>716</v>
      </c>
      <c r="I208" s="45" t="str">
        <f>IF(SUM(Tabella17[[#This Row],[DE]:[LT]])&gt;0,"Yes","No")</f>
        <v>Yes</v>
      </c>
      <c r="J208" s="20">
        <f>IF(Tabella17[[#This Row],[Used]]="Yes",1,0)</f>
        <v>1</v>
      </c>
    </row>
    <row r="209" spans="1:10" s="20" customFormat="1" ht="15" customHeight="1" x14ac:dyDescent="0.25">
      <c r="A209" s="79" t="s">
        <v>330</v>
      </c>
      <c r="B209" s="80" t="s">
        <v>353</v>
      </c>
      <c r="C209" s="45">
        <v>0</v>
      </c>
      <c r="D209" s="47">
        <v>0</v>
      </c>
      <c r="E209" s="46">
        <v>0</v>
      </c>
      <c r="F209" s="46">
        <v>1</v>
      </c>
      <c r="G209" s="46">
        <v>0</v>
      </c>
      <c r="H209" s="22" t="s">
        <v>735</v>
      </c>
      <c r="I209" s="45" t="str">
        <f>IF(SUM(Tabella17[[#This Row],[DE]:[LT]])&gt;0,"Yes","No")</f>
        <v>Yes</v>
      </c>
      <c r="J209" s="20">
        <f>IF(Tabella17[[#This Row],[Used]]="Yes",1,0)</f>
        <v>1</v>
      </c>
    </row>
    <row r="210" spans="1:10" s="20" customFormat="1" ht="15" customHeight="1" x14ac:dyDescent="0.25">
      <c r="A210" s="79" t="s">
        <v>330</v>
      </c>
      <c r="B210" s="80" t="s">
        <v>312</v>
      </c>
      <c r="C210" s="45">
        <v>0</v>
      </c>
      <c r="D210" s="47">
        <v>0</v>
      </c>
      <c r="E210" s="46">
        <v>0</v>
      </c>
      <c r="F210" s="46">
        <v>0</v>
      </c>
      <c r="G210" s="46">
        <v>0</v>
      </c>
      <c r="H210" s="22" t="s">
        <v>735</v>
      </c>
      <c r="I210" s="45" t="str">
        <f>IF(SUM(Tabella17[[#This Row],[DE]:[LT]])&gt;0,"Yes","No")</f>
        <v>No</v>
      </c>
      <c r="J210" s="20">
        <f>IF(Tabella17[[#This Row],[Used]]="Yes",1,0)</f>
        <v>0</v>
      </c>
    </row>
    <row r="211" spans="1:10" s="20" customFormat="1" ht="15" customHeight="1" x14ac:dyDescent="0.25">
      <c r="A211" s="79" t="s">
        <v>330</v>
      </c>
      <c r="B211" s="80" t="s">
        <v>356</v>
      </c>
      <c r="C211" s="45">
        <v>0</v>
      </c>
      <c r="D211" s="47">
        <v>0</v>
      </c>
      <c r="E211" s="46">
        <v>0</v>
      </c>
      <c r="F211" s="46">
        <v>0</v>
      </c>
      <c r="G211" s="46">
        <v>0</v>
      </c>
      <c r="H211" s="22" t="s">
        <v>735</v>
      </c>
      <c r="I211" s="45" t="str">
        <f>IF(SUM(Tabella17[[#This Row],[DE]:[LT]])&gt;0,"Yes","No")</f>
        <v>No</v>
      </c>
      <c r="J211" s="20">
        <f>IF(Tabella17[[#This Row],[Used]]="Yes",1,0)</f>
        <v>0</v>
      </c>
    </row>
    <row r="212" spans="1:10" s="20" customFormat="1" ht="15" customHeight="1" x14ac:dyDescent="0.25">
      <c r="A212" s="79" t="s">
        <v>330</v>
      </c>
      <c r="B212" s="80" t="s">
        <v>358</v>
      </c>
      <c r="C212" s="45">
        <v>0</v>
      </c>
      <c r="D212" s="47">
        <v>0</v>
      </c>
      <c r="E212" s="46">
        <v>0</v>
      </c>
      <c r="F212" s="46">
        <v>0</v>
      </c>
      <c r="G212" s="46">
        <v>0</v>
      </c>
      <c r="H212" s="22" t="s">
        <v>735</v>
      </c>
      <c r="I212" s="45" t="str">
        <f>IF(SUM(Tabella17[[#This Row],[DE]:[LT]])&gt;0,"Yes","No")</f>
        <v>No</v>
      </c>
      <c r="J212" s="20">
        <f>IF(Tabella17[[#This Row],[Used]]="Yes",1,0)</f>
        <v>0</v>
      </c>
    </row>
    <row r="213" spans="1:10" s="20" customFormat="1" ht="15" customHeight="1" x14ac:dyDescent="0.25">
      <c r="A213" s="79" t="s">
        <v>330</v>
      </c>
      <c r="B213" s="80" t="s">
        <v>360</v>
      </c>
      <c r="C213" s="45">
        <v>0</v>
      </c>
      <c r="D213" s="47">
        <v>0</v>
      </c>
      <c r="E213" s="46">
        <v>0</v>
      </c>
      <c r="F213" s="46">
        <v>0</v>
      </c>
      <c r="G213" s="46">
        <v>0</v>
      </c>
      <c r="H213" s="22" t="s">
        <v>735</v>
      </c>
      <c r="I213" s="45" t="str">
        <f>IF(SUM(Tabella17[[#This Row],[DE]:[LT]])&gt;0,"Yes","No")</f>
        <v>No</v>
      </c>
      <c r="J213" s="20">
        <f>IF(Tabella17[[#This Row],[Used]]="Yes",1,0)</f>
        <v>0</v>
      </c>
    </row>
    <row r="214" spans="1:10" s="20" customFormat="1" ht="15" customHeight="1" x14ac:dyDescent="0.25">
      <c r="A214" s="79" t="s">
        <v>330</v>
      </c>
      <c r="B214" s="80" t="s">
        <v>362</v>
      </c>
      <c r="C214" s="45">
        <v>0</v>
      </c>
      <c r="D214" s="47">
        <v>0</v>
      </c>
      <c r="E214" s="46">
        <v>0</v>
      </c>
      <c r="F214" s="46">
        <v>1</v>
      </c>
      <c r="G214" s="46">
        <v>0</v>
      </c>
      <c r="H214" s="22" t="s">
        <v>735</v>
      </c>
      <c r="I214" s="45" t="str">
        <f>IF(SUM(Tabella17[[#This Row],[DE]:[LT]])&gt;0,"Yes","No")</f>
        <v>Yes</v>
      </c>
      <c r="J214" s="20">
        <f>IF(Tabella17[[#This Row],[Used]]="Yes",1,0)</f>
        <v>1</v>
      </c>
    </row>
    <row r="215" spans="1:10" s="20" customFormat="1" ht="15" customHeight="1" x14ac:dyDescent="0.25">
      <c r="A215" s="79" t="s">
        <v>330</v>
      </c>
      <c r="B215" s="80" t="s">
        <v>364</v>
      </c>
      <c r="C215" s="45">
        <v>0</v>
      </c>
      <c r="D215" s="47">
        <v>0</v>
      </c>
      <c r="E215" s="46">
        <v>0</v>
      </c>
      <c r="F215" s="46">
        <v>1</v>
      </c>
      <c r="G215" s="46">
        <v>0</v>
      </c>
      <c r="H215" s="22" t="s">
        <v>735</v>
      </c>
      <c r="I215" s="45" t="str">
        <f>IF(SUM(Tabella17[[#This Row],[DE]:[LT]])&gt;0,"Yes","No")</f>
        <v>Yes</v>
      </c>
      <c r="J215" s="20">
        <f>IF(Tabella17[[#This Row],[Used]]="Yes",1,0)</f>
        <v>1</v>
      </c>
    </row>
    <row r="216" spans="1:10" s="20" customFormat="1" ht="15" customHeight="1" x14ac:dyDescent="0.25">
      <c r="A216" s="79" t="s">
        <v>330</v>
      </c>
      <c r="B216" s="80" t="s">
        <v>366</v>
      </c>
      <c r="C216" s="45">
        <v>0</v>
      </c>
      <c r="D216" s="47">
        <v>0</v>
      </c>
      <c r="E216" s="46">
        <v>0</v>
      </c>
      <c r="F216" s="46">
        <v>1</v>
      </c>
      <c r="G216" s="46">
        <v>0</v>
      </c>
      <c r="H216" s="23" t="s">
        <v>716</v>
      </c>
      <c r="I216" s="45" t="str">
        <f>IF(SUM(Tabella17[[#This Row],[DE]:[LT]])&gt;0,"Yes","No")</f>
        <v>Yes</v>
      </c>
      <c r="J216" s="20">
        <f>IF(Tabella17[[#This Row],[Used]]="Yes",1,0)</f>
        <v>1</v>
      </c>
    </row>
    <row r="217" spans="1:10" s="20" customFormat="1" ht="15" customHeight="1" x14ac:dyDescent="0.25">
      <c r="A217" s="79" t="s">
        <v>330</v>
      </c>
      <c r="B217" s="80" t="s">
        <v>368</v>
      </c>
      <c r="C217" s="45">
        <v>0</v>
      </c>
      <c r="D217" s="47">
        <v>0</v>
      </c>
      <c r="E217" s="46">
        <v>0</v>
      </c>
      <c r="F217" s="46">
        <v>0</v>
      </c>
      <c r="G217" s="46">
        <v>0</v>
      </c>
      <c r="H217" s="22" t="s">
        <v>735</v>
      </c>
      <c r="I217" s="45" t="str">
        <f>IF(SUM(Tabella17[[#This Row],[DE]:[LT]])&gt;0,"Yes","No")</f>
        <v>No</v>
      </c>
      <c r="J217" s="20">
        <f>IF(Tabella17[[#This Row],[Used]]="Yes",1,0)</f>
        <v>0</v>
      </c>
    </row>
    <row r="218" spans="1:10" s="20" customFormat="1" ht="15" customHeight="1" x14ac:dyDescent="0.25">
      <c r="A218" s="79" t="s">
        <v>330</v>
      </c>
      <c r="B218" s="80" t="s">
        <v>370</v>
      </c>
      <c r="C218" s="45">
        <v>0</v>
      </c>
      <c r="D218" s="47">
        <v>0</v>
      </c>
      <c r="E218" s="46">
        <v>0</v>
      </c>
      <c r="F218" s="46">
        <v>0</v>
      </c>
      <c r="G218" s="46">
        <v>0</v>
      </c>
      <c r="H218" s="22" t="s">
        <v>735</v>
      </c>
      <c r="I218" s="45" t="str">
        <f>IF(SUM(Tabella17[[#This Row],[DE]:[LT]])&gt;0,"Yes","No")</f>
        <v>No</v>
      </c>
      <c r="J218" s="20">
        <f>IF(Tabella17[[#This Row],[Used]]="Yes",1,0)</f>
        <v>0</v>
      </c>
    </row>
    <row r="219" spans="1:10" s="20" customFormat="1" ht="15" customHeight="1" x14ac:dyDescent="0.25">
      <c r="A219" s="79" t="s">
        <v>330</v>
      </c>
      <c r="B219" s="80" t="s">
        <v>372</v>
      </c>
      <c r="C219" s="45">
        <v>0</v>
      </c>
      <c r="D219" s="47">
        <v>0</v>
      </c>
      <c r="E219" s="46">
        <v>0</v>
      </c>
      <c r="F219" s="46">
        <v>0</v>
      </c>
      <c r="G219" s="46">
        <v>0</v>
      </c>
      <c r="H219" s="22" t="s">
        <v>735</v>
      </c>
      <c r="I219" s="45" t="str">
        <f>IF(SUM(Tabella17[[#This Row],[DE]:[LT]])&gt;0,"Yes","No")</f>
        <v>No</v>
      </c>
      <c r="J219" s="20">
        <f>IF(Tabella17[[#This Row],[Used]]="Yes",1,0)</f>
        <v>0</v>
      </c>
    </row>
    <row r="220" spans="1:10" s="20" customFormat="1" ht="15" customHeight="1" x14ac:dyDescent="0.25">
      <c r="A220" s="79" t="s">
        <v>330</v>
      </c>
      <c r="B220" s="80" t="s">
        <v>374</v>
      </c>
      <c r="C220" s="45">
        <v>0</v>
      </c>
      <c r="D220" s="47">
        <v>0</v>
      </c>
      <c r="E220" s="46">
        <v>0</v>
      </c>
      <c r="F220" s="46">
        <v>1</v>
      </c>
      <c r="G220" s="46">
        <v>0</v>
      </c>
      <c r="H220" s="22" t="s">
        <v>735</v>
      </c>
      <c r="I220" s="45" t="str">
        <f>IF(SUM(Tabella17[[#This Row],[DE]:[LT]])&gt;0,"Yes","No")</f>
        <v>Yes</v>
      </c>
      <c r="J220" s="20">
        <f>IF(Tabella17[[#This Row],[Used]]="Yes",1,0)</f>
        <v>1</v>
      </c>
    </row>
    <row r="221" spans="1:10" s="20" customFormat="1" ht="15" customHeight="1" thickBot="1" x14ac:dyDescent="0.3">
      <c r="A221" s="79" t="s">
        <v>330</v>
      </c>
      <c r="B221" s="80" t="s">
        <v>376</v>
      </c>
      <c r="C221" s="45">
        <v>0</v>
      </c>
      <c r="D221" s="47">
        <v>0</v>
      </c>
      <c r="E221" s="50">
        <v>0</v>
      </c>
      <c r="F221" s="46">
        <v>0</v>
      </c>
      <c r="G221" s="46">
        <v>0</v>
      </c>
      <c r="H221" s="22" t="s">
        <v>735</v>
      </c>
      <c r="I221" s="45" t="str">
        <f>IF(SUM(Tabella17[[#This Row],[DE]:[LT]])&gt;0,"Yes","No")</f>
        <v>No</v>
      </c>
      <c r="J221" s="20">
        <f>IF(Tabella17[[#This Row],[Used]]="Yes",1,0)</f>
        <v>0</v>
      </c>
    </row>
    <row r="222" spans="1:10" s="20" customFormat="1" ht="15" customHeight="1" thickTop="1" x14ac:dyDescent="0.25">
      <c r="A222" s="85" t="s">
        <v>378</v>
      </c>
      <c r="B222" s="86" t="s">
        <v>27</v>
      </c>
      <c r="C222" s="41">
        <v>0</v>
      </c>
      <c r="D222" s="43">
        <v>0</v>
      </c>
      <c r="E222" s="42">
        <v>0</v>
      </c>
      <c r="F222" s="42">
        <v>0</v>
      </c>
      <c r="G222" s="42">
        <v>0</v>
      </c>
      <c r="H222" s="36" t="s">
        <v>735</v>
      </c>
      <c r="I222" s="45" t="str">
        <f>IF(SUM(Tabella17[[#This Row],[DE]:[LT]])&gt;0,"Yes","No")</f>
        <v>No</v>
      </c>
      <c r="J222" s="20">
        <f>IF(Tabella17[[#This Row],[Used]]="Yes",1,0)</f>
        <v>0</v>
      </c>
    </row>
    <row r="223" spans="1:10" s="20" customFormat="1" ht="15" customHeight="1" x14ac:dyDescent="0.25">
      <c r="A223" s="83" t="s">
        <v>378</v>
      </c>
      <c r="B223" s="84" t="s">
        <v>107</v>
      </c>
      <c r="C223" s="45">
        <v>0</v>
      </c>
      <c r="D223" s="47">
        <v>0</v>
      </c>
      <c r="E223" s="46">
        <v>0</v>
      </c>
      <c r="F223" s="46">
        <v>0</v>
      </c>
      <c r="G223" s="46">
        <v>0</v>
      </c>
      <c r="H223" s="25" t="s">
        <v>735</v>
      </c>
      <c r="I223" s="45" t="str">
        <f>IF(SUM(Tabella17[[#This Row],[DE]:[LT]])&gt;0,"Yes","No")</f>
        <v>No</v>
      </c>
      <c r="J223" s="20">
        <f>IF(Tabella17[[#This Row],[Used]]="Yes",1,0)</f>
        <v>0</v>
      </c>
    </row>
    <row r="224" spans="1:10" s="20" customFormat="1" ht="15" customHeight="1" x14ac:dyDescent="0.25">
      <c r="A224" s="83" t="s">
        <v>378</v>
      </c>
      <c r="B224" s="84" t="s">
        <v>379</v>
      </c>
      <c r="C224" s="45">
        <v>0</v>
      </c>
      <c r="D224" s="47">
        <v>0</v>
      </c>
      <c r="E224" s="46">
        <v>0</v>
      </c>
      <c r="F224" s="46">
        <v>0</v>
      </c>
      <c r="G224" s="46">
        <v>0</v>
      </c>
      <c r="H224" s="25" t="s">
        <v>735</v>
      </c>
      <c r="I224" s="45" t="str">
        <f>IF(SUM(Tabella17[[#This Row],[DE]:[LT]])&gt;0,"Yes","No")</f>
        <v>No</v>
      </c>
      <c r="J224" s="20">
        <f>IF(Tabella17[[#This Row],[Used]]="Yes",1,0)</f>
        <v>0</v>
      </c>
    </row>
    <row r="225" spans="1:10" s="20" customFormat="1" ht="15" customHeight="1" x14ac:dyDescent="0.25">
      <c r="A225" s="83" t="s">
        <v>378</v>
      </c>
      <c r="B225" s="84" t="s">
        <v>381</v>
      </c>
      <c r="C225" s="45">
        <v>0</v>
      </c>
      <c r="D225" s="47">
        <v>0</v>
      </c>
      <c r="E225" s="46">
        <v>0</v>
      </c>
      <c r="F225" s="46">
        <v>0</v>
      </c>
      <c r="G225" s="46">
        <v>0</v>
      </c>
      <c r="H225" s="25" t="s">
        <v>735</v>
      </c>
      <c r="I225" s="45" t="str">
        <f>IF(SUM(Tabella17[[#This Row],[DE]:[LT]])&gt;0,"Yes","No")</f>
        <v>No</v>
      </c>
      <c r="J225" s="20">
        <f>IF(Tabella17[[#This Row],[Used]]="Yes",1,0)</f>
        <v>0</v>
      </c>
    </row>
    <row r="226" spans="1:10" s="20" customFormat="1" ht="15" customHeight="1" x14ac:dyDescent="0.25">
      <c r="A226" s="83" t="s">
        <v>378</v>
      </c>
      <c r="B226" s="84" t="s">
        <v>383</v>
      </c>
      <c r="C226" s="45">
        <v>0</v>
      </c>
      <c r="D226" s="47">
        <v>0</v>
      </c>
      <c r="E226" s="46">
        <v>0</v>
      </c>
      <c r="F226" s="46">
        <v>0</v>
      </c>
      <c r="G226" s="46">
        <v>0</v>
      </c>
      <c r="H226" s="25" t="s">
        <v>735</v>
      </c>
      <c r="I226" s="45" t="str">
        <f>IF(SUM(Tabella17[[#This Row],[DE]:[LT]])&gt;0,"Yes","No")</f>
        <v>No</v>
      </c>
      <c r="J226" s="20">
        <f>IF(Tabella17[[#This Row],[Used]]="Yes",1,0)</f>
        <v>0</v>
      </c>
    </row>
    <row r="227" spans="1:10" s="20" customFormat="1" ht="15" customHeight="1" thickBot="1" x14ac:dyDescent="0.3">
      <c r="A227" s="87" t="s">
        <v>378</v>
      </c>
      <c r="B227" s="88" t="s">
        <v>385</v>
      </c>
      <c r="C227" s="49">
        <v>0</v>
      </c>
      <c r="D227" s="51">
        <v>0</v>
      </c>
      <c r="E227" s="50">
        <v>0</v>
      </c>
      <c r="F227" s="50">
        <v>0</v>
      </c>
      <c r="G227" s="50">
        <v>0</v>
      </c>
      <c r="H227" s="39" t="s">
        <v>735</v>
      </c>
      <c r="I227" s="45" t="str">
        <f>IF(SUM(Tabella17[[#This Row],[DE]:[LT]])&gt;0,"Yes","No")</f>
        <v>No</v>
      </c>
      <c r="J227" s="20">
        <f>IF(Tabella17[[#This Row],[Used]]="Yes",1,0)</f>
        <v>0</v>
      </c>
    </row>
    <row r="228" spans="1:10" s="20" customFormat="1" ht="15" customHeight="1" thickTop="1" x14ac:dyDescent="0.25">
      <c r="A228" s="77" t="s">
        <v>387</v>
      </c>
      <c r="B228" s="78" t="s">
        <v>27</v>
      </c>
      <c r="C228" s="41">
        <v>0</v>
      </c>
      <c r="D228" s="43">
        <v>0</v>
      </c>
      <c r="E228" s="42">
        <v>0</v>
      </c>
      <c r="F228" s="42">
        <v>1</v>
      </c>
      <c r="G228" s="42">
        <v>0</v>
      </c>
      <c r="H228" s="31" t="s">
        <v>735</v>
      </c>
      <c r="I228" s="45" t="str">
        <f>IF(SUM(Tabella17[[#This Row],[DE]:[LT]])&gt;0,"Yes","No")</f>
        <v>Yes</v>
      </c>
      <c r="J228" s="20">
        <f>IF(Tabella17[[#This Row],[Used]]="Yes",1,0)</f>
        <v>1</v>
      </c>
    </row>
    <row r="229" spans="1:10" s="20" customFormat="1" ht="15" customHeight="1" x14ac:dyDescent="0.25">
      <c r="A229" s="79" t="s">
        <v>387</v>
      </c>
      <c r="B229" s="80" t="s">
        <v>388</v>
      </c>
      <c r="C229" s="45">
        <v>0</v>
      </c>
      <c r="D229" s="47">
        <v>0</v>
      </c>
      <c r="E229" s="46">
        <v>0</v>
      </c>
      <c r="F229" s="46">
        <v>1</v>
      </c>
      <c r="G229" s="46">
        <v>0</v>
      </c>
      <c r="H229" s="22" t="s">
        <v>735</v>
      </c>
      <c r="I229" s="45" t="str">
        <f>IF(SUM(Tabella17[[#This Row],[DE]:[LT]])&gt;0,"Yes","No")</f>
        <v>Yes</v>
      </c>
      <c r="J229" s="20">
        <f>IF(Tabella17[[#This Row],[Used]]="Yes",1,0)</f>
        <v>1</v>
      </c>
    </row>
    <row r="230" spans="1:10" s="20" customFormat="1" ht="15" customHeight="1" x14ac:dyDescent="0.25">
      <c r="A230" s="79" t="s">
        <v>387</v>
      </c>
      <c r="B230" s="80" t="s">
        <v>322</v>
      </c>
      <c r="C230" s="45">
        <v>0</v>
      </c>
      <c r="D230" s="47">
        <v>0</v>
      </c>
      <c r="E230" s="46">
        <v>0</v>
      </c>
      <c r="F230" s="46">
        <v>1</v>
      </c>
      <c r="G230" s="46">
        <v>0</v>
      </c>
      <c r="H230" s="22" t="s">
        <v>735</v>
      </c>
      <c r="I230" s="45" t="str">
        <f>IF(SUM(Tabella17[[#This Row],[DE]:[LT]])&gt;0,"Yes","No")</f>
        <v>Yes</v>
      </c>
      <c r="J230" s="20">
        <f>IF(Tabella17[[#This Row],[Used]]="Yes",1,0)</f>
        <v>1</v>
      </c>
    </row>
    <row r="231" spans="1:10" s="20" customFormat="1" ht="15" customHeight="1" x14ac:dyDescent="0.25">
      <c r="A231" s="79" t="s">
        <v>387</v>
      </c>
      <c r="B231" s="80" t="s">
        <v>324</v>
      </c>
      <c r="C231" s="45">
        <v>0</v>
      </c>
      <c r="D231" s="47">
        <v>0</v>
      </c>
      <c r="E231" s="46">
        <v>0</v>
      </c>
      <c r="F231" s="46">
        <v>1</v>
      </c>
      <c r="G231" s="46">
        <v>0</v>
      </c>
      <c r="H231" s="22" t="s">
        <v>735</v>
      </c>
      <c r="I231" s="45" t="str">
        <f>IF(SUM(Tabella17[[#This Row],[DE]:[LT]])&gt;0,"Yes","No")</f>
        <v>Yes</v>
      </c>
      <c r="J231" s="20">
        <f>IF(Tabella17[[#This Row],[Used]]="Yes",1,0)</f>
        <v>1</v>
      </c>
    </row>
    <row r="232" spans="1:10" s="20" customFormat="1" ht="15" customHeight="1" x14ac:dyDescent="0.25">
      <c r="A232" s="79" t="s">
        <v>387</v>
      </c>
      <c r="B232" s="80" t="s">
        <v>326</v>
      </c>
      <c r="C232" s="45">
        <v>0</v>
      </c>
      <c r="D232" s="47">
        <v>0</v>
      </c>
      <c r="E232" s="46">
        <v>0</v>
      </c>
      <c r="F232" s="46">
        <v>1</v>
      </c>
      <c r="G232" s="46">
        <v>0</v>
      </c>
      <c r="H232" s="22" t="s">
        <v>735</v>
      </c>
      <c r="I232" s="45" t="str">
        <f>IF(SUM(Tabella17[[#This Row],[DE]:[LT]])&gt;0,"Yes","No")</f>
        <v>Yes</v>
      </c>
      <c r="J232" s="20">
        <f>IF(Tabella17[[#This Row],[Used]]="Yes",1,0)</f>
        <v>1</v>
      </c>
    </row>
    <row r="233" spans="1:10" s="20" customFormat="1" ht="15" customHeight="1" x14ac:dyDescent="0.25">
      <c r="A233" s="79" t="s">
        <v>387</v>
      </c>
      <c r="B233" s="80" t="s">
        <v>328</v>
      </c>
      <c r="C233" s="45">
        <v>0</v>
      </c>
      <c r="D233" s="47">
        <v>0</v>
      </c>
      <c r="E233" s="46">
        <v>0</v>
      </c>
      <c r="F233" s="46">
        <v>1</v>
      </c>
      <c r="G233" s="46">
        <v>0</v>
      </c>
      <c r="H233" s="22" t="s">
        <v>735</v>
      </c>
      <c r="I233" s="45" t="str">
        <f>IF(SUM(Tabella17[[#This Row],[DE]:[LT]])&gt;0,"Yes","No")</f>
        <v>Yes</v>
      </c>
      <c r="J233" s="20">
        <f>IF(Tabella17[[#This Row],[Used]]="Yes",1,0)</f>
        <v>1</v>
      </c>
    </row>
    <row r="234" spans="1:10" s="20" customFormat="1" ht="15" customHeight="1" x14ac:dyDescent="0.25">
      <c r="A234" s="79" t="s">
        <v>387</v>
      </c>
      <c r="B234" s="80" t="s">
        <v>390</v>
      </c>
      <c r="C234" s="45">
        <v>0</v>
      </c>
      <c r="D234" s="47">
        <v>0</v>
      </c>
      <c r="E234" s="46">
        <v>0</v>
      </c>
      <c r="F234" s="46">
        <v>1</v>
      </c>
      <c r="G234" s="46">
        <v>0</v>
      </c>
      <c r="H234" s="22" t="s">
        <v>735</v>
      </c>
      <c r="I234" s="45" t="str">
        <f>IF(SUM(Tabella17[[#This Row],[DE]:[LT]])&gt;0,"Yes","No")</f>
        <v>Yes</v>
      </c>
      <c r="J234" s="20">
        <f>IF(Tabella17[[#This Row],[Used]]="Yes",1,0)</f>
        <v>1</v>
      </c>
    </row>
    <row r="235" spans="1:10" s="20" customFormat="1" ht="15" customHeight="1" x14ac:dyDescent="0.25">
      <c r="A235" s="79" t="s">
        <v>387</v>
      </c>
      <c r="B235" s="80" t="s">
        <v>392</v>
      </c>
      <c r="C235" s="45">
        <v>0</v>
      </c>
      <c r="D235" s="47">
        <v>0</v>
      </c>
      <c r="E235" s="46">
        <v>0</v>
      </c>
      <c r="F235" s="46">
        <v>0</v>
      </c>
      <c r="G235" s="46">
        <v>0</v>
      </c>
      <c r="H235" s="22" t="s">
        <v>735</v>
      </c>
      <c r="I235" s="45" t="str">
        <f>IF(SUM(Tabella17[[#This Row],[DE]:[LT]])&gt;0,"Yes","No")</f>
        <v>No</v>
      </c>
      <c r="J235" s="20">
        <f>IF(Tabella17[[#This Row],[Used]]="Yes",1,0)</f>
        <v>0</v>
      </c>
    </row>
    <row r="236" spans="1:10" s="20" customFormat="1" ht="15" customHeight="1" x14ac:dyDescent="0.25">
      <c r="A236" s="79" t="s">
        <v>387</v>
      </c>
      <c r="B236" s="80" t="s">
        <v>83</v>
      </c>
      <c r="C236" s="45">
        <v>0</v>
      </c>
      <c r="D236" s="47">
        <v>0</v>
      </c>
      <c r="E236" s="46">
        <v>0</v>
      </c>
      <c r="F236" s="46">
        <v>0</v>
      </c>
      <c r="G236" s="46">
        <v>0</v>
      </c>
      <c r="H236" s="22" t="s">
        <v>735</v>
      </c>
      <c r="I236" s="45" t="str">
        <f>IF(SUM(Tabella17[[#This Row],[DE]:[LT]])&gt;0,"Yes","No")</f>
        <v>No</v>
      </c>
      <c r="J236" s="20">
        <f>IF(Tabella17[[#This Row],[Used]]="Yes",1,0)</f>
        <v>0</v>
      </c>
    </row>
    <row r="237" spans="1:10" s="20" customFormat="1" ht="15" customHeight="1" x14ac:dyDescent="0.25">
      <c r="A237" s="79" t="s">
        <v>387</v>
      </c>
      <c r="B237" s="80" t="s">
        <v>87</v>
      </c>
      <c r="C237" s="45">
        <v>0</v>
      </c>
      <c r="D237" s="47">
        <v>0</v>
      </c>
      <c r="E237" s="46">
        <v>0</v>
      </c>
      <c r="F237" s="46">
        <v>1</v>
      </c>
      <c r="G237" s="46">
        <v>0</v>
      </c>
      <c r="H237" s="22" t="s">
        <v>735</v>
      </c>
      <c r="I237" s="45" t="str">
        <f>IF(SUM(Tabella17[[#This Row],[DE]:[LT]])&gt;0,"Yes","No")</f>
        <v>Yes</v>
      </c>
      <c r="J237" s="20">
        <f>IF(Tabella17[[#This Row],[Used]]="Yes",1,0)</f>
        <v>1</v>
      </c>
    </row>
    <row r="238" spans="1:10" s="20" customFormat="1" ht="15" customHeight="1" x14ac:dyDescent="0.25">
      <c r="A238" s="79" t="s">
        <v>387</v>
      </c>
      <c r="B238" s="80" t="s">
        <v>394</v>
      </c>
      <c r="C238" s="45">
        <v>0</v>
      </c>
      <c r="D238" s="47">
        <v>0</v>
      </c>
      <c r="E238" s="46">
        <v>0</v>
      </c>
      <c r="F238" s="46">
        <v>0</v>
      </c>
      <c r="G238" s="46">
        <v>0</v>
      </c>
      <c r="H238" s="22" t="s">
        <v>735</v>
      </c>
      <c r="I238" s="45" t="str">
        <f>IF(SUM(Tabella17[[#This Row],[DE]:[LT]])&gt;0,"Yes","No")</f>
        <v>No</v>
      </c>
      <c r="J238" s="20">
        <f>IF(Tabella17[[#This Row],[Used]]="Yes",1,0)</f>
        <v>0</v>
      </c>
    </row>
    <row r="239" spans="1:10" s="20" customFormat="1" ht="15" customHeight="1" x14ac:dyDescent="0.25">
      <c r="A239" s="79" t="s">
        <v>387</v>
      </c>
      <c r="B239" s="80" t="s">
        <v>89</v>
      </c>
      <c r="C239" s="45">
        <v>0</v>
      </c>
      <c r="D239" s="47">
        <v>0</v>
      </c>
      <c r="E239" s="46">
        <v>0</v>
      </c>
      <c r="F239" s="46">
        <v>1</v>
      </c>
      <c r="G239" s="46">
        <v>0</v>
      </c>
      <c r="H239" s="22" t="s">
        <v>735</v>
      </c>
      <c r="I239" s="45" t="str">
        <f>IF(SUM(Tabella17[[#This Row],[DE]:[LT]])&gt;0,"Yes","No")</f>
        <v>Yes</v>
      </c>
      <c r="J239" s="20">
        <f>IF(Tabella17[[#This Row],[Used]]="Yes",1,0)</f>
        <v>1</v>
      </c>
    </row>
    <row r="240" spans="1:10" s="20" customFormat="1" ht="15" customHeight="1" x14ac:dyDescent="0.25">
      <c r="A240" s="79" t="s">
        <v>387</v>
      </c>
      <c r="B240" s="80" t="s">
        <v>91</v>
      </c>
      <c r="C240" s="45">
        <v>0</v>
      </c>
      <c r="D240" s="47">
        <v>0</v>
      </c>
      <c r="E240" s="46">
        <v>0</v>
      </c>
      <c r="F240" s="46">
        <v>1</v>
      </c>
      <c r="G240" s="46">
        <v>0</v>
      </c>
      <c r="H240" s="22" t="s">
        <v>735</v>
      </c>
      <c r="I240" s="45" t="str">
        <f>IF(SUM(Tabella17[[#This Row],[DE]:[LT]])&gt;0,"Yes","No")</f>
        <v>Yes</v>
      </c>
      <c r="J240" s="20">
        <f>IF(Tabella17[[#This Row],[Used]]="Yes",1,0)</f>
        <v>1</v>
      </c>
    </row>
    <row r="241" spans="1:10" s="20" customFormat="1" ht="15" customHeight="1" x14ac:dyDescent="0.25">
      <c r="A241" s="79" t="s">
        <v>387</v>
      </c>
      <c r="B241" s="80" t="s">
        <v>93</v>
      </c>
      <c r="C241" s="45">
        <v>0</v>
      </c>
      <c r="D241" s="47">
        <v>0</v>
      </c>
      <c r="E241" s="46">
        <v>0</v>
      </c>
      <c r="F241" s="46">
        <v>0</v>
      </c>
      <c r="G241" s="46">
        <v>0</v>
      </c>
      <c r="H241" s="22" t="s">
        <v>735</v>
      </c>
      <c r="I241" s="45" t="str">
        <f>IF(SUM(Tabella17[[#This Row],[DE]:[LT]])&gt;0,"Yes","No")</f>
        <v>No</v>
      </c>
      <c r="J241" s="20">
        <f>IF(Tabella17[[#This Row],[Used]]="Yes",1,0)</f>
        <v>0</v>
      </c>
    </row>
    <row r="242" spans="1:10" s="20" customFormat="1" ht="15" customHeight="1" x14ac:dyDescent="0.25">
      <c r="A242" s="79" t="s">
        <v>387</v>
      </c>
      <c r="B242" s="80" t="s">
        <v>95</v>
      </c>
      <c r="C242" s="45">
        <v>0</v>
      </c>
      <c r="D242" s="47">
        <v>0</v>
      </c>
      <c r="E242" s="46">
        <v>0</v>
      </c>
      <c r="F242" s="46">
        <v>0</v>
      </c>
      <c r="G242" s="46">
        <v>0</v>
      </c>
      <c r="H242" s="22" t="s">
        <v>735</v>
      </c>
      <c r="I242" s="45" t="str">
        <f>IF(SUM(Tabella17[[#This Row],[DE]:[LT]])&gt;0,"Yes","No")</f>
        <v>No</v>
      </c>
      <c r="J242" s="20">
        <f>IF(Tabella17[[#This Row],[Used]]="Yes",1,0)</f>
        <v>0</v>
      </c>
    </row>
    <row r="243" spans="1:10" s="20" customFormat="1" ht="15" customHeight="1" thickBot="1" x14ac:dyDescent="0.3">
      <c r="A243" s="81" t="s">
        <v>387</v>
      </c>
      <c r="B243" s="82" t="s">
        <v>395</v>
      </c>
      <c r="C243" s="49">
        <v>0</v>
      </c>
      <c r="D243" s="51">
        <v>0</v>
      </c>
      <c r="E243" s="50">
        <v>0</v>
      </c>
      <c r="F243" s="50">
        <v>1</v>
      </c>
      <c r="G243" s="50">
        <v>0</v>
      </c>
      <c r="H243" s="34" t="s">
        <v>735</v>
      </c>
      <c r="I243" s="49" t="str">
        <f>IF(SUM(Tabella17[[#This Row],[DE]:[LT]])&gt;0,"Yes","No")</f>
        <v>Yes</v>
      </c>
      <c r="J243" s="20">
        <f>IF(Tabella17[[#This Row],[Used]]="Yes",1,0)</f>
        <v>1</v>
      </c>
    </row>
    <row r="244" spans="1:10" s="20" customFormat="1" ht="15" customHeight="1" thickTop="1" x14ac:dyDescent="0.25">
      <c r="A244" s="40"/>
      <c r="B244" s="40"/>
      <c r="C244" s="53">
        <f>SUBTOTAL(109,Tabella17[DE])</f>
        <v>27</v>
      </c>
      <c r="D244" s="55">
        <f>SUBTOTAL(109,Tabella17[SP])</f>
        <v>48</v>
      </c>
      <c r="E244" s="57">
        <f>SUBTOTAL(109,Tabella17[IT])</f>
        <v>21</v>
      </c>
      <c r="F244" s="54">
        <f>SUBTOTAL(109,Tabella17[AT])</f>
        <v>121</v>
      </c>
      <c r="G244" s="57">
        <f>SUBTOTAL(109,Tabella17[LT])</f>
        <v>46</v>
      </c>
      <c r="H244" s="90"/>
      <c r="I244" s="91"/>
      <c r="J244" s="113"/>
    </row>
    <row r="245" spans="1:10" ht="15.75" thickBot="1" x14ac:dyDescent="0.3">
      <c r="C245" s="60" t="str">
        <f>C1</f>
        <v>DE</v>
      </c>
      <c r="D245" s="62" t="str">
        <f t="shared" ref="D245:G245" si="0">D1</f>
        <v>SP</v>
      </c>
      <c r="E245" s="64" t="str">
        <f t="shared" si="0"/>
        <v>IT</v>
      </c>
      <c r="F245" s="61" t="str">
        <f t="shared" si="0"/>
        <v>AT</v>
      </c>
      <c r="G245" s="64" t="str">
        <f t="shared" si="0"/>
        <v>LT</v>
      </c>
      <c r="H245" s="92"/>
      <c r="I245" s="93"/>
    </row>
    <row r="246" spans="1:10" ht="15.75" thickTop="1" x14ac:dyDescent="0.25">
      <c r="I246" s="47"/>
    </row>
    <row r="247" spans="1:10" x14ac:dyDescent="0.25">
      <c r="I247" s="47"/>
    </row>
    <row r="248" spans="1:10" x14ac:dyDescent="0.25">
      <c r="I248" s="47"/>
    </row>
    <row r="249" spans="1:10" x14ac:dyDescent="0.25">
      <c r="I249" s="47"/>
    </row>
    <row r="250" spans="1:10" x14ac:dyDescent="0.25">
      <c r="I250" s="47"/>
    </row>
    <row r="251" spans="1:10" x14ac:dyDescent="0.25">
      <c r="I251" s="47"/>
    </row>
    <row r="252" spans="1:10" x14ac:dyDescent="0.25">
      <c r="I252" s="47"/>
    </row>
    <row r="253" spans="1:10" x14ac:dyDescent="0.25">
      <c r="I253" s="47"/>
    </row>
    <row r="254" spans="1:10" x14ac:dyDescent="0.25">
      <c r="I254" s="47"/>
    </row>
    <row r="255" spans="1:10" x14ac:dyDescent="0.25">
      <c r="I255" s="47"/>
    </row>
    <row r="256" spans="1:10" x14ac:dyDescent="0.25">
      <c r="I256" s="47"/>
    </row>
    <row r="257" spans="9:9" x14ac:dyDescent="0.25">
      <c r="I257" s="47"/>
    </row>
    <row r="258" spans="9:9" x14ac:dyDescent="0.25">
      <c r="I258" s="47"/>
    </row>
    <row r="259" spans="9:9" x14ac:dyDescent="0.25">
      <c r="I259" s="47"/>
    </row>
    <row r="260" spans="9:9" x14ac:dyDescent="0.25">
      <c r="I260" s="47"/>
    </row>
    <row r="261" spans="9:9" x14ac:dyDescent="0.25">
      <c r="I261" s="47"/>
    </row>
    <row r="262" spans="9:9" x14ac:dyDescent="0.25">
      <c r="I262" s="47"/>
    </row>
    <row r="263" spans="9:9" x14ac:dyDescent="0.25">
      <c r="I263" s="47"/>
    </row>
    <row r="264" spans="9:9" x14ac:dyDescent="0.25">
      <c r="I264" s="47"/>
    </row>
    <row r="265" spans="9:9" x14ac:dyDescent="0.25">
      <c r="I265" s="47"/>
    </row>
    <row r="266" spans="9:9" x14ac:dyDescent="0.25">
      <c r="I266" s="47"/>
    </row>
    <row r="267" spans="9:9" x14ac:dyDescent="0.25">
      <c r="I267" s="47"/>
    </row>
    <row r="268" spans="9:9" x14ac:dyDescent="0.25">
      <c r="I268" s="47"/>
    </row>
    <row r="269" spans="9:9" x14ac:dyDescent="0.25">
      <c r="I269" s="47"/>
    </row>
    <row r="270" spans="9:9" x14ac:dyDescent="0.25">
      <c r="I270" s="47"/>
    </row>
    <row r="271" spans="9:9" x14ac:dyDescent="0.25">
      <c r="I271" s="47"/>
    </row>
    <row r="272" spans="9:9" x14ac:dyDescent="0.25">
      <c r="I272" s="47"/>
    </row>
    <row r="273" spans="9:9" x14ac:dyDescent="0.25">
      <c r="I273" s="47"/>
    </row>
    <row r="274" spans="9:9" x14ac:dyDescent="0.25">
      <c r="I274" s="47"/>
    </row>
    <row r="275" spans="9:9" x14ac:dyDescent="0.25">
      <c r="I275" s="47"/>
    </row>
    <row r="276" spans="9:9" x14ac:dyDescent="0.25">
      <c r="I276" s="47"/>
    </row>
    <row r="277" spans="9:9" x14ac:dyDescent="0.25">
      <c r="I277" s="47"/>
    </row>
    <row r="278" spans="9:9" x14ac:dyDescent="0.25">
      <c r="I278" s="47"/>
    </row>
    <row r="279" spans="9:9" x14ac:dyDescent="0.25">
      <c r="I279" s="47"/>
    </row>
    <row r="280" spans="9:9" x14ac:dyDescent="0.25">
      <c r="I280" s="47"/>
    </row>
    <row r="281" spans="9:9" x14ac:dyDescent="0.25">
      <c r="I281" s="47"/>
    </row>
    <row r="282" spans="9:9" x14ac:dyDescent="0.25">
      <c r="I282" s="47"/>
    </row>
    <row r="283" spans="9:9" x14ac:dyDescent="0.25">
      <c r="I283" s="47"/>
    </row>
    <row r="284" spans="9:9" x14ac:dyDescent="0.25">
      <c r="I284" s="47"/>
    </row>
    <row r="285" spans="9:9" x14ac:dyDescent="0.25">
      <c r="I285" s="47"/>
    </row>
    <row r="286" spans="9:9" x14ac:dyDescent="0.25">
      <c r="I286" s="47"/>
    </row>
    <row r="287" spans="9:9" x14ac:dyDescent="0.25">
      <c r="I287" s="47"/>
    </row>
    <row r="288" spans="9:9" x14ac:dyDescent="0.25">
      <c r="I288" s="47"/>
    </row>
    <row r="289" spans="9:9" x14ac:dyDescent="0.25">
      <c r="I289" s="47"/>
    </row>
    <row r="290" spans="9:9" x14ac:dyDescent="0.25">
      <c r="I290" s="47"/>
    </row>
    <row r="291" spans="9:9" x14ac:dyDescent="0.25">
      <c r="I291" s="47"/>
    </row>
    <row r="292" spans="9:9" x14ac:dyDescent="0.25">
      <c r="I292" s="47"/>
    </row>
    <row r="293" spans="9:9" x14ac:dyDescent="0.25">
      <c r="I293" s="47"/>
    </row>
    <row r="294" spans="9:9" x14ac:dyDescent="0.25">
      <c r="I294" s="47"/>
    </row>
    <row r="295" spans="9:9" x14ac:dyDescent="0.25">
      <c r="I295" s="47"/>
    </row>
    <row r="296" spans="9:9" x14ac:dyDescent="0.25">
      <c r="I296" s="47"/>
    </row>
    <row r="297" spans="9:9" x14ac:dyDescent="0.25">
      <c r="I297" s="47"/>
    </row>
    <row r="298" spans="9:9" x14ac:dyDescent="0.25">
      <c r="I298" s="47"/>
    </row>
    <row r="299" spans="9:9" x14ac:dyDescent="0.25">
      <c r="I299" s="47"/>
    </row>
    <row r="300" spans="9:9" x14ac:dyDescent="0.25">
      <c r="I300" s="47"/>
    </row>
    <row r="301" spans="9:9" x14ac:dyDescent="0.25">
      <c r="I301" s="47"/>
    </row>
    <row r="302" spans="9:9" x14ac:dyDescent="0.25">
      <c r="I302" s="47"/>
    </row>
    <row r="303" spans="9:9" x14ac:dyDescent="0.25">
      <c r="I303" s="47"/>
    </row>
    <row r="304" spans="9:9" x14ac:dyDescent="0.25">
      <c r="I304" s="47"/>
    </row>
    <row r="305" spans="9:9" x14ac:dyDescent="0.25">
      <c r="I305" s="47"/>
    </row>
    <row r="306" spans="9:9" x14ac:dyDescent="0.25">
      <c r="I306" s="47"/>
    </row>
    <row r="307" spans="9:9" x14ac:dyDescent="0.25">
      <c r="I307" s="47"/>
    </row>
    <row r="308" spans="9:9" x14ac:dyDescent="0.25">
      <c r="I308" s="47"/>
    </row>
    <row r="309" spans="9:9" x14ac:dyDescent="0.25">
      <c r="I309" s="47"/>
    </row>
    <row r="310" spans="9:9" x14ac:dyDescent="0.25">
      <c r="I310" s="47"/>
    </row>
    <row r="311" spans="9:9" x14ac:dyDescent="0.25">
      <c r="I311" s="47"/>
    </row>
    <row r="312" spans="9:9" x14ac:dyDescent="0.25">
      <c r="I312" s="47"/>
    </row>
    <row r="313" spans="9:9" x14ac:dyDescent="0.25">
      <c r="I313" s="47"/>
    </row>
    <row r="314" spans="9:9" x14ac:dyDescent="0.25">
      <c r="I314" s="47"/>
    </row>
    <row r="315" spans="9:9" x14ac:dyDescent="0.25">
      <c r="I315" s="47"/>
    </row>
    <row r="316" spans="9:9" x14ac:dyDescent="0.25">
      <c r="I316" s="47"/>
    </row>
    <row r="317" spans="9:9" x14ac:dyDescent="0.25">
      <c r="I317" s="47"/>
    </row>
    <row r="318" spans="9:9" x14ac:dyDescent="0.25">
      <c r="I318" s="47"/>
    </row>
    <row r="319" spans="9:9" x14ac:dyDescent="0.25">
      <c r="I319" s="47"/>
    </row>
    <row r="320" spans="9:9" x14ac:dyDescent="0.25">
      <c r="I320" s="47"/>
    </row>
    <row r="321" spans="9:9" x14ac:dyDescent="0.25">
      <c r="I321" s="47"/>
    </row>
    <row r="322" spans="9:9" x14ac:dyDescent="0.25">
      <c r="I322" s="47"/>
    </row>
    <row r="323" spans="9:9" x14ac:dyDescent="0.25">
      <c r="I323" s="47"/>
    </row>
    <row r="324" spans="9:9" x14ac:dyDescent="0.25">
      <c r="I324" s="47"/>
    </row>
    <row r="325" spans="9:9" x14ac:dyDescent="0.25">
      <c r="I325" s="47"/>
    </row>
    <row r="326" spans="9:9" x14ac:dyDescent="0.25">
      <c r="I326" s="47"/>
    </row>
    <row r="327" spans="9:9" x14ac:dyDescent="0.25">
      <c r="I327" s="47"/>
    </row>
    <row r="328" spans="9:9" x14ac:dyDescent="0.25">
      <c r="I328" s="47"/>
    </row>
    <row r="329" spans="9:9" x14ac:dyDescent="0.25">
      <c r="I329" s="47"/>
    </row>
    <row r="330" spans="9:9" x14ac:dyDescent="0.25">
      <c r="I330" s="47"/>
    </row>
    <row r="331" spans="9:9" x14ac:dyDescent="0.25">
      <c r="I331" s="47"/>
    </row>
    <row r="332" spans="9:9" x14ac:dyDescent="0.25">
      <c r="I332" s="47"/>
    </row>
    <row r="333" spans="9:9" x14ac:dyDescent="0.25">
      <c r="I333" s="47"/>
    </row>
    <row r="334" spans="9:9" x14ac:dyDescent="0.25">
      <c r="I334" s="47"/>
    </row>
    <row r="335" spans="9:9" x14ac:dyDescent="0.25">
      <c r="I335" s="47"/>
    </row>
    <row r="336" spans="9:9" x14ac:dyDescent="0.25">
      <c r="I336" s="47"/>
    </row>
    <row r="337" spans="9:9" x14ac:dyDescent="0.25">
      <c r="I337" s="47"/>
    </row>
    <row r="338" spans="9:9" x14ac:dyDescent="0.25">
      <c r="I338" s="47"/>
    </row>
    <row r="339" spans="9:9" x14ac:dyDescent="0.25">
      <c r="I339" s="47"/>
    </row>
    <row r="340" spans="9:9" x14ac:dyDescent="0.25">
      <c r="I340" s="47"/>
    </row>
    <row r="341" spans="9:9" x14ac:dyDescent="0.25">
      <c r="I341" s="47"/>
    </row>
    <row r="342" spans="9:9" x14ac:dyDescent="0.25">
      <c r="I342" s="47"/>
    </row>
    <row r="343" spans="9:9" x14ac:dyDescent="0.25">
      <c r="I343" s="47"/>
    </row>
    <row r="344" spans="9:9" x14ac:dyDescent="0.25">
      <c r="I344" s="47"/>
    </row>
    <row r="345" spans="9:9" x14ac:dyDescent="0.25">
      <c r="I345" s="47"/>
    </row>
    <row r="346" spans="9:9" x14ac:dyDescent="0.25">
      <c r="I346" s="47"/>
    </row>
    <row r="347" spans="9:9" x14ac:dyDescent="0.25">
      <c r="I347" s="47"/>
    </row>
    <row r="348" spans="9:9" x14ac:dyDescent="0.25">
      <c r="I348" s="47"/>
    </row>
    <row r="349" spans="9:9" x14ac:dyDescent="0.25">
      <c r="I349" s="47"/>
    </row>
    <row r="350" spans="9:9" x14ac:dyDescent="0.25">
      <c r="I350" s="47"/>
    </row>
    <row r="351" spans="9:9" x14ac:dyDescent="0.25">
      <c r="I351" s="47"/>
    </row>
    <row r="352" spans="9:9" x14ac:dyDescent="0.25">
      <c r="I352" s="47"/>
    </row>
    <row r="353" spans="9:9" x14ac:dyDescent="0.25">
      <c r="I353" s="47"/>
    </row>
    <row r="354" spans="9:9" x14ac:dyDescent="0.25">
      <c r="I354" s="47"/>
    </row>
    <row r="355" spans="9:9" x14ac:dyDescent="0.25">
      <c r="I355" s="47"/>
    </row>
    <row r="356" spans="9:9" x14ac:dyDescent="0.25">
      <c r="I356" s="47"/>
    </row>
    <row r="357" spans="9:9" x14ac:dyDescent="0.25">
      <c r="I357" s="47"/>
    </row>
    <row r="358" spans="9:9" x14ac:dyDescent="0.25">
      <c r="I358" s="47"/>
    </row>
    <row r="359" spans="9:9" x14ac:dyDescent="0.25">
      <c r="I359" s="47"/>
    </row>
    <row r="360" spans="9:9" x14ac:dyDescent="0.25">
      <c r="I360" s="47"/>
    </row>
    <row r="361" spans="9:9" x14ac:dyDescent="0.25">
      <c r="I361" s="47"/>
    </row>
    <row r="362" spans="9:9" x14ac:dyDescent="0.25">
      <c r="I362" s="47"/>
    </row>
    <row r="363" spans="9:9" x14ac:dyDescent="0.25">
      <c r="I363" s="47"/>
    </row>
    <row r="364" spans="9:9" x14ac:dyDescent="0.25">
      <c r="I364" s="47"/>
    </row>
    <row r="365" spans="9:9" x14ac:dyDescent="0.25">
      <c r="I365" s="47"/>
    </row>
    <row r="366" spans="9:9" x14ac:dyDescent="0.25">
      <c r="I366" s="47"/>
    </row>
    <row r="367" spans="9:9" x14ac:dyDescent="0.25">
      <c r="I367" s="47"/>
    </row>
    <row r="368" spans="9:9" x14ac:dyDescent="0.25">
      <c r="I368" s="47"/>
    </row>
    <row r="369" spans="9:9" x14ac:dyDescent="0.25">
      <c r="I369" s="47"/>
    </row>
    <row r="370" spans="9:9" x14ac:dyDescent="0.25">
      <c r="I370" s="47"/>
    </row>
    <row r="371" spans="9:9" x14ac:dyDescent="0.25">
      <c r="I371" s="47"/>
    </row>
    <row r="372" spans="9:9" x14ac:dyDescent="0.25">
      <c r="I372" s="47"/>
    </row>
    <row r="373" spans="9:9" x14ac:dyDescent="0.25">
      <c r="I373" s="47"/>
    </row>
    <row r="374" spans="9:9" x14ac:dyDescent="0.25">
      <c r="I374" s="47"/>
    </row>
    <row r="375" spans="9:9" x14ac:dyDescent="0.25">
      <c r="I375" s="47"/>
    </row>
    <row r="376" spans="9:9" x14ac:dyDescent="0.25">
      <c r="I376" s="47"/>
    </row>
    <row r="377" spans="9:9" x14ac:dyDescent="0.25">
      <c r="I377" s="47"/>
    </row>
    <row r="378" spans="9:9" x14ac:dyDescent="0.25">
      <c r="I378" s="47"/>
    </row>
    <row r="379" spans="9:9" x14ac:dyDescent="0.25">
      <c r="I379" s="47"/>
    </row>
    <row r="380" spans="9:9" x14ac:dyDescent="0.25">
      <c r="I380" s="47"/>
    </row>
    <row r="381" spans="9:9" x14ac:dyDescent="0.25">
      <c r="I381" s="47"/>
    </row>
    <row r="382" spans="9:9" x14ac:dyDescent="0.25">
      <c r="I382" s="47"/>
    </row>
    <row r="383" spans="9:9" x14ac:dyDescent="0.25">
      <c r="I383" s="47"/>
    </row>
    <row r="384" spans="9:9" x14ac:dyDescent="0.25">
      <c r="I384" s="47"/>
    </row>
    <row r="385" spans="9:9" x14ac:dyDescent="0.25">
      <c r="I385" s="47"/>
    </row>
    <row r="386" spans="9:9" x14ac:dyDescent="0.25">
      <c r="I386" s="47"/>
    </row>
    <row r="387" spans="9:9" x14ac:dyDescent="0.25">
      <c r="I387" s="47"/>
    </row>
    <row r="388" spans="9:9" x14ac:dyDescent="0.25">
      <c r="I388" s="47"/>
    </row>
    <row r="389" spans="9:9" x14ac:dyDescent="0.25">
      <c r="I389" s="47"/>
    </row>
    <row r="390" spans="9:9" x14ac:dyDescent="0.25">
      <c r="I390" s="47"/>
    </row>
    <row r="391" spans="9:9" x14ac:dyDescent="0.25">
      <c r="I391" s="47"/>
    </row>
    <row r="392" spans="9:9" x14ac:dyDescent="0.25">
      <c r="I392" s="47"/>
    </row>
    <row r="393" spans="9:9" x14ac:dyDescent="0.25">
      <c r="I393" s="47"/>
    </row>
    <row r="394" spans="9:9" x14ac:dyDescent="0.25">
      <c r="I394" s="47"/>
    </row>
    <row r="395" spans="9:9" x14ac:dyDescent="0.25">
      <c r="I395" s="47"/>
    </row>
    <row r="396" spans="9:9" x14ac:dyDescent="0.25">
      <c r="I396" s="47"/>
    </row>
    <row r="397" spans="9:9" x14ac:dyDescent="0.25">
      <c r="I397" s="47"/>
    </row>
    <row r="398" spans="9:9" x14ac:dyDescent="0.25">
      <c r="I398" s="47"/>
    </row>
    <row r="399" spans="9:9" x14ac:dyDescent="0.25">
      <c r="I399" s="47"/>
    </row>
    <row r="400" spans="9:9" x14ac:dyDescent="0.25">
      <c r="I400" s="47"/>
    </row>
    <row r="401" spans="9:9" x14ac:dyDescent="0.25">
      <c r="I401" s="47"/>
    </row>
    <row r="402" spans="9:9" x14ac:dyDescent="0.25">
      <c r="I402" s="47"/>
    </row>
    <row r="403" spans="9:9" x14ac:dyDescent="0.25">
      <c r="I403" s="47"/>
    </row>
    <row r="404" spans="9:9" x14ac:dyDescent="0.25">
      <c r="I404" s="47"/>
    </row>
    <row r="405" spans="9:9" x14ac:dyDescent="0.25">
      <c r="I405" s="47"/>
    </row>
    <row r="406" spans="9:9" x14ac:dyDescent="0.25">
      <c r="I406" s="47"/>
    </row>
    <row r="407" spans="9:9" x14ac:dyDescent="0.25">
      <c r="I407" s="47"/>
    </row>
    <row r="408" spans="9:9" x14ac:dyDescent="0.25">
      <c r="I408" s="47"/>
    </row>
    <row r="409" spans="9:9" x14ac:dyDescent="0.25">
      <c r="I409" s="47"/>
    </row>
    <row r="410" spans="9:9" x14ac:dyDescent="0.25">
      <c r="I410" s="47"/>
    </row>
    <row r="411" spans="9:9" x14ac:dyDescent="0.25">
      <c r="I411" s="47"/>
    </row>
    <row r="412" spans="9:9" x14ac:dyDescent="0.25">
      <c r="I412" s="47"/>
    </row>
    <row r="413" spans="9:9" x14ac:dyDescent="0.25">
      <c r="I413" s="47"/>
    </row>
    <row r="414" spans="9:9" x14ac:dyDescent="0.25">
      <c r="I414" s="47"/>
    </row>
    <row r="415" spans="9:9" x14ac:dyDescent="0.25">
      <c r="I415" s="47"/>
    </row>
    <row r="416" spans="9:9" x14ac:dyDescent="0.25">
      <c r="I416" s="47"/>
    </row>
    <row r="417" spans="9:9" x14ac:dyDescent="0.25">
      <c r="I417" s="47"/>
    </row>
    <row r="418" spans="9:9" x14ac:dyDescent="0.25">
      <c r="I418" s="47"/>
    </row>
    <row r="419" spans="9:9" x14ac:dyDescent="0.25">
      <c r="I419" s="47"/>
    </row>
    <row r="420" spans="9:9" x14ac:dyDescent="0.25">
      <c r="I420" s="47"/>
    </row>
    <row r="421" spans="9:9" x14ac:dyDescent="0.25">
      <c r="I421" s="47"/>
    </row>
    <row r="422" spans="9:9" x14ac:dyDescent="0.25">
      <c r="I422" s="47"/>
    </row>
    <row r="423" spans="9:9" x14ac:dyDescent="0.25">
      <c r="I423" s="47"/>
    </row>
    <row r="424" spans="9:9" x14ac:dyDescent="0.25">
      <c r="I424" s="47"/>
    </row>
    <row r="425" spans="9:9" x14ac:dyDescent="0.25">
      <c r="I425" s="47"/>
    </row>
    <row r="426" spans="9:9" x14ac:dyDescent="0.25">
      <c r="I426" s="47"/>
    </row>
    <row r="427" spans="9:9" x14ac:dyDescent="0.25">
      <c r="I427" s="47"/>
    </row>
    <row r="428" spans="9:9" x14ac:dyDescent="0.25">
      <c r="I428" s="47"/>
    </row>
    <row r="429" spans="9:9" x14ac:dyDescent="0.25">
      <c r="I429" s="47"/>
    </row>
    <row r="430" spans="9:9" x14ac:dyDescent="0.25">
      <c r="I430" s="47"/>
    </row>
    <row r="431" spans="9:9" x14ac:dyDescent="0.25">
      <c r="I431" s="47"/>
    </row>
    <row r="432" spans="9:9" x14ac:dyDescent="0.25">
      <c r="I432" s="47"/>
    </row>
    <row r="433" spans="9:9" x14ac:dyDescent="0.25">
      <c r="I433" s="47"/>
    </row>
    <row r="434" spans="9:9" x14ac:dyDescent="0.25">
      <c r="I434" s="47"/>
    </row>
    <row r="435" spans="9:9" x14ac:dyDescent="0.25">
      <c r="I435" s="47"/>
    </row>
    <row r="436" spans="9:9" x14ac:dyDescent="0.25">
      <c r="I436" s="47"/>
    </row>
    <row r="437" spans="9:9" x14ac:dyDescent="0.25">
      <c r="I437" s="47"/>
    </row>
    <row r="438" spans="9:9" x14ac:dyDescent="0.25">
      <c r="I438" s="47"/>
    </row>
    <row r="439" spans="9:9" x14ac:dyDescent="0.25">
      <c r="I439" s="47"/>
    </row>
    <row r="440" spans="9:9" x14ac:dyDescent="0.25">
      <c r="I440" s="47"/>
    </row>
    <row r="441" spans="9:9" x14ac:dyDescent="0.25">
      <c r="I441" s="47"/>
    </row>
    <row r="442" spans="9:9" x14ac:dyDescent="0.25">
      <c r="I442" s="47"/>
    </row>
    <row r="443" spans="9:9" x14ac:dyDescent="0.25">
      <c r="I443" s="47"/>
    </row>
    <row r="444" spans="9:9" x14ac:dyDescent="0.25">
      <c r="I444" s="47"/>
    </row>
    <row r="445" spans="9:9" x14ac:dyDescent="0.25">
      <c r="I445" s="47"/>
    </row>
    <row r="446" spans="9:9" x14ac:dyDescent="0.25">
      <c r="I446" s="47"/>
    </row>
    <row r="447" spans="9:9" x14ac:dyDescent="0.25">
      <c r="I447" s="47"/>
    </row>
    <row r="448" spans="9:9" x14ac:dyDescent="0.25">
      <c r="I448" s="47"/>
    </row>
    <row r="449" spans="9:9" x14ac:dyDescent="0.25">
      <c r="I449" s="47"/>
    </row>
    <row r="450" spans="9:9" x14ac:dyDescent="0.25">
      <c r="I450" s="47"/>
    </row>
    <row r="451" spans="9:9" x14ac:dyDescent="0.25">
      <c r="I451" s="47"/>
    </row>
    <row r="452" spans="9:9" x14ac:dyDescent="0.25">
      <c r="I452" s="47"/>
    </row>
    <row r="453" spans="9:9" x14ac:dyDescent="0.25">
      <c r="I453" s="47"/>
    </row>
    <row r="454" spans="9:9" x14ac:dyDescent="0.25">
      <c r="I454" s="47"/>
    </row>
    <row r="455" spans="9:9" x14ac:dyDescent="0.25">
      <c r="I455" s="47"/>
    </row>
    <row r="456" spans="9:9" x14ac:dyDescent="0.25">
      <c r="I456" s="47"/>
    </row>
    <row r="457" spans="9:9" x14ac:dyDescent="0.25">
      <c r="I457" s="47"/>
    </row>
    <row r="458" spans="9:9" x14ac:dyDescent="0.25">
      <c r="I458" s="47"/>
    </row>
    <row r="459" spans="9:9" x14ac:dyDescent="0.25">
      <c r="I459" s="47"/>
    </row>
    <row r="460" spans="9:9" x14ac:dyDescent="0.25">
      <c r="I460" s="47"/>
    </row>
    <row r="461" spans="9:9" x14ac:dyDescent="0.25">
      <c r="I461" s="47"/>
    </row>
    <row r="462" spans="9:9" x14ac:dyDescent="0.25">
      <c r="I462" s="47"/>
    </row>
    <row r="463" spans="9:9" x14ac:dyDescent="0.25">
      <c r="I463" s="47"/>
    </row>
    <row r="464" spans="9:9" x14ac:dyDescent="0.25">
      <c r="I464" s="47"/>
    </row>
    <row r="465" spans="9:9" x14ac:dyDescent="0.25">
      <c r="I465" s="47"/>
    </row>
    <row r="466" spans="9:9" x14ac:dyDescent="0.25">
      <c r="I466" s="47"/>
    </row>
    <row r="467" spans="9:9" x14ac:dyDescent="0.25">
      <c r="I467" s="47"/>
    </row>
    <row r="468" spans="9:9" x14ac:dyDescent="0.25">
      <c r="I468" s="47"/>
    </row>
    <row r="469" spans="9:9" x14ac:dyDescent="0.25">
      <c r="I469" s="47"/>
    </row>
    <row r="470" spans="9:9" x14ac:dyDescent="0.25">
      <c r="I470" s="47"/>
    </row>
    <row r="471" spans="9:9" x14ac:dyDescent="0.25">
      <c r="I471" s="47"/>
    </row>
    <row r="472" spans="9:9" x14ac:dyDescent="0.25">
      <c r="I472" s="47"/>
    </row>
    <row r="473" spans="9:9" x14ac:dyDescent="0.25">
      <c r="I473" s="47"/>
    </row>
    <row r="474" spans="9:9" x14ac:dyDescent="0.25">
      <c r="I474" s="47"/>
    </row>
    <row r="475" spans="9:9" x14ac:dyDescent="0.25">
      <c r="I475" s="47"/>
    </row>
    <row r="476" spans="9:9" x14ac:dyDescent="0.25">
      <c r="I476" s="47"/>
    </row>
    <row r="477" spans="9:9" x14ac:dyDescent="0.25">
      <c r="I477" s="47"/>
    </row>
    <row r="478" spans="9:9" x14ac:dyDescent="0.25">
      <c r="I478" s="47"/>
    </row>
    <row r="479" spans="9:9" x14ac:dyDescent="0.25">
      <c r="I479" s="47"/>
    </row>
    <row r="480" spans="9:9" x14ac:dyDescent="0.25">
      <c r="I480" s="47"/>
    </row>
    <row r="481" spans="9:9" x14ac:dyDescent="0.25">
      <c r="I481" s="47"/>
    </row>
    <row r="482" spans="9:9" x14ac:dyDescent="0.25">
      <c r="I482" s="47"/>
    </row>
    <row r="483" spans="9:9" x14ac:dyDescent="0.25">
      <c r="I483" s="47"/>
    </row>
    <row r="484" spans="9:9" x14ac:dyDescent="0.25">
      <c r="I484" s="47"/>
    </row>
  </sheetData>
  <conditionalFormatting sqref="J245:J1048576 I1:I244">
    <cfRule type="cellIs" dxfId="43" priority="3" operator="equal">
      <formula>"Yes"</formula>
    </cfRule>
  </conditionalFormatting>
  <conditionalFormatting sqref="I2:I243 I245:J484">
    <cfRule type="cellIs" dxfId="42" priority="2" operator="equal">
      <formula>"Yes"</formula>
    </cfRule>
  </conditionalFormatting>
  <conditionalFormatting sqref="H244:I244">
    <cfRule type="cellIs" dxfId="41" priority="1" operator="equal">
      <formula>"Yes"</formula>
    </cfRule>
  </conditionalFormatting>
  <conditionalFormatting sqref="D2:G28">
    <cfRule type="colorScale" priority="68">
      <colorScale>
        <cfvo type="min"/>
        <cfvo type="percentile" val="50"/>
        <cfvo type="max"/>
        <color rgb="FFF8696B"/>
        <color rgb="FFFFEB84"/>
        <color rgb="FF63BE7B"/>
      </colorScale>
    </cfRule>
  </conditionalFormatting>
  <conditionalFormatting sqref="C1:C243 D2:G243">
    <cfRule type="colorScale" priority="69">
      <colorScale>
        <cfvo type="min"/>
        <cfvo type="percentile" val="50"/>
        <cfvo type="max"/>
        <color rgb="FFF8696B"/>
        <color rgb="FFFFEB84"/>
        <color rgb="FF63BE7B"/>
      </colorScale>
    </cfRule>
  </conditionalFormatting>
  <pageMargins left="0.7" right="0.7" top="0.75" bottom="0.75" header="0.3" footer="0.3"/>
  <pageSetup paperSize="9" orientation="portrait" horizontalDpi="90" verticalDpi="9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8581F-435A-47DD-AA0B-9A85E55AE4A8}">
  <sheetPr>
    <tabColor rgb="FFFFC000"/>
  </sheetPr>
  <dimension ref="A1:AJ484"/>
  <sheetViews>
    <sheetView workbookViewId="0">
      <pane xSplit="2" ySplit="1" topLeftCell="U2" activePane="bottomRight" state="frozen"/>
      <selection activeCell="I28" sqref="I28"/>
      <selection pane="topRight" activeCell="I28" sqref="I28"/>
      <selection pane="bottomLeft" activeCell="I28" sqref="I28"/>
      <selection pane="bottomRight" activeCell="I28" sqref="I28"/>
    </sheetView>
  </sheetViews>
  <sheetFormatPr defaultRowHeight="15" x14ac:dyDescent="0.25"/>
  <cols>
    <col min="1" max="1" width="25.28515625" customWidth="1"/>
    <col min="2" max="2" width="36" customWidth="1"/>
    <col min="3" max="3" width="14" customWidth="1"/>
    <col min="4" max="4" width="23.85546875" customWidth="1"/>
    <col min="5" max="5" width="22.5703125" customWidth="1"/>
    <col min="6" max="6" width="48" customWidth="1"/>
    <col min="7" max="7" width="9.28515625" customWidth="1"/>
    <col min="8" max="34" width="12.140625" customWidth="1"/>
    <col min="35" max="36" width="15.140625" customWidth="1"/>
    <col min="37" max="37" width="12.7109375" customWidth="1"/>
  </cols>
  <sheetData>
    <row r="1" spans="1:36" ht="16.5" thickTop="1" thickBot="1" x14ac:dyDescent="0.3">
      <c r="A1" s="74" t="s">
        <v>800</v>
      </c>
      <c r="B1" s="75" t="s">
        <v>1</v>
      </c>
      <c r="C1" s="75" t="s">
        <v>396</v>
      </c>
      <c r="D1" s="75" t="s">
        <v>797</v>
      </c>
      <c r="E1" s="75" t="s">
        <v>796</v>
      </c>
      <c r="F1" s="76" t="s">
        <v>798</v>
      </c>
      <c r="G1" s="73" t="s">
        <v>397</v>
      </c>
      <c r="H1" s="70" t="s">
        <v>398</v>
      </c>
      <c r="I1" s="72" t="s">
        <v>399</v>
      </c>
      <c r="J1" s="72" t="s">
        <v>400</v>
      </c>
      <c r="K1" s="72" t="s">
        <v>401</v>
      </c>
      <c r="L1" s="72" t="s">
        <v>406</v>
      </c>
      <c r="M1" s="72" t="s">
        <v>811</v>
      </c>
      <c r="N1" s="72" t="s">
        <v>802</v>
      </c>
      <c r="O1" s="72" t="s">
        <v>803</v>
      </c>
      <c r="P1" s="72" t="s">
        <v>804</v>
      </c>
      <c r="Q1" s="72" t="s">
        <v>805</v>
      </c>
      <c r="R1" s="72" t="s">
        <v>806</v>
      </c>
      <c r="S1" s="67" t="s">
        <v>402</v>
      </c>
      <c r="T1" s="68" t="s">
        <v>403</v>
      </c>
      <c r="U1" s="68" t="s">
        <v>404</v>
      </c>
      <c r="V1" s="69" t="s">
        <v>405</v>
      </c>
      <c r="W1" s="70" t="s">
        <v>407</v>
      </c>
      <c r="X1" s="71" t="s">
        <v>418</v>
      </c>
      <c r="Y1" s="67" t="s">
        <v>408</v>
      </c>
      <c r="Z1" s="68" t="s">
        <v>409</v>
      </c>
      <c r="AA1" s="68" t="s">
        <v>410</v>
      </c>
      <c r="AB1" s="68" t="s">
        <v>411</v>
      </c>
      <c r="AC1" s="68" t="s">
        <v>412</v>
      </c>
      <c r="AD1" s="68" t="s">
        <v>413</v>
      </c>
      <c r="AE1" s="68" t="s">
        <v>414</v>
      </c>
      <c r="AF1" s="68" t="s">
        <v>415</v>
      </c>
      <c r="AG1" s="68" t="s">
        <v>416</v>
      </c>
      <c r="AH1" s="69" t="s">
        <v>417</v>
      </c>
      <c r="AI1" t="s">
        <v>808</v>
      </c>
      <c r="AJ1" s="89" t="s">
        <v>807</v>
      </c>
    </row>
    <row r="2" spans="1:36" s="20" customFormat="1" ht="15" customHeight="1" thickTop="1" x14ac:dyDescent="0.25">
      <c r="A2" s="77" t="s">
        <v>0</v>
      </c>
      <c r="B2" s="78" t="s">
        <v>799</v>
      </c>
      <c r="C2" s="30" t="s">
        <v>1</v>
      </c>
      <c r="D2" s="31" t="s">
        <v>716</v>
      </c>
      <c r="E2" s="31" t="s">
        <v>735</v>
      </c>
      <c r="F2" s="31" t="s">
        <v>505</v>
      </c>
      <c r="G2" s="41">
        <v>1</v>
      </c>
      <c r="H2" s="42">
        <v>1</v>
      </c>
      <c r="I2" s="43">
        <v>1</v>
      </c>
      <c r="J2" s="43">
        <v>1</v>
      </c>
      <c r="K2" s="43">
        <v>1</v>
      </c>
      <c r="L2" s="43">
        <v>1</v>
      </c>
      <c r="M2" s="43">
        <v>1</v>
      </c>
      <c r="N2" s="43">
        <v>1</v>
      </c>
      <c r="O2" s="43">
        <v>1</v>
      </c>
      <c r="P2" s="43">
        <v>1</v>
      </c>
      <c r="Q2" s="43">
        <v>1</v>
      </c>
      <c r="R2" s="44">
        <v>1</v>
      </c>
      <c r="S2" s="42">
        <v>1</v>
      </c>
      <c r="T2" s="43">
        <v>1</v>
      </c>
      <c r="U2" s="43">
        <v>1</v>
      </c>
      <c r="V2" s="44">
        <v>1</v>
      </c>
      <c r="W2" s="42">
        <v>1</v>
      </c>
      <c r="X2" s="44">
        <v>1</v>
      </c>
      <c r="Y2" s="42">
        <v>1</v>
      </c>
      <c r="Z2" s="43">
        <v>1</v>
      </c>
      <c r="AA2" s="43">
        <v>1</v>
      </c>
      <c r="AB2" s="43">
        <v>1</v>
      </c>
      <c r="AC2" s="43">
        <v>1</v>
      </c>
      <c r="AD2" s="43">
        <v>1</v>
      </c>
      <c r="AE2" s="43">
        <v>1</v>
      </c>
      <c r="AF2" s="43">
        <v>1</v>
      </c>
      <c r="AG2" s="43">
        <v>1</v>
      </c>
      <c r="AH2" s="44">
        <v>1</v>
      </c>
      <c r="AI2" s="45" t="str">
        <f>Tabella1[[#This Row],[Required for Care Plan generation]]</f>
        <v>No</v>
      </c>
      <c r="AJ2" s="45" t="str">
        <f>IF(SUM(Tabella1[[#This Row],[DE-12]:[LT-75]])&gt;0,"Yes","No")</f>
        <v>Yes</v>
      </c>
    </row>
    <row r="3" spans="1:36" s="20" customFormat="1" ht="15" customHeight="1" x14ac:dyDescent="0.25">
      <c r="A3" s="79" t="s">
        <v>0</v>
      </c>
      <c r="B3" s="80" t="s">
        <v>2</v>
      </c>
      <c r="C3" s="21" t="s">
        <v>3</v>
      </c>
      <c r="D3" s="23" t="s">
        <v>717</v>
      </c>
      <c r="E3" s="22" t="s">
        <v>735</v>
      </c>
      <c r="F3" s="22" t="s">
        <v>506</v>
      </c>
      <c r="G3" s="45">
        <v>1</v>
      </c>
      <c r="H3" s="46">
        <v>1</v>
      </c>
      <c r="I3" s="47">
        <v>1</v>
      </c>
      <c r="J3" s="47">
        <v>1</v>
      </c>
      <c r="K3" s="47">
        <v>1</v>
      </c>
      <c r="L3" s="47">
        <v>1</v>
      </c>
      <c r="M3" s="47">
        <v>1</v>
      </c>
      <c r="N3" s="47">
        <v>1</v>
      </c>
      <c r="O3" s="47">
        <v>1</v>
      </c>
      <c r="P3" s="47">
        <v>1</v>
      </c>
      <c r="Q3" s="47">
        <v>1</v>
      </c>
      <c r="R3" s="48">
        <v>1</v>
      </c>
      <c r="S3" s="46">
        <v>1</v>
      </c>
      <c r="T3" s="47">
        <v>1</v>
      </c>
      <c r="U3" s="47">
        <v>1</v>
      </c>
      <c r="V3" s="48">
        <v>1</v>
      </c>
      <c r="W3" s="46">
        <v>1</v>
      </c>
      <c r="X3" s="48">
        <v>1</v>
      </c>
      <c r="Y3" s="46">
        <v>1</v>
      </c>
      <c r="Z3" s="47">
        <v>1</v>
      </c>
      <c r="AA3" s="47">
        <v>1</v>
      </c>
      <c r="AB3" s="47">
        <v>1</v>
      </c>
      <c r="AC3" s="47">
        <v>1</v>
      </c>
      <c r="AD3" s="47">
        <v>1</v>
      </c>
      <c r="AE3" s="47">
        <v>1</v>
      </c>
      <c r="AF3" s="47">
        <v>1</v>
      </c>
      <c r="AG3" s="47">
        <v>1</v>
      </c>
      <c r="AH3" s="48">
        <v>1</v>
      </c>
      <c r="AI3" s="45" t="str">
        <f>Tabella1[[#This Row],[Required for Care Plan generation]]</f>
        <v>No</v>
      </c>
      <c r="AJ3" s="45" t="str">
        <f>IF(SUM(Tabella1[[#This Row],[DE-12]:[LT-75]])&gt;0,"Yes","No")</f>
        <v>Yes</v>
      </c>
    </row>
    <row r="4" spans="1:36" s="20" customFormat="1" ht="15" customHeight="1" x14ac:dyDescent="0.25">
      <c r="A4" s="79" t="s">
        <v>0</v>
      </c>
      <c r="B4" s="80" t="s">
        <v>4</v>
      </c>
      <c r="C4" s="21" t="s">
        <v>5</v>
      </c>
      <c r="D4" s="23" t="s">
        <v>718</v>
      </c>
      <c r="E4" s="22" t="s">
        <v>735</v>
      </c>
      <c r="F4" s="22" t="s">
        <v>507</v>
      </c>
      <c r="G4" s="45">
        <v>0</v>
      </c>
      <c r="H4" s="46">
        <v>0</v>
      </c>
      <c r="I4" s="47">
        <v>0</v>
      </c>
      <c r="J4" s="47">
        <v>0</v>
      </c>
      <c r="K4" s="47">
        <v>0</v>
      </c>
      <c r="L4" s="47">
        <v>0</v>
      </c>
      <c r="M4" s="47">
        <v>0</v>
      </c>
      <c r="N4" s="47">
        <v>0</v>
      </c>
      <c r="O4" s="47">
        <v>0</v>
      </c>
      <c r="P4" s="47">
        <v>0</v>
      </c>
      <c r="Q4" s="47">
        <v>0</v>
      </c>
      <c r="R4" s="48">
        <v>0</v>
      </c>
      <c r="S4" s="46">
        <v>0</v>
      </c>
      <c r="T4" s="47">
        <v>0</v>
      </c>
      <c r="U4" s="47">
        <v>0</v>
      </c>
      <c r="V4" s="48">
        <v>0</v>
      </c>
      <c r="W4" s="46">
        <v>0</v>
      </c>
      <c r="X4" s="48">
        <v>0</v>
      </c>
      <c r="Y4" s="46">
        <v>0</v>
      </c>
      <c r="Z4" s="47">
        <v>0</v>
      </c>
      <c r="AA4" s="47">
        <v>0</v>
      </c>
      <c r="AB4" s="47">
        <v>0</v>
      </c>
      <c r="AC4" s="47">
        <v>0</v>
      </c>
      <c r="AD4" s="47">
        <v>0</v>
      </c>
      <c r="AE4" s="47">
        <v>0</v>
      </c>
      <c r="AF4" s="47">
        <v>0</v>
      </c>
      <c r="AG4" s="47">
        <v>0</v>
      </c>
      <c r="AH4" s="48">
        <v>0</v>
      </c>
      <c r="AI4" s="45" t="str">
        <f>Tabella1[[#This Row],[Required for Care Plan generation]]</f>
        <v>No</v>
      </c>
      <c r="AJ4" s="45" t="str">
        <f>IF(SUM(Tabella1[[#This Row],[DE-12]:[LT-75]])&gt;0,"Yes","No")</f>
        <v>No</v>
      </c>
    </row>
    <row r="5" spans="1:36" s="20" customFormat="1" ht="15" customHeight="1" x14ac:dyDescent="0.25">
      <c r="A5" s="79" t="s">
        <v>0</v>
      </c>
      <c r="B5" s="80" t="s">
        <v>6</v>
      </c>
      <c r="C5" s="21" t="s">
        <v>7</v>
      </c>
      <c r="D5" s="23" t="s">
        <v>718</v>
      </c>
      <c r="E5" s="22" t="s">
        <v>735</v>
      </c>
      <c r="F5" s="22" t="s">
        <v>508</v>
      </c>
      <c r="G5" s="45">
        <v>0</v>
      </c>
      <c r="H5" s="46">
        <v>0</v>
      </c>
      <c r="I5" s="47">
        <v>0</v>
      </c>
      <c r="J5" s="47">
        <v>0</v>
      </c>
      <c r="K5" s="47">
        <v>0</v>
      </c>
      <c r="L5" s="47">
        <v>0</v>
      </c>
      <c r="M5" s="47">
        <v>0</v>
      </c>
      <c r="N5" s="47">
        <v>0</v>
      </c>
      <c r="O5" s="47">
        <v>0</v>
      </c>
      <c r="P5" s="47">
        <v>0</v>
      </c>
      <c r="Q5" s="47">
        <v>0</v>
      </c>
      <c r="R5" s="48">
        <v>0</v>
      </c>
      <c r="S5" s="46">
        <v>0</v>
      </c>
      <c r="T5" s="47">
        <v>0</v>
      </c>
      <c r="U5" s="47">
        <v>0</v>
      </c>
      <c r="V5" s="48">
        <v>0</v>
      </c>
      <c r="W5" s="46">
        <v>0</v>
      </c>
      <c r="X5" s="48">
        <v>0</v>
      </c>
      <c r="Y5" s="46">
        <v>0</v>
      </c>
      <c r="Z5" s="47">
        <v>0</v>
      </c>
      <c r="AA5" s="47">
        <v>0</v>
      </c>
      <c r="AB5" s="47">
        <v>0</v>
      </c>
      <c r="AC5" s="47">
        <v>0</v>
      </c>
      <c r="AD5" s="47">
        <v>0</v>
      </c>
      <c r="AE5" s="47">
        <v>0</v>
      </c>
      <c r="AF5" s="47">
        <v>0</v>
      </c>
      <c r="AG5" s="47">
        <v>0</v>
      </c>
      <c r="AH5" s="48">
        <v>0</v>
      </c>
      <c r="AI5" s="45" t="str">
        <f>Tabella1[[#This Row],[Required for Care Plan generation]]</f>
        <v>No</v>
      </c>
      <c r="AJ5" s="45" t="str">
        <f>IF(SUM(Tabella1[[#This Row],[DE-12]:[LT-75]])&gt;0,"Yes","No")</f>
        <v>No</v>
      </c>
    </row>
    <row r="6" spans="1:36" s="20" customFormat="1" ht="15" customHeight="1" x14ac:dyDescent="0.25">
      <c r="A6" s="79" t="s">
        <v>0</v>
      </c>
      <c r="B6" s="80" t="s">
        <v>8</v>
      </c>
      <c r="C6" s="21" t="s">
        <v>9</v>
      </c>
      <c r="D6" s="23" t="s">
        <v>717</v>
      </c>
      <c r="E6" s="22" t="s">
        <v>735</v>
      </c>
      <c r="F6" s="22" t="s">
        <v>509</v>
      </c>
      <c r="G6" s="45">
        <v>1</v>
      </c>
      <c r="H6" s="46">
        <v>1</v>
      </c>
      <c r="I6" s="47">
        <v>1</v>
      </c>
      <c r="J6" s="47">
        <v>1</v>
      </c>
      <c r="K6" s="47">
        <v>1</v>
      </c>
      <c r="L6" s="47">
        <v>1</v>
      </c>
      <c r="M6" s="47">
        <v>1</v>
      </c>
      <c r="N6" s="47">
        <v>1</v>
      </c>
      <c r="O6" s="47">
        <v>1</v>
      </c>
      <c r="P6" s="47">
        <v>1</v>
      </c>
      <c r="Q6" s="47">
        <v>1</v>
      </c>
      <c r="R6" s="48">
        <v>1</v>
      </c>
      <c r="S6" s="46">
        <v>1</v>
      </c>
      <c r="T6" s="47">
        <v>1</v>
      </c>
      <c r="U6" s="47">
        <v>1</v>
      </c>
      <c r="V6" s="48">
        <v>1</v>
      </c>
      <c r="W6" s="46">
        <v>1</v>
      </c>
      <c r="X6" s="48">
        <v>1</v>
      </c>
      <c r="Y6" s="46">
        <v>1</v>
      </c>
      <c r="Z6" s="47">
        <v>1</v>
      </c>
      <c r="AA6" s="47">
        <v>1</v>
      </c>
      <c r="AB6" s="47">
        <v>1</v>
      </c>
      <c r="AC6" s="47">
        <v>1</v>
      </c>
      <c r="AD6" s="47">
        <v>1</v>
      </c>
      <c r="AE6" s="47">
        <v>1</v>
      </c>
      <c r="AF6" s="47">
        <v>1</v>
      </c>
      <c r="AG6" s="47">
        <v>1</v>
      </c>
      <c r="AH6" s="48">
        <v>1</v>
      </c>
      <c r="AI6" s="45" t="str">
        <f>Tabella1[[#This Row],[Required for Care Plan generation]]</f>
        <v>No</v>
      </c>
      <c r="AJ6" s="45" t="str">
        <f>IF(SUM(Tabella1[[#This Row],[DE-12]:[LT-75]])&gt;0,"Yes","No")</f>
        <v>Yes</v>
      </c>
    </row>
    <row r="7" spans="1:36" s="20" customFormat="1" ht="15" customHeight="1" x14ac:dyDescent="0.25">
      <c r="A7" s="79" t="s">
        <v>0</v>
      </c>
      <c r="B7" s="80" t="s">
        <v>10</v>
      </c>
      <c r="C7" s="21" t="s">
        <v>11</v>
      </c>
      <c r="D7" s="23" t="s">
        <v>717</v>
      </c>
      <c r="E7" s="23" t="s">
        <v>716</v>
      </c>
      <c r="F7" s="22" t="s">
        <v>510</v>
      </c>
      <c r="G7" s="45">
        <v>1</v>
      </c>
      <c r="H7" s="46">
        <v>1</v>
      </c>
      <c r="I7" s="47">
        <v>1</v>
      </c>
      <c r="J7" s="47">
        <v>1</v>
      </c>
      <c r="K7" s="47">
        <v>1</v>
      </c>
      <c r="L7" s="47">
        <v>1</v>
      </c>
      <c r="M7" s="47">
        <v>1</v>
      </c>
      <c r="N7" s="47">
        <v>1</v>
      </c>
      <c r="O7" s="47">
        <v>1</v>
      </c>
      <c r="P7" s="47">
        <v>1</v>
      </c>
      <c r="Q7" s="47">
        <v>1</v>
      </c>
      <c r="R7" s="48">
        <v>1</v>
      </c>
      <c r="S7" s="46">
        <v>1</v>
      </c>
      <c r="T7" s="47">
        <v>1</v>
      </c>
      <c r="U7" s="47">
        <v>1</v>
      </c>
      <c r="V7" s="48">
        <v>1</v>
      </c>
      <c r="W7" s="46">
        <v>1</v>
      </c>
      <c r="X7" s="48">
        <v>1</v>
      </c>
      <c r="Y7" s="46">
        <v>1</v>
      </c>
      <c r="Z7" s="47">
        <v>1</v>
      </c>
      <c r="AA7" s="47">
        <v>1</v>
      </c>
      <c r="AB7" s="47">
        <v>1</v>
      </c>
      <c r="AC7" s="47">
        <v>1</v>
      </c>
      <c r="AD7" s="47">
        <v>1</v>
      </c>
      <c r="AE7" s="47">
        <v>1</v>
      </c>
      <c r="AF7" s="47">
        <v>1</v>
      </c>
      <c r="AG7" s="47">
        <v>1</v>
      </c>
      <c r="AH7" s="48">
        <v>1</v>
      </c>
      <c r="AI7" s="45" t="str">
        <f>Tabella1[[#This Row],[Required for Care Plan generation]]</f>
        <v>Yes</v>
      </c>
      <c r="AJ7" s="45" t="str">
        <f>IF(SUM(Tabella1[[#This Row],[DE-12]:[LT-75]])&gt;0,"Yes","No")</f>
        <v>Yes</v>
      </c>
    </row>
    <row r="8" spans="1:36" s="20" customFormat="1" ht="15" customHeight="1" x14ac:dyDescent="0.25">
      <c r="A8" s="79" t="s">
        <v>0</v>
      </c>
      <c r="B8" s="80" t="s">
        <v>12</v>
      </c>
      <c r="C8" s="21" t="s">
        <v>13</v>
      </c>
      <c r="D8" s="22" t="s">
        <v>719</v>
      </c>
      <c r="E8" s="22" t="s">
        <v>735</v>
      </c>
      <c r="F8" s="22" t="s">
        <v>511</v>
      </c>
      <c r="G8" s="45">
        <v>0</v>
      </c>
      <c r="H8" s="46">
        <v>0</v>
      </c>
      <c r="I8" s="47">
        <v>0</v>
      </c>
      <c r="J8" s="47">
        <v>0</v>
      </c>
      <c r="K8" s="47">
        <v>0</v>
      </c>
      <c r="L8" s="47">
        <v>0</v>
      </c>
      <c r="M8" s="47">
        <v>0</v>
      </c>
      <c r="N8" s="47">
        <v>0</v>
      </c>
      <c r="O8" s="47">
        <v>0</v>
      </c>
      <c r="P8" s="47">
        <v>0</v>
      </c>
      <c r="Q8" s="47">
        <v>0</v>
      </c>
      <c r="R8" s="48">
        <v>0</v>
      </c>
      <c r="S8" s="46">
        <v>0</v>
      </c>
      <c r="T8" s="47">
        <v>0</v>
      </c>
      <c r="U8" s="47">
        <v>0</v>
      </c>
      <c r="V8" s="48">
        <v>0</v>
      </c>
      <c r="W8" s="46">
        <v>0</v>
      </c>
      <c r="X8" s="48">
        <v>0</v>
      </c>
      <c r="Y8" s="46">
        <v>0</v>
      </c>
      <c r="Z8" s="47">
        <v>0</v>
      </c>
      <c r="AA8" s="47">
        <v>0</v>
      </c>
      <c r="AB8" s="47">
        <v>0</v>
      </c>
      <c r="AC8" s="47">
        <v>0</v>
      </c>
      <c r="AD8" s="47">
        <v>0</v>
      </c>
      <c r="AE8" s="47">
        <v>0</v>
      </c>
      <c r="AF8" s="47">
        <v>0</v>
      </c>
      <c r="AG8" s="47">
        <v>0</v>
      </c>
      <c r="AH8" s="48">
        <v>0</v>
      </c>
      <c r="AI8" s="45" t="str">
        <f>Tabella1[[#This Row],[Required for Care Plan generation]]</f>
        <v>No</v>
      </c>
      <c r="AJ8" s="45" t="str">
        <f>IF(SUM(Tabella1[[#This Row],[DE-12]:[LT-75]])&gt;0,"Yes","No")</f>
        <v>No</v>
      </c>
    </row>
    <row r="9" spans="1:36" s="20" customFormat="1" ht="15" customHeight="1" x14ac:dyDescent="0.25">
      <c r="A9" s="79" t="s">
        <v>0</v>
      </c>
      <c r="B9" s="80" t="s">
        <v>14</v>
      </c>
      <c r="C9" s="21" t="s">
        <v>15</v>
      </c>
      <c r="D9" s="23" t="s">
        <v>717</v>
      </c>
      <c r="E9" s="23" t="s">
        <v>716</v>
      </c>
      <c r="F9" s="22" t="s">
        <v>512</v>
      </c>
      <c r="G9" s="45">
        <v>1</v>
      </c>
      <c r="H9" s="46">
        <v>1</v>
      </c>
      <c r="I9" s="47">
        <v>1</v>
      </c>
      <c r="J9" s="47">
        <v>1</v>
      </c>
      <c r="K9" s="47">
        <v>1</v>
      </c>
      <c r="L9" s="47">
        <v>1</v>
      </c>
      <c r="M9" s="47">
        <v>1</v>
      </c>
      <c r="N9" s="47">
        <v>1</v>
      </c>
      <c r="O9" s="47">
        <v>1</v>
      </c>
      <c r="P9" s="47">
        <v>1</v>
      </c>
      <c r="Q9" s="47">
        <v>1</v>
      </c>
      <c r="R9" s="48">
        <v>1</v>
      </c>
      <c r="S9" s="46">
        <v>1</v>
      </c>
      <c r="T9" s="47">
        <v>1</v>
      </c>
      <c r="U9" s="47">
        <v>1</v>
      </c>
      <c r="V9" s="48">
        <v>1</v>
      </c>
      <c r="W9" s="46">
        <v>1</v>
      </c>
      <c r="X9" s="48">
        <v>1</v>
      </c>
      <c r="Y9" s="46">
        <v>1</v>
      </c>
      <c r="Z9" s="47">
        <v>1</v>
      </c>
      <c r="AA9" s="47">
        <v>1</v>
      </c>
      <c r="AB9" s="47">
        <v>1</v>
      </c>
      <c r="AC9" s="47">
        <v>1</v>
      </c>
      <c r="AD9" s="47">
        <v>1</v>
      </c>
      <c r="AE9" s="47">
        <v>1</v>
      </c>
      <c r="AF9" s="47">
        <v>1</v>
      </c>
      <c r="AG9" s="47">
        <v>1</v>
      </c>
      <c r="AH9" s="48">
        <v>1</v>
      </c>
      <c r="AI9" s="45" t="str">
        <f>Tabella1[[#This Row],[Required for Care Plan generation]]</f>
        <v>Yes</v>
      </c>
      <c r="AJ9" s="45" t="str">
        <f>IF(SUM(Tabella1[[#This Row],[DE-12]:[LT-75]])&gt;0,"Yes","No")</f>
        <v>Yes</v>
      </c>
    </row>
    <row r="10" spans="1:36" s="20" customFormat="1" ht="15" customHeight="1" x14ac:dyDescent="0.25">
      <c r="A10" s="79" t="s">
        <v>0</v>
      </c>
      <c r="B10" s="80" t="s">
        <v>16</v>
      </c>
      <c r="C10" s="21" t="s">
        <v>17</v>
      </c>
      <c r="D10" s="23" t="s">
        <v>716</v>
      </c>
      <c r="E10" s="22" t="s">
        <v>735</v>
      </c>
      <c r="F10" s="22" t="s">
        <v>513</v>
      </c>
      <c r="G10" s="45">
        <v>1</v>
      </c>
      <c r="H10" s="46">
        <v>1</v>
      </c>
      <c r="I10" s="47">
        <v>1</v>
      </c>
      <c r="J10" s="47">
        <v>1</v>
      </c>
      <c r="K10" s="47">
        <v>1</v>
      </c>
      <c r="L10" s="47">
        <v>1</v>
      </c>
      <c r="M10" s="47">
        <v>1</v>
      </c>
      <c r="N10" s="47">
        <v>1</v>
      </c>
      <c r="O10" s="47">
        <v>1</v>
      </c>
      <c r="P10" s="47">
        <v>1</v>
      </c>
      <c r="Q10" s="47">
        <v>1</v>
      </c>
      <c r="R10" s="48">
        <v>1</v>
      </c>
      <c r="S10" s="46">
        <v>1</v>
      </c>
      <c r="T10" s="47">
        <v>1</v>
      </c>
      <c r="U10" s="47">
        <v>1</v>
      </c>
      <c r="V10" s="48">
        <v>1</v>
      </c>
      <c r="W10" s="46">
        <v>1</v>
      </c>
      <c r="X10" s="48">
        <v>1</v>
      </c>
      <c r="Y10" s="46">
        <v>1</v>
      </c>
      <c r="Z10" s="47">
        <v>1</v>
      </c>
      <c r="AA10" s="47">
        <v>1</v>
      </c>
      <c r="AB10" s="47">
        <v>1</v>
      </c>
      <c r="AC10" s="47">
        <v>1</v>
      </c>
      <c r="AD10" s="47">
        <v>1</v>
      </c>
      <c r="AE10" s="47">
        <v>1</v>
      </c>
      <c r="AF10" s="47">
        <v>1</v>
      </c>
      <c r="AG10" s="47">
        <v>1</v>
      </c>
      <c r="AH10" s="48">
        <v>1</v>
      </c>
      <c r="AI10" s="45" t="str">
        <f>Tabella1[[#This Row],[Required for Care Plan generation]]</f>
        <v>No</v>
      </c>
      <c r="AJ10" s="45" t="str">
        <f>IF(SUM(Tabella1[[#This Row],[DE-12]:[LT-75]])&gt;0,"Yes","No")</f>
        <v>Yes</v>
      </c>
    </row>
    <row r="11" spans="1:36" s="20" customFormat="1" ht="15" customHeight="1" x14ac:dyDescent="0.25">
      <c r="A11" s="79" t="s">
        <v>0</v>
      </c>
      <c r="B11" s="80" t="s">
        <v>18</v>
      </c>
      <c r="C11" s="21" t="s">
        <v>19</v>
      </c>
      <c r="D11" s="23" t="s">
        <v>718</v>
      </c>
      <c r="E11" s="22" t="s">
        <v>735</v>
      </c>
      <c r="F11" s="22" t="s">
        <v>514</v>
      </c>
      <c r="G11" s="45">
        <v>1</v>
      </c>
      <c r="H11" s="46">
        <v>0</v>
      </c>
      <c r="I11" s="47">
        <v>0</v>
      </c>
      <c r="J11" s="47">
        <v>0</v>
      </c>
      <c r="K11" s="47">
        <v>0</v>
      </c>
      <c r="L11" s="47">
        <v>0</v>
      </c>
      <c r="M11" s="47">
        <v>0</v>
      </c>
      <c r="N11" s="47">
        <v>0</v>
      </c>
      <c r="O11" s="47">
        <v>0</v>
      </c>
      <c r="P11" s="47">
        <v>0</v>
      </c>
      <c r="Q11" s="47">
        <v>0</v>
      </c>
      <c r="R11" s="48">
        <v>0</v>
      </c>
      <c r="S11" s="46">
        <v>0</v>
      </c>
      <c r="T11" s="47">
        <v>0</v>
      </c>
      <c r="U11" s="47">
        <v>0</v>
      </c>
      <c r="V11" s="48">
        <v>0</v>
      </c>
      <c r="W11" s="46">
        <v>0</v>
      </c>
      <c r="X11" s="48">
        <v>0</v>
      </c>
      <c r="Y11" s="46">
        <v>0</v>
      </c>
      <c r="Z11" s="47">
        <v>0</v>
      </c>
      <c r="AA11" s="47">
        <v>0</v>
      </c>
      <c r="AB11" s="47">
        <v>0</v>
      </c>
      <c r="AC11" s="47">
        <v>0</v>
      </c>
      <c r="AD11" s="47">
        <v>0</v>
      </c>
      <c r="AE11" s="47">
        <v>0</v>
      </c>
      <c r="AF11" s="47">
        <v>0</v>
      </c>
      <c r="AG11" s="47">
        <v>0</v>
      </c>
      <c r="AH11" s="48">
        <v>0</v>
      </c>
      <c r="AI11" s="45" t="str">
        <f>Tabella1[[#This Row],[Required for Care Plan generation]]</f>
        <v>No</v>
      </c>
      <c r="AJ11" s="45" t="str">
        <f>IF(SUM(Tabella1[[#This Row],[DE-12]:[LT-75]])&gt;0,"Yes","No")</f>
        <v>Yes</v>
      </c>
    </row>
    <row r="12" spans="1:36" s="20" customFormat="1" ht="15" customHeight="1" x14ac:dyDescent="0.25">
      <c r="A12" s="79" t="s">
        <v>0</v>
      </c>
      <c r="B12" s="80" t="s">
        <v>20</v>
      </c>
      <c r="C12" s="21" t="s">
        <v>21</v>
      </c>
      <c r="D12" s="23" t="s">
        <v>717</v>
      </c>
      <c r="E12" s="22" t="s">
        <v>735</v>
      </c>
      <c r="F12" s="22" t="s">
        <v>515</v>
      </c>
      <c r="G12" s="45">
        <v>1</v>
      </c>
      <c r="H12" s="46">
        <v>1</v>
      </c>
      <c r="I12" s="47">
        <v>1</v>
      </c>
      <c r="J12" s="47">
        <v>1</v>
      </c>
      <c r="K12" s="47">
        <v>1</v>
      </c>
      <c r="L12" s="47">
        <v>1</v>
      </c>
      <c r="M12" s="47">
        <v>1</v>
      </c>
      <c r="N12" s="47">
        <v>1</v>
      </c>
      <c r="O12" s="47">
        <v>1</v>
      </c>
      <c r="P12" s="47">
        <v>1</v>
      </c>
      <c r="Q12" s="47">
        <v>1</v>
      </c>
      <c r="R12" s="48">
        <v>1</v>
      </c>
      <c r="S12" s="46">
        <v>0</v>
      </c>
      <c r="T12" s="47">
        <v>0</v>
      </c>
      <c r="U12" s="47">
        <v>0</v>
      </c>
      <c r="V12" s="48">
        <v>0</v>
      </c>
      <c r="W12" s="46">
        <v>0</v>
      </c>
      <c r="X12" s="48">
        <v>0</v>
      </c>
      <c r="Y12" s="46">
        <v>1</v>
      </c>
      <c r="Z12" s="47">
        <v>1</v>
      </c>
      <c r="AA12" s="47">
        <v>1</v>
      </c>
      <c r="AB12" s="47">
        <v>1</v>
      </c>
      <c r="AC12" s="47">
        <v>1</v>
      </c>
      <c r="AD12" s="47">
        <v>1</v>
      </c>
      <c r="AE12" s="47">
        <v>1</v>
      </c>
      <c r="AF12" s="47">
        <v>1</v>
      </c>
      <c r="AG12" s="47">
        <v>1</v>
      </c>
      <c r="AH12" s="48">
        <v>1</v>
      </c>
      <c r="AI12" s="45" t="str">
        <f>Tabella1[[#This Row],[Required for Care Plan generation]]</f>
        <v>No</v>
      </c>
      <c r="AJ12" s="45" t="str">
        <f>IF(SUM(Tabella1[[#This Row],[DE-12]:[LT-75]])&gt;0,"Yes","No")</f>
        <v>Yes</v>
      </c>
    </row>
    <row r="13" spans="1:36" s="20" customFormat="1" ht="15" customHeight="1" x14ac:dyDescent="0.25">
      <c r="A13" s="79" t="s">
        <v>0</v>
      </c>
      <c r="B13" s="80" t="s">
        <v>22</v>
      </c>
      <c r="C13" s="21" t="s">
        <v>23</v>
      </c>
      <c r="D13" s="23" t="s">
        <v>720</v>
      </c>
      <c r="E13" s="22" t="s">
        <v>735</v>
      </c>
      <c r="F13" s="22" t="s">
        <v>516</v>
      </c>
      <c r="G13" s="45">
        <v>1</v>
      </c>
      <c r="H13" s="46">
        <v>0</v>
      </c>
      <c r="I13" s="47">
        <v>0</v>
      </c>
      <c r="J13" s="47">
        <v>0</v>
      </c>
      <c r="K13" s="47">
        <v>0</v>
      </c>
      <c r="L13" s="47">
        <v>0</v>
      </c>
      <c r="M13" s="47">
        <v>0</v>
      </c>
      <c r="N13" s="47">
        <v>0</v>
      </c>
      <c r="O13" s="47">
        <v>0</v>
      </c>
      <c r="P13" s="47">
        <v>0</v>
      </c>
      <c r="Q13" s="47">
        <v>0</v>
      </c>
      <c r="R13" s="48">
        <v>0</v>
      </c>
      <c r="S13" s="46">
        <v>0</v>
      </c>
      <c r="T13" s="47">
        <v>0</v>
      </c>
      <c r="U13" s="47">
        <v>0</v>
      </c>
      <c r="V13" s="48">
        <v>0</v>
      </c>
      <c r="W13" s="46">
        <v>0</v>
      </c>
      <c r="X13" s="48">
        <v>0</v>
      </c>
      <c r="Y13" s="46">
        <v>0</v>
      </c>
      <c r="Z13" s="47">
        <v>0</v>
      </c>
      <c r="AA13" s="47">
        <v>0</v>
      </c>
      <c r="AB13" s="47">
        <v>0</v>
      </c>
      <c r="AC13" s="47">
        <v>0</v>
      </c>
      <c r="AD13" s="47">
        <v>0</v>
      </c>
      <c r="AE13" s="47">
        <v>0</v>
      </c>
      <c r="AF13" s="47">
        <v>0</v>
      </c>
      <c r="AG13" s="47">
        <v>0</v>
      </c>
      <c r="AH13" s="48">
        <v>0</v>
      </c>
      <c r="AI13" s="45" t="str">
        <f>Tabella1[[#This Row],[Required for Care Plan generation]]</f>
        <v>No</v>
      </c>
      <c r="AJ13" s="45" t="str">
        <f>IF(SUM(Tabella1[[#This Row],[DE-12]:[LT-75]])&gt;0,"Yes","No")</f>
        <v>Yes</v>
      </c>
    </row>
    <row r="14" spans="1:36" s="20" customFormat="1" ht="15" customHeight="1" thickBot="1" x14ac:dyDescent="0.3">
      <c r="A14" s="81" t="s">
        <v>0</v>
      </c>
      <c r="B14" s="82" t="s">
        <v>24</v>
      </c>
      <c r="C14" s="32" t="s">
        <v>25</v>
      </c>
      <c r="D14" s="33" t="s">
        <v>721</v>
      </c>
      <c r="E14" s="34" t="s">
        <v>735</v>
      </c>
      <c r="F14" s="34" t="s">
        <v>517</v>
      </c>
      <c r="G14" s="49">
        <v>0</v>
      </c>
      <c r="H14" s="50">
        <v>0</v>
      </c>
      <c r="I14" s="51">
        <v>0</v>
      </c>
      <c r="J14" s="51">
        <v>0</v>
      </c>
      <c r="K14" s="51">
        <v>0</v>
      </c>
      <c r="L14" s="51">
        <v>0</v>
      </c>
      <c r="M14" s="51">
        <v>0</v>
      </c>
      <c r="N14" s="51">
        <v>0</v>
      </c>
      <c r="O14" s="51">
        <v>0</v>
      </c>
      <c r="P14" s="51">
        <v>0</v>
      </c>
      <c r="Q14" s="51">
        <v>0</v>
      </c>
      <c r="R14" s="52">
        <v>0</v>
      </c>
      <c r="S14" s="50">
        <v>0</v>
      </c>
      <c r="T14" s="51">
        <v>0</v>
      </c>
      <c r="U14" s="51">
        <v>0</v>
      </c>
      <c r="V14" s="52">
        <v>0</v>
      </c>
      <c r="W14" s="50">
        <v>0</v>
      </c>
      <c r="X14" s="52">
        <v>0</v>
      </c>
      <c r="Y14" s="50">
        <v>1</v>
      </c>
      <c r="Z14" s="51">
        <v>1</v>
      </c>
      <c r="AA14" s="51">
        <v>0</v>
      </c>
      <c r="AB14" s="51">
        <v>0</v>
      </c>
      <c r="AC14" s="51">
        <v>1</v>
      </c>
      <c r="AD14" s="51">
        <v>0</v>
      </c>
      <c r="AE14" s="51">
        <v>0</v>
      </c>
      <c r="AF14" s="51">
        <v>1</v>
      </c>
      <c r="AG14" s="51">
        <v>0</v>
      </c>
      <c r="AH14" s="52">
        <v>0</v>
      </c>
      <c r="AI14" s="45" t="str">
        <f>Tabella1[[#This Row],[Required for Care Plan generation]]</f>
        <v>No</v>
      </c>
      <c r="AJ14" s="45" t="str">
        <f>IF(SUM(Tabella1[[#This Row],[DE-12]:[LT-75]])&gt;0,"Yes","No")</f>
        <v>Yes</v>
      </c>
    </row>
    <row r="15" spans="1:36" s="20" customFormat="1" ht="15" customHeight="1" thickTop="1" x14ac:dyDescent="0.25">
      <c r="A15" s="83" t="s">
        <v>26</v>
      </c>
      <c r="B15" s="84" t="s">
        <v>27</v>
      </c>
      <c r="C15" s="24" t="s">
        <v>28</v>
      </c>
      <c r="D15" s="25" t="s">
        <v>716</v>
      </c>
      <c r="E15" s="25" t="s">
        <v>735</v>
      </c>
      <c r="F15" s="25" t="s">
        <v>518</v>
      </c>
      <c r="G15" s="45">
        <v>1</v>
      </c>
      <c r="H15" s="46">
        <v>1</v>
      </c>
      <c r="I15" s="47">
        <v>1</v>
      </c>
      <c r="J15" s="47">
        <v>1</v>
      </c>
      <c r="K15" s="47">
        <v>1</v>
      </c>
      <c r="L15" s="47">
        <v>1</v>
      </c>
      <c r="M15" s="47">
        <v>1</v>
      </c>
      <c r="N15" s="47">
        <v>0</v>
      </c>
      <c r="O15" s="47">
        <v>0</v>
      </c>
      <c r="P15" s="47">
        <v>0</v>
      </c>
      <c r="Q15" s="47">
        <v>0</v>
      </c>
      <c r="R15" s="48">
        <v>0</v>
      </c>
      <c r="S15" s="46">
        <v>1</v>
      </c>
      <c r="T15" s="47">
        <v>1</v>
      </c>
      <c r="U15" s="47">
        <v>1</v>
      </c>
      <c r="V15" s="48">
        <v>1</v>
      </c>
      <c r="W15" s="46">
        <v>1</v>
      </c>
      <c r="X15" s="48">
        <v>1</v>
      </c>
      <c r="Y15" s="46">
        <v>0</v>
      </c>
      <c r="Z15" s="47">
        <v>0</v>
      </c>
      <c r="AA15" s="47">
        <v>0</v>
      </c>
      <c r="AB15" s="47">
        <v>0</v>
      </c>
      <c r="AC15" s="47">
        <v>0</v>
      </c>
      <c r="AD15" s="47">
        <v>1</v>
      </c>
      <c r="AE15" s="47">
        <v>1</v>
      </c>
      <c r="AF15" s="47">
        <v>0</v>
      </c>
      <c r="AG15" s="47">
        <v>0</v>
      </c>
      <c r="AH15" s="48">
        <v>1</v>
      </c>
      <c r="AI15" s="45" t="str">
        <f>Tabella1[[#This Row],[Required for Care Plan generation]]</f>
        <v>No</v>
      </c>
      <c r="AJ15" s="45" t="str">
        <f>IF(SUM(Tabella1[[#This Row],[DE-12]:[LT-75]])&gt;0,"Yes","No")</f>
        <v>Yes</v>
      </c>
    </row>
    <row r="16" spans="1:36" s="20" customFormat="1" ht="15" customHeight="1" x14ac:dyDescent="0.25">
      <c r="A16" s="83" t="s">
        <v>26</v>
      </c>
      <c r="B16" s="84" t="s">
        <v>29</v>
      </c>
      <c r="C16" s="24" t="s">
        <v>30</v>
      </c>
      <c r="D16" s="26" t="s">
        <v>717</v>
      </c>
      <c r="E16" s="25" t="s">
        <v>735</v>
      </c>
      <c r="F16" s="25" t="s">
        <v>519</v>
      </c>
      <c r="G16" s="45">
        <v>1</v>
      </c>
      <c r="H16" s="46">
        <v>1</v>
      </c>
      <c r="I16" s="47">
        <v>1</v>
      </c>
      <c r="J16" s="47">
        <v>1</v>
      </c>
      <c r="K16" s="47">
        <v>1</v>
      </c>
      <c r="L16" s="47">
        <v>1</v>
      </c>
      <c r="M16" s="47">
        <v>1</v>
      </c>
      <c r="N16" s="47">
        <v>0</v>
      </c>
      <c r="O16" s="47">
        <v>0</v>
      </c>
      <c r="P16" s="47">
        <v>0</v>
      </c>
      <c r="Q16" s="47">
        <v>0</v>
      </c>
      <c r="R16" s="48">
        <v>0</v>
      </c>
      <c r="S16" s="46">
        <v>1</v>
      </c>
      <c r="T16" s="47">
        <v>1</v>
      </c>
      <c r="U16" s="47">
        <v>1</v>
      </c>
      <c r="V16" s="48">
        <v>1</v>
      </c>
      <c r="W16" s="46">
        <v>1</v>
      </c>
      <c r="X16" s="48">
        <v>1</v>
      </c>
      <c r="Y16" s="46">
        <v>0</v>
      </c>
      <c r="Z16" s="47">
        <v>0</v>
      </c>
      <c r="AA16" s="47">
        <v>0</v>
      </c>
      <c r="AB16" s="47">
        <v>0</v>
      </c>
      <c r="AC16" s="47">
        <v>0</v>
      </c>
      <c r="AD16" s="47">
        <v>1</v>
      </c>
      <c r="AE16" s="47">
        <v>1</v>
      </c>
      <c r="AF16" s="47">
        <v>0</v>
      </c>
      <c r="AG16" s="47">
        <v>0</v>
      </c>
      <c r="AH16" s="48">
        <v>1</v>
      </c>
      <c r="AI16" s="45" t="str">
        <f>Tabella1[[#This Row],[Required for Care Plan generation]]</f>
        <v>No</v>
      </c>
      <c r="AJ16" s="45" t="str">
        <f>IF(SUM(Tabella1[[#This Row],[DE-12]:[LT-75]])&gt;0,"Yes","No")</f>
        <v>Yes</v>
      </c>
    </row>
    <row r="17" spans="1:36" s="20" customFormat="1" ht="15" customHeight="1" x14ac:dyDescent="0.25">
      <c r="A17" s="83" t="s">
        <v>26</v>
      </c>
      <c r="B17" s="84" t="s">
        <v>31</v>
      </c>
      <c r="C17" s="24" t="s">
        <v>32</v>
      </c>
      <c r="D17" s="25" t="s">
        <v>716</v>
      </c>
      <c r="E17" s="25" t="s">
        <v>735</v>
      </c>
      <c r="F17" s="25" t="s">
        <v>520</v>
      </c>
      <c r="G17" s="45">
        <v>0</v>
      </c>
      <c r="H17" s="46">
        <v>0</v>
      </c>
      <c r="I17" s="47">
        <v>0</v>
      </c>
      <c r="J17" s="47">
        <v>0</v>
      </c>
      <c r="K17" s="47">
        <v>0</v>
      </c>
      <c r="L17" s="47">
        <v>0</v>
      </c>
      <c r="M17" s="47">
        <v>1</v>
      </c>
      <c r="N17" s="47">
        <v>0</v>
      </c>
      <c r="O17" s="47">
        <v>0</v>
      </c>
      <c r="P17" s="47">
        <v>0</v>
      </c>
      <c r="Q17" s="47">
        <v>0</v>
      </c>
      <c r="R17" s="48">
        <v>0</v>
      </c>
      <c r="S17" s="46">
        <v>0</v>
      </c>
      <c r="T17" s="47">
        <v>0</v>
      </c>
      <c r="U17" s="47">
        <v>0</v>
      </c>
      <c r="V17" s="48">
        <v>0</v>
      </c>
      <c r="W17" s="46">
        <v>0</v>
      </c>
      <c r="X17" s="48">
        <v>0</v>
      </c>
      <c r="Y17" s="46">
        <v>0</v>
      </c>
      <c r="Z17" s="47">
        <v>0</v>
      </c>
      <c r="AA17" s="47">
        <v>0</v>
      </c>
      <c r="AB17" s="47">
        <v>0</v>
      </c>
      <c r="AC17" s="47">
        <v>0</v>
      </c>
      <c r="AD17" s="47">
        <v>0</v>
      </c>
      <c r="AE17" s="47">
        <v>0</v>
      </c>
      <c r="AF17" s="47">
        <v>0</v>
      </c>
      <c r="AG17" s="47">
        <v>0</v>
      </c>
      <c r="AH17" s="48">
        <v>0</v>
      </c>
      <c r="AI17" s="45" t="str">
        <f>Tabella1[[#This Row],[Required for Care Plan generation]]</f>
        <v>No</v>
      </c>
      <c r="AJ17" s="45" t="str">
        <f>IF(SUM(Tabella1[[#This Row],[DE-12]:[LT-75]])&gt;0,"Yes","No")</f>
        <v>Yes</v>
      </c>
    </row>
    <row r="18" spans="1:36" s="20" customFormat="1" ht="15" customHeight="1" x14ac:dyDescent="0.25">
      <c r="A18" s="83" t="s">
        <v>26</v>
      </c>
      <c r="B18" s="84" t="s">
        <v>33</v>
      </c>
      <c r="C18" s="24" t="s">
        <v>34</v>
      </c>
      <c r="D18" s="26" t="s">
        <v>716</v>
      </c>
      <c r="E18" s="25" t="s">
        <v>735</v>
      </c>
      <c r="F18" s="25" t="s">
        <v>521</v>
      </c>
      <c r="G18" s="45">
        <v>0</v>
      </c>
      <c r="H18" s="46">
        <v>0</v>
      </c>
      <c r="I18" s="47">
        <v>0</v>
      </c>
      <c r="J18" s="47">
        <v>0</v>
      </c>
      <c r="K18" s="47">
        <v>0</v>
      </c>
      <c r="L18" s="47">
        <v>0</v>
      </c>
      <c r="M18" s="47">
        <v>1</v>
      </c>
      <c r="N18" s="47">
        <v>0</v>
      </c>
      <c r="O18" s="47">
        <v>0</v>
      </c>
      <c r="P18" s="47">
        <v>0</v>
      </c>
      <c r="Q18" s="47">
        <v>0</v>
      </c>
      <c r="R18" s="48">
        <v>0</v>
      </c>
      <c r="S18" s="46">
        <v>0</v>
      </c>
      <c r="T18" s="47">
        <v>0</v>
      </c>
      <c r="U18" s="47">
        <v>0</v>
      </c>
      <c r="V18" s="48">
        <v>0</v>
      </c>
      <c r="W18" s="46">
        <v>0</v>
      </c>
      <c r="X18" s="48">
        <v>0</v>
      </c>
      <c r="Y18" s="46">
        <v>0</v>
      </c>
      <c r="Z18" s="47">
        <v>0</v>
      </c>
      <c r="AA18" s="47">
        <v>0</v>
      </c>
      <c r="AB18" s="47">
        <v>0</v>
      </c>
      <c r="AC18" s="47">
        <v>0</v>
      </c>
      <c r="AD18" s="47">
        <v>0</v>
      </c>
      <c r="AE18" s="47">
        <v>0</v>
      </c>
      <c r="AF18" s="47">
        <v>0</v>
      </c>
      <c r="AG18" s="47">
        <v>0</v>
      </c>
      <c r="AH18" s="48">
        <v>0</v>
      </c>
      <c r="AI18" s="45" t="str">
        <f>Tabella1[[#This Row],[Required for Care Plan generation]]</f>
        <v>No</v>
      </c>
      <c r="AJ18" s="45" t="str">
        <f>IF(SUM(Tabella1[[#This Row],[DE-12]:[LT-75]])&gt;0,"Yes","No")</f>
        <v>Yes</v>
      </c>
    </row>
    <row r="19" spans="1:36" s="20" customFormat="1" ht="15" customHeight="1" x14ac:dyDescent="0.25">
      <c r="A19" s="83" t="s">
        <v>26</v>
      </c>
      <c r="B19" s="84" t="s">
        <v>35</v>
      </c>
      <c r="C19" s="24" t="s">
        <v>36</v>
      </c>
      <c r="D19" s="26" t="s">
        <v>717</v>
      </c>
      <c r="E19" s="25" t="s">
        <v>735</v>
      </c>
      <c r="F19" s="25" t="s">
        <v>522</v>
      </c>
      <c r="G19" s="45">
        <v>0</v>
      </c>
      <c r="H19" s="46">
        <v>0</v>
      </c>
      <c r="I19" s="47">
        <v>0</v>
      </c>
      <c r="J19" s="47">
        <v>0</v>
      </c>
      <c r="K19" s="47">
        <v>0</v>
      </c>
      <c r="L19" s="47">
        <v>0</v>
      </c>
      <c r="M19" s="47">
        <v>1</v>
      </c>
      <c r="N19" s="47">
        <v>0</v>
      </c>
      <c r="O19" s="47">
        <v>0</v>
      </c>
      <c r="P19" s="47">
        <v>0</v>
      </c>
      <c r="Q19" s="47">
        <v>0</v>
      </c>
      <c r="R19" s="48">
        <v>0</v>
      </c>
      <c r="S19" s="46">
        <v>0</v>
      </c>
      <c r="T19" s="47">
        <v>0</v>
      </c>
      <c r="U19" s="47">
        <v>0</v>
      </c>
      <c r="V19" s="48">
        <v>0</v>
      </c>
      <c r="W19" s="46">
        <v>1</v>
      </c>
      <c r="X19" s="48">
        <v>0</v>
      </c>
      <c r="Y19" s="46">
        <v>0</v>
      </c>
      <c r="Z19" s="47">
        <v>0</v>
      </c>
      <c r="AA19" s="47">
        <v>0</v>
      </c>
      <c r="AB19" s="47">
        <v>0</v>
      </c>
      <c r="AC19" s="47">
        <v>0</v>
      </c>
      <c r="AD19" s="47">
        <v>0</v>
      </c>
      <c r="AE19" s="47">
        <v>0</v>
      </c>
      <c r="AF19" s="47">
        <v>0</v>
      </c>
      <c r="AG19" s="47">
        <v>0</v>
      </c>
      <c r="AH19" s="48">
        <v>0</v>
      </c>
      <c r="AI19" s="45" t="str">
        <f>Tabella1[[#This Row],[Required for Care Plan generation]]</f>
        <v>No</v>
      </c>
      <c r="AJ19" s="45" t="str">
        <f>IF(SUM(Tabella1[[#This Row],[DE-12]:[LT-75]])&gt;0,"Yes","No")</f>
        <v>Yes</v>
      </c>
    </row>
    <row r="20" spans="1:36" s="20" customFormat="1" ht="15" customHeight="1" x14ac:dyDescent="0.25">
      <c r="A20" s="83" t="s">
        <v>26</v>
      </c>
      <c r="B20" s="84" t="s">
        <v>37</v>
      </c>
      <c r="C20" s="24" t="s">
        <v>38</v>
      </c>
      <c r="D20" s="25" t="s">
        <v>722</v>
      </c>
      <c r="E20" s="25" t="s">
        <v>735</v>
      </c>
      <c r="F20" s="25" t="s">
        <v>523</v>
      </c>
      <c r="G20" s="45">
        <v>0</v>
      </c>
      <c r="H20" s="46">
        <v>0</v>
      </c>
      <c r="I20" s="47">
        <v>0</v>
      </c>
      <c r="J20" s="47">
        <v>0</v>
      </c>
      <c r="K20" s="47">
        <v>0</v>
      </c>
      <c r="L20" s="47">
        <v>0</v>
      </c>
      <c r="M20" s="47">
        <v>0</v>
      </c>
      <c r="N20" s="47">
        <v>0</v>
      </c>
      <c r="O20" s="47">
        <v>0</v>
      </c>
      <c r="P20" s="47">
        <v>0</v>
      </c>
      <c r="Q20" s="47">
        <v>0</v>
      </c>
      <c r="R20" s="48">
        <v>0</v>
      </c>
      <c r="S20" s="46">
        <v>0</v>
      </c>
      <c r="T20" s="47">
        <v>0</v>
      </c>
      <c r="U20" s="47">
        <v>0</v>
      </c>
      <c r="V20" s="48">
        <v>0</v>
      </c>
      <c r="W20" s="46">
        <v>1</v>
      </c>
      <c r="X20" s="48">
        <v>0</v>
      </c>
      <c r="Y20" s="46">
        <v>0</v>
      </c>
      <c r="Z20" s="47">
        <v>0</v>
      </c>
      <c r="AA20" s="47">
        <v>0</v>
      </c>
      <c r="AB20" s="47">
        <v>0</v>
      </c>
      <c r="AC20" s="47">
        <v>0</v>
      </c>
      <c r="AD20" s="47">
        <v>0</v>
      </c>
      <c r="AE20" s="47">
        <v>0</v>
      </c>
      <c r="AF20" s="47">
        <v>0</v>
      </c>
      <c r="AG20" s="47">
        <v>0</v>
      </c>
      <c r="AH20" s="48">
        <v>0</v>
      </c>
      <c r="AI20" s="45" t="str">
        <f>Tabella1[[#This Row],[Required for Care Plan generation]]</f>
        <v>No</v>
      </c>
      <c r="AJ20" s="45" t="str">
        <f>IF(SUM(Tabella1[[#This Row],[DE-12]:[LT-75]])&gt;0,"Yes","No")</f>
        <v>Yes</v>
      </c>
    </row>
    <row r="21" spans="1:36" s="20" customFormat="1" ht="15" customHeight="1" x14ac:dyDescent="0.25">
      <c r="A21" s="83" t="s">
        <v>26</v>
      </c>
      <c r="B21" s="84" t="s">
        <v>39</v>
      </c>
      <c r="C21" s="24" t="s">
        <v>40</v>
      </c>
      <c r="D21" s="26" t="s">
        <v>723</v>
      </c>
      <c r="E21" s="25" t="s">
        <v>735</v>
      </c>
      <c r="F21" s="25" t="s">
        <v>524</v>
      </c>
      <c r="G21" s="45">
        <v>0</v>
      </c>
      <c r="H21" s="46">
        <v>0</v>
      </c>
      <c r="I21" s="47">
        <v>0</v>
      </c>
      <c r="J21" s="47">
        <v>0</v>
      </c>
      <c r="K21" s="47">
        <v>0</v>
      </c>
      <c r="L21" s="47">
        <v>0</v>
      </c>
      <c r="M21" s="47">
        <v>0</v>
      </c>
      <c r="N21" s="47">
        <v>0</v>
      </c>
      <c r="O21" s="47">
        <v>0</v>
      </c>
      <c r="P21" s="47">
        <v>0</v>
      </c>
      <c r="Q21" s="47">
        <v>0</v>
      </c>
      <c r="R21" s="48">
        <v>0</v>
      </c>
      <c r="S21" s="46">
        <v>0</v>
      </c>
      <c r="T21" s="47">
        <v>0</v>
      </c>
      <c r="U21" s="47">
        <v>0</v>
      </c>
      <c r="V21" s="48">
        <v>0</v>
      </c>
      <c r="W21" s="46">
        <v>1</v>
      </c>
      <c r="X21" s="48">
        <v>1</v>
      </c>
      <c r="Y21" s="46">
        <v>0</v>
      </c>
      <c r="Z21" s="47">
        <v>0</v>
      </c>
      <c r="AA21" s="47">
        <v>0</v>
      </c>
      <c r="AB21" s="47">
        <v>0</v>
      </c>
      <c r="AC21" s="47">
        <v>0</v>
      </c>
      <c r="AD21" s="47">
        <v>0</v>
      </c>
      <c r="AE21" s="47">
        <v>0</v>
      </c>
      <c r="AF21" s="47">
        <v>0</v>
      </c>
      <c r="AG21" s="47">
        <v>0</v>
      </c>
      <c r="AH21" s="48">
        <v>0</v>
      </c>
      <c r="AI21" s="45" t="str">
        <f>Tabella1[[#This Row],[Required for Care Plan generation]]</f>
        <v>No</v>
      </c>
      <c r="AJ21" s="45" t="str">
        <f>IF(SUM(Tabella1[[#This Row],[DE-12]:[LT-75]])&gt;0,"Yes","No")</f>
        <v>Yes</v>
      </c>
    </row>
    <row r="22" spans="1:36" s="20" customFormat="1" ht="15" customHeight="1" x14ac:dyDescent="0.25">
      <c r="A22" s="83" t="s">
        <v>26</v>
      </c>
      <c r="B22" s="84" t="s">
        <v>41</v>
      </c>
      <c r="C22" s="24" t="s">
        <v>42</v>
      </c>
      <c r="D22" s="26" t="s">
        <v>716</v>
      </c>
      <c r="E22" s="25" t="s">
        <v>735</v>
      </c>
      <c r="F22" s="25" t="s">
        <v>525</v>
      </c>
      <c r="G22" s="45">
        <v>1</v>
      </c>
      <c r="H22" s="46">
        <v>1</v>
      </c>
      <c r="I22" s="47">
        <v>1</v>
      </c>
      <c r="J22" s="47">
        <v>1</v>
      </c>
      <c r="K22" s="47">
        <v>1</v>
      </c>
      <c r="L22" s="47">
        <v>1</v>
      </c>
      <c r="M22" s="47">
        <v>1</v>
      </c>
      <c r="N22" s="47">
        <v>0</v>
      </c>
      <c r="O22" s="47">
        <v>0</v>
      </c>
      <c r="P22" s="47">
        <v>0</v>
      </c>
      <c r="Q22" s="47">
        <v>0</v>
      </c>
      <c r="R22" s="48">
        <v>0</v>
      </c>
      <c r="S22" s="46">
        <v>1</v>
      </c>
      <c r="T22" s="47">
        <v>1</v>
      </c>
      <c r="U22" s="47">
        <v>1</v>
      </c>
      <c r="V22" s="48">
        <v>1</v>
      </c>
      <c r="W22" s="46">
        <v>1</v>
      </c>
      <c r="X22" s="48">
        <v>1</v>
      </c>
      <c r="Y22" s="46">
        <v>0</v>
      </c>
      <c r="Z22" s="47">
        <v>0</v>
      </c>
      <c r="AA22" s="47">
        <v>0</v>
      </c>
      <c r="AB22" s="47">
        <v>0</v>
      </c>
      <c r="AC22" s="47">
        <v>0</v>
      </c>
      <c r="AD22" s="47">
        <v>1</v>
      </c>
      <c r="AE22" s="47">
        <v>1</v>
      </c>
      <c r="AF22" s="47">
        <v>0</v>
      </c>
      <c r="AG22" s="47">
        <v>0</v>
      </c>
      <c r="AH22" s="48">
        <v>1</v>
      </c>
      <c r="AI22" s="45" t="str">
        <f>Tabella1[[#This Row],[Required for Care Plan generation]]</f>
        <v>No</v>
      </c>
      <c r="AJ22" s="45" t="str">
        <f>IF(SUM(Tabella1[[#This Row],[DE-12]:[LT-75]])&gt;0,"Yes","No")</f>
        <v>Yes</v>
      </c>
    </row>
    <row r="23" spans="1:36" s="20" customFormat="1" ht="15" customHeight="1" x14ac:dyDescent="0.25">
      <c r="A23" s="83" t="s">
        <v>26</v>
      </c>
      <c r="B23" s="84" t="s">
        <v>26</v>
      </c>
      <c r="C23" s="24" t="s">
        <v>43</v>
      </c>
      <c r="D23" s="26" t="s">
        <v>717</v>
      </c>
      <c r="E23" s="25" t="s">
        <v>735</v>
      </c>
      <c r="F23" s="25" t="s">
        <v>526</v>
      </c>
      <c r="G23" s="45">
        <v>1</v>
      </c>
      <c r="H23" s="46">
        <v>1</v>
      </c>
      <c r="I23" s="47">
        <v>1</v>
      </c>
      <c r="J23" s="47">
        <v>1</v>
      </c>
      <c r="K23" s="47">
        <v>1</v>
      </c>
      <c r="L23" s="47">
        <v>1</v>
      </c>
      <c r="M23" s="47">
        <v>1</v>
      </c>
      <c r="N23" s="47">
        <v>0</v>
      </c>
      <c r="O23" s="47">
        <v>0</v>
      </c>
      <c r="P23" s="47">
        <v>0</v>
      </c>
      <c r="Q23" s="47">
        <v>0</v>
      </c>
      <c r="R23" s="48">
        <v>0</v>
      </c>
      <c r="S23" s="46">
        <v>0</v>
      </c>
      <c r="T23" s="47">
        <v>0</v>
      </c>
      <c r="U23" s="47">
        <v>0</v>
      </c>
      <c r="V23" s="48">
        <v>0</v>
      </c>
      <c r="W23" s="46">
        <v>1</v>
      </c>
      <c r="X23" s="48">
        <v>0</v>
      </c>
      <c r="Y23" s="46">
        <v>0</v>
      </c>
      <c r="Z23" s="47">
        <v>0</v>
      </c>
      <c r="AA23" s="47">
        <v>0</v>
      </c>
      <c r="AB23" s="47">
        <v>0</v>
      </c>
      <c r="AC23" s="47">
        <v>0</v>
      </c>
      <c r="AD23" s="47">
        <v>1</v>
      </c>
      <c r="AE23" s="47">
        <v>1</v>
      </c>
      <c r="AF23" s="47">
        <v>0</v>
      </c>
      <c r="AG23" s="47">
        <v>0</v>
      </c>
      <c r="AH23" s="48">
        <v>0</v>
      </c>
      <c r="AI23" s="45" t="str">
        <f>Tabella1[[#This Row],[Required for Care Plan generation]]</f>
        <v>No</v>
      </c>
      <c r="AJ23" s="45" t="str">
        <f>IF(SUM(Tabella1[[#This Row],[DE-12]:[LT-75]])&gt;0,"Yes","No")</f>
        <v>Yes</v>
      </c>
    </row>
    <row r="24" spans="1:36" s="20" customFormat="1" ht="15" customHeight="1" x14ac:dyDescent="0.25">
      <c r="A24" s="83" t="s">
        <v>26</v>
      </c>
      <c r="B24" s="84" t="s">
        <v>44</v>
      </c>
      <c r="C24" s="24" t="s">
        <v>45</v>
      </c>
      <c r="D24" s="26" t="s">
        <v>716</v>
      </c>
      <c r="E24" s="25" t="s">
        <v>735</v>
      </c>
      <c r="F24" s="25" t="s">
        <v>527</v>
      </c>
      <c r="G24" s="45">
        <v>0</v>
      </c>
      <c r="H24" s="46">
        <v>0</v>
      </c>
      <c r="I24" s="47">
        <v>0</v>
      </c>
      <c r="J24" s="47">
        <v>0</v>
      </c>
      <c r="K24" s="47">
        <v>0</v>
      </c>
      <c r="L24" s="47">
        <v>0</v>
      </c>
      <c r="M24" s="47">
        <v>1</v>
      </c>
      <c r="N24" s="47">
        <v>0</v>
      </c>
      <c r="O24" s="47">
        <v>0</v>
      </c>
      <c r="P24" s="47">
        <v>0</v>
      </c>
      <c r="Q24" s="47">
        <v>0</v>
      </c>
      <c r="R24" s="48">
        <v>0</v>
      </c>
      <c r="S24" s="46">
        <v>0</v>
      </c>
      <c r="T24" s="47">
        <v>0</v>
      </c>
      <c r="U24" s="47">
        <v>0</v>
      </c>
      <c r="V24" s="48">
        <v>0</v>
      </c>
      <c r="W24" s="46">
        <v>0</v>
      </c>
      <c r="X24" s="48">
        <v>0</v>
      </c>
      <c r="Y24" s="46">
        <v>0</v>
      </c>
      <c r="Z24" s="47">
        <v>0</v>
      </c>
      <c r="AA24" s="47">
        <v>0</v>
      </c>
      <c r="AB24" s="47">
        <v>0</v>
      </c>
      <c r="AC24" s="47">
        <v>0</v>
      </c>
      <c r="AD24" s="47">
        <v>0</v>
      </c>
      <c r="AE24" s="47">
        <v>0</v>
      </c>
      <c r="AF24" s="47">
        <v>0</v>
      </c>
      <c r="AG24" s="47">
        <v>0</v>
      </c>
      <c r="AH24" s="48">
        <v>0</v>
      </c>
      <c r="AI24" s="45" t="str">
        <f>Tabella1[[#This Row],[Required for Care Plan generation]]</f>
        <v>No</v>
      </c>
      <c r="AJ24" s="45" t="str">
        <f>IF(SUM(Tabella1[[#This Row],[DE-12]:[LT-75]])&gt;0,"Yes","No")</f>
        <v>Yes</v>
      </c>
    </row>
    <row r="25" spans="1:36" s="20" customFormat="1" ht="15" customHeight="1" x14ac:dyDescent="0.25">
      <c r="A25" s="83" t="s">
        <v>26</v>
      </c>
      <c r="B25" s="84" t="s">
        <v>46</v>
      </c>
      <c r="C25" s="24" t="s">
        <v>47</v>
      </c>
      <c r="D25" s="26" t="s">
        <v>718</v>
      </c>
      <c r="E25" s="25" t="s">
        <v>735</v>
      </c>
      <c r="F25" s="25" t="s">
        <v>528</v>
      </c>
      <c r="G25" s="45">
        <v>0</v>
      </c>
      <c r="H25" s="46">
        <v>0</v>
      </c>
      <c r="I25" s="47">
        <v>0</v>
      </c>
      <c r="J25" s="47">
        <v>0</v>
      </c>
      <c r="K25" s="47">
        <v>0</v>
      </c>
      <c r="L25" s="47">
        <v>0</v>
      </c>
      <c r="M25" s="47">
        <v>0</v>
      </c>
      <c r="N25" s="47">
        <v>0</v>
      </c>
      <c r="O25" s="47">
        <v>0</v>
      </c>
      <c r="P25" s="47">
        <v>0</v>
      </c>
      <c r="Q25" s="47">
        <v>0</v>
      </c>
      <c r="R25" s="48">
        <v>0</v>
      </c>
      <c r="S25" s="46">
        <v>0</v>
      </c>
      <c r="T25" s="47">
        <v>0</v>
      </c>
      <c r="U25" s="47">
        <v>0</v>
      </c>
      <c r="V25" s="48">
        <v>0</v>
      </c>
      <c r="W25" s="46">
        <v>0</v>
      </c>
      <c r="X25" s="48">
        <v>0</v>
      </c>
      <c r="Y25" s="46">
        <v>0</v>
      </c>
      <c r="Z25" s="47">
        <v>0</v>
      </c>
      <c r="AA25" s="47">
        <v>0</v>
      </c>
      <c r="AB25" s="47">
        <v>0</v>
      </c>
      <c r="AC25" s="47">
        <v>0</v>
      </c>
      <c r="AD25" s="47">
        <v>1</v>
      </c>
      <c r="AE25" s="47">
        <v>1</v>
      </c>
      <c r="AF25" s="47">
        <v>0</v>
      </c>
      <c r="AG25" s="47">
        <v>0</v>
      </c>
      <c r="AH25" s="48">
        <v>1</v>
      </c>
      <c r="AI25" s="45" t="str">
        <f>Tabella1[[#This Row],[Required for Care Plan generation]]</f>
        <v>No</v>
      </c>
      <c r="AJ25" s="45" t="str">
        <f>IF(SUM(Tabella1[[#This Row],[DE-12]:[LT-75]])&gt;0,"Yes","No")</f>
        <v>Yes</v>
      </c>
    </row>
    <row r="26" spans="1:36" s="20" customFormat="1" ht="15" customHeight="1" x14ac:dyDescent="0.25">
      <c r="A26" s="83" t="s">
        <v>26</v>
      </c>
      <c r="B26" s="84" t="s">
        <v>48</v>
      </c>
      <c r="C26" s="24" t="s">
        <v>49</v>
      </c>
      <c r="D26" s="26" t="s">
        <v>717</v>
      </c>
      <c r="E26" s="26" t="s">
        <v>716</v>
      </c>
      <c r="F26" s="25" t="s">
        <v>529</v>
      </c>
      <c r="G26" s="45">
        <v>1</v>
      </c>
      <c r="H26" s="46">
        <v>0</v>
      </c>
      <c r="I26" s="47">
        <v>1</v>
      </c>
      <c r="J26" s="47">
        <v>1</v>
      </c>
      <c r="K26" s="47">
        <v>1</v>
      </c>
      <c r="L26" s="47">
        <v>0</v>
      </c>
      <c r="M26" s="47">
        <v>1</v>
      </c>
      <c r="N26" s="47">
        <v>0</v>
      </c>
      <c r="O26" s="47">
        <v>0</v>
      </c>
      <c r="P26" s="47">
        <v>0</v>
      </c>
      <c r="Q26" s="47">
        <v>0</v>
      </c>
      <c r="R26" s="48">
        <v>0</v>
      </c>
      <c r="S26" s="46">
        <v>0</v>
      </c>
      <c r="T26" s="47">
        <v>0</v>
      </c>
      <c r="U26" s="47">
        <v>0</v>
      </c>
      <c r="V26" s="48">
        <v>0</v>
      </c>
      <c r="W26" s="46">
        <v>1</v>
      </c>
      <c r="X26" s="48">
        <v>1</v>
      </c>
      <c r="Y26" s="46">
        <v>0</v>
      </c>
      <c r="Z26" s="47">
        <v>0</v>
      </c>
      <c r="AA26" s="47">
        <v>0</v>
      </c>
      <c r="AB26" s="47">
        <v>0</v>
      </c>
      <c r="AC26" s="47">
        <v>0</v>
      </c>
      <c r="AD26" s="47">
        <v>1</v>
      </c>
      <c r="AE26" s="47">
        <v>1</v>
      </c>
      <c r="AF26" s="47">
        <v>0</v>
      </c>
      <c r="AG26" s="47">
        <v>0</v>
      </c>
      <c r="AH26" s="48">
        <v>0</v>
      </c>
      <c r="AI26" s="45" t="str">
        <f>Tabella1[[#This Row],[Required for Care Plan generation]]</f>
        <v>Yes</v>
      </c>
      <c r="AJ26" s="45" t="str">
        <f>IF(SUM(Tabella1[[#This Row],[DE-12]:[LT-75]])&gt;0,"Yes","No")</f>
        <v>Yes</v>
      </c>
    </row>
    <row r="27" spans="1:36" s="20" customFormat="1" ht="15" customHeight="1" x14ac:dyDescent="0.25">
      <c r="A27" s="83" t="s">
        <v>26</v>
      </c>
      <c r="B27" s="84" t="s">
        <v>50</v>
      </c>
      <c r="C27" s="24" t="s">
        <v>51</v>
      </c>
      <c r="D27" s="26" t="s">
        <v>718</v>
      </c>
      <c r="E27" s="25" t="s">
        <v>735</v>
      </c>
      <c r="F27" s="25" t="s">
        <v>530</v>
      </c>
      <c r="G27" s="45">
        <v>0</v>
      </c>
      <c r="H27" s="46">
        <v>0</v>
      </c>
      <c r="I27" s="47">
        <v>0</v>
      </c>
      <c r="J27" s="47">
        <v>0</v>
      </c>
      <c r="K27" s="47">
        <v>0</v>
      </c>
      <c r="L27" s="47">
        <v>0</v>
      </c>
      <c r="M27" s="47">
        <v>0</v>
      </c>
      <c r="N27" s="47">
        <v>0</v>
      </c>
      <c r="O27" s="47">
        <v>0</v>
      </c>
      <c r="P27" s="47">
        <v>0</v>
      </c>
      <c r="Q27" s="47">
        <v>0</v>
      </c>
      <c r="R27" s="48">
        <v>0</v>
      </c>
      <c r="S27" s="46">
        <v>0</v>
      </c>
      <c r="T27" s="47">
        <v>0</v>
      </c>
      <c r="U27" s="47">
        <v>0</v>
      </c>
      <c r="V27" s="48">
        <v>0</v>
      </c>
      <c r="W27" s="46">
        <v>0</v>
      </c>
      <c r="X27" s="48">
        <v>0</v>
      </c>
      <c r="Y27" s="46">
        <v>0</v>
      </c>
      <c r="Z27" s="47">
        <v>0</v>
      </c>
      <c r="AA27" s="47">
        <v>0</v>
      </c>
      <c r="AB27" s="47">
        <v>0</v>
      </c>
      <c r="AC27" s="47">
        <v>0</v>
      </c>
      <c r="AD27" s="47">
        <v>1</v>
      </c>
      <c r="AE27" s="47">
        <v>1</v>
      </c>
      <c r="AF27" s="47">
        <v>0</v>
      </c>
      <c r="AG27" s="47">
        <v>0</v>
      </c>
      <c r="AH27" s="48">
        <v>0</v>
      </c>
      <c r="AI27" s="45" t="str">
        <f>Tabella1[[#This Row],[Required for Care Plan generation]]</f>
        <v>No</v>
      </c>
      <c r="AJ27" s="45" t="str">
        <f>IF(SUM(Tabella1[[#This Row],[DE-12]:[LT-75]])&gt;0,"Yes","No")</f>
        <v>Yes</v>
      </c>
    </row>
    <row r="28" spans="1:36" s="20" customFormat="1" ht="15" customHeight="1" x14ac:dyDescent="0.25">
      <c r="A28" s="83" t="s">
        <v>26</v>
      </c>
      <c r="B28" s="84" t="s">
        <v>52</v>
      </c>
      <c r="C28" s="24" t="s">
        <v>53</v>
      </c>
      <c r="D28" s="25" t="s">
        <v>716</v>
      </c>
      <c r="E28" s="25" t="s">
        <v>735</v>
      </c>
      <c r="F28" s="25" t="s">
        <v>531</v>
      </c>
      <c r="G28" s="45">
        <v>1</v>
      </c>
      <c r="H28" s="46">
        <v>0</v>
      </c>
      <c r="I28" s="47">
        <v>0</v>
      </c>
      <c r="J28" s="47">
        <v>1</v>
      </c>
      <c r="K28" s="47">
        <v>0</v>
      </c>
      <c r="L28" s="47">
        <v>0</v>
      </c>
      <c r="M28" s="47">
        <v>1</v>
      </c>
      <c r="N28" s="47">
        <v>0</v>
      </c>
      <c r="O28" s="47">
        <v>0</v>
      </c>
      <c r="P28" s="47">
        <v>0</v>
      </c>
      <c r="Q28" s="47">
        <v>0</v>
      </c>
      <c r="R28" s="48">
        <v>0</v>
      </c>
      <c r="S28" s="46">
        <v>0</v>
      </c>
      <c r="T28" s="47">
        <v>0</v>
      </c>
      <c r="U28" s="47">
        <v>0</v>
      </c>
      <c r="V28" s="48">
        <v>0</v>
      </c>
      <c r="W28" s="46">
        <v>1</v>
      </c>
      <c r="X28" s="48">
        <v>0</v>
      </c>
      <c r="Y28" s="46">
        <v>0</v>
      </c>
      <c r="Z28" s="47">
        <v>0</v>
      </c>
      <c r="AA28" s="47">
        <v>0</v>
      </c>
      <c r="AB28" s="47">
        <v>0</v>
      </c>
      <c r="AC28" s="47">
        <v>0</v>
      </c>
      <c r="AD28" s="47">
        <v>0</v>
      </c>
      <c r="AE28" s="47">
        <v>1</v>
      </c>
      <c r="AF28" s="47">
        <v>0</v>
      </c>
      <c r="AG28" s="47">
        <v>0</v>
      </c>
      <c r="AH28" s="48">
        <v>0</v>
      </c>
      <c r="AI28" s="45" t="str">
        <f>Tabella1[[#This Row],[Required for Care Plan generation]]</f>
        <v>No</v>
      </c>
      <c r="AJ28" s="45" t="str">
        <f>IF(SUM(Tabella1[[#This Row],[DE-12]:[LT-75]])&gt;0,"Yes","No")</f>
        <v>Yes</v>
      </c>
    </row>
    <row r="29" spans="1:36" s="20" customFormat="1" ht="15" customHeight="1" x14ac:dyDescent="0.25">
      <c r="A29" s="83" t="s">
        <v>26</v>
      </c>
      <c r="B29" s="84" t="s">
        <v>54</v>
      </c>
      <c r="C29" s="24" t="s">
        <v>55</v>
      </c>
      <c r="D29" s="25" t="s">
        <v>716</v>
      </c>
      <c r="E29" s="25" t="s">
        <v>735</v>
      </c>
      <c r="F29" s="25" t="s">
        <v>532</v>
      </c>
      <c r="G29" s="45">
        <v>1</v>
      </c>
      <c r="H29" s="46">
        <v>0</v>
      </c>
      <c r="I29" s="47">
        <v>1</v>
      </c>
      <c r="J29" s="47">
        <v>1</v>
      </c>
      <c r="K29" s="47">
        <v>0</v>
      </c>
      <c r="L29" s="47">
        <v>1</v>
      </c>
      <c r="M29" s="47">
        <v>1</v>
      </c>
      <c r="N29" s="47">
        <v>0</v>
      </c>
      <c r="O29" s="47">
        <v>0</v>
      </c>
      <c r="P29" s="47">
        <v>0</v>
      </c>
      <c r="Q29" s="47">
        <v>0</v>
      </c>
      <c r="R29" s="48">
        <v>0</v>
      </c>
      <c r="S29" s="46">
        <v>0</v>
      </c>
      <c r="T29" s="47">
        <v>0</v>
      </c>
      <c r="U29" s="47">
        <v>0</v>
      </c>
      <c r="V29" s="48">
        <v>0</v>
      </c>
      <c r="W29" s="46">
        <v>1</v>
      </c>
      <c r="X29" s="48">
        <v>1</v>
      </c>
      <c r="Y29" s="46">
        <v>0</v>
      </c>
      <c r="Z29" s="47">
        <v>0</v>
      </c>
      <c r="AA29" s="47">
        <v>0</v>
      </c>
      <c r="AB29" s="47">
        <v>0</v>
      </c>
      <c r="AC29" s="47">
        <v>0</v>
      </c>
      <c r="AD29" s="47">
        <v>0</v>
      </c>
      <c r="AE29" s="47">
        <v>0</v>
      </c>
      <c r="AF29" s="47">
        <v>0</v>
      </c>
      <c r="AG29" s="47">
        <v>0</v>
      </c>
      <c r="AH29" s="48">
        <v>0</v>
      </c>
      <c r="AI29" s="45" t="str">
        <f>Tabella1[[#This Row],[Required for Care Plan generation]]</f>
        <v>No</v>
      </c>
      <c r="AJ29" s="45" t="str">
        <f>IF(SUM(Tabella1[[#This Row],[DE-12]:[LT-75]])&gt;0,"Yes","No")</f>
        <v>Yes</v>
      </c>
    </row>
    <row r="30" spans="1:36" s="20" customFormat="1" ht="15" customHeight="1" x14ac:dyDescent="0.25">
      <c r="A30" s="83" t="s">
        <v>26</v>
      </c>
      <c r="B30" s="84" t="s">
        <v>56</v>
      </c>
      <c r="C30" s="24" t="s">
        <v>57</v>
      </c>
      <c r="D30" s="25" t="s">
        <v>724</v>
      </c>
      <c r="E30" s="25" t="s">
        <v>735</v>
      </c>
      <c r="F30" s="25"/>
      <c r="G30" s="45">
        <v>1</v>
      </c>
      <c r="H30" s="46">
        <v>0</v>
      </c>
      <c r="I30" s="47">
        <v>1</v>
      </c>
      <c r="J30" s="47">
        <v>1</v>
      </c>
      <c r="K30" s="47">
        <v>0</v>
      </c>
      <c r="L30" s="47">
        <v>0</v>
      </c>
      <c r="M30" s="47">
        <v>1</v>
      </c>
      <c r="N30" s="47">
        <v>0</v>
      </c>
      <c r="O30" s="47">
        <v>0</v>
      </c>
      <c r="P30" s="47">
        <v>0</v>
      </c>
      <c r="Q30" s="47">
        <v>0</v>
      </c>
      <c r="R30" s="48">
        <v>0</v>
      </c>
      <c r="S30" s="46">
        <v>0</v>
      </c>
      <c r="T30" s="47">
        <v>0</v>
      </c>
      <c r="U30" s="47">
        <v>0</v>
      </c>
      <c r="V30" s="48">
        <v>0</v>
      </c>
      <c r="W30" s="46">
        <v>1</v>
      </c>
      <c r="X30" s="48">
        <v>0</v>
      </c>
      <c r="Y30" s="46">
        <v>0</v>
      </c>
      <c r="Z30" s="47">
        <v>0</v>
      </c>
      <c r="AA30" s="47">
        <v>0</v>
      </c>
      <c r="AB30" s="47">
        <v>0</v>
      </c>
      <c r="AC30" s="47">
        <v>0</v>
      </c>
      <c r="AD30" s="47">
        <v>0</v>
      </c>
      <c r="AE30" s="47">
        <v>0</v>
      </c>
      <c r="AF30" s="47">
        <v>0</v>
      </c>
      <c r="AG30" s="47">
        <v>0</v>
      </c>
      <c r="AH30" s="48">
        <v>0</v>
      </c>
      <c r="AI30" s="45" t="str">
        <f>Tabella1[[#This Row],[Required for Care Plan generation]]</f>
        <v>No</v>
      </c>
      <c r="AJ30" s="45" t="str">
        <f>IF(SUM(Tabella1[[#This Row],[DE-12]:[LT-75]])&gt;0,"Yes","No")</f>
        <v>Yes</v>
      </c>
    </row>
    <row r="31" spans="1:36" s="20" customFormat="1" ht="15" customHeight="1" x14ac:dyDescent="0.25">
      <c r="A31" s="83" t="s">
        <v>26</v>
      </c>
      <c r="B31" s="84" t="s">
        <v>58</v>
      </c>
      <c r="C31" s="24" t="s">
        <v>59</v>
      </c>
      <c r="D31" s="26" t="s">
        <v>725</v>
      </c>
      <c r="E31" s="25" t="s">
        <v>735</v>
      </c>
      <c r="F31" s="25" t="s">
        <v>533</v>
      </c>
      <c r="G31" s="45">
        <v>1</v>
      </c>
      <c r="H31" s="46">
        <v>0</v>
      </c>
      <c r="I31" s="47">
        <v>1</v>
      </c>
      <c r="J31" s="47">
        <v>1</v>
      </c>
      <c r="K31" s="47">
        <v>0</v>
      </c>
      <c r="L31" s="47">
        <v>0</v>
      </c>
      <c r="M31" s="47">
        <v>1</v>
      </c>
      <c r="N31" s="47">
        <v>0</v>
      </c>
      <c r="O31" s="47">
        <v>0</v>
      </c>
      <c r="P31" s="47">
        <v>0</v>
      </c>
      <c r="Q31" s="47">
        <v>0</v>
      </c>
      <c r="R31" s="48">
        <v>0</v>
      </c>
      <c r="S31" s="46">
        <v>0</v>
      </c>
      <c r="T31" s="47">
        <v>0</v>
      </c>
      <c r="U31" s="47">
        <v>0</v>
      </c>
      <c r="V31" s="48">
        <v>0</v>
      </c>
      <c r="W31" s="46">
        <v>1</v>
      </c>
      <c r="X31" s="48">
        <v>0</v>
      </c>
      <c r="Y31" s="46">
        <v>0</v>
      </c>
      <c r="Z31" s="47">
        <v>0</v>
      </c>
      <c r="AA31" s="47">
        <v>0</v>
      </c>
      <c r="AB31" s="47">
        <v>0</v>
      </c>
      <c r="AC31" s="47">
        <v>0</v>
      </c>
      <c r="AD31" s="47">
        <v>0</v>
      </c>
      <c r="AE31" s="47">
        <v>0</v>
      </c>
      <c r="AF31" s="47">
        <v>0</v>
      </c>
      <c r="AG31" s="47">
        <v>0</v>
      </c>
      <c r="AH31" s="48">
        <v>0</v>
      </c>
      <c r="AI31" s="45" t="str">
        <f>Tabella1[[#This Row],[Required for Care Plan generation]]</f>
        <v>No</v>
      </c>
      <c r="AJ31" s="45" t="str">
        <f>IF(SUM(Tabella1[[#This Row],[DE-12]:[LT-75]])&gt;0,"Yes","No")</f>
        <v>Yes</v>
      </c>
    </row>
    <row r="32" spans="1:36" s="20" customFormat="1" ht="15" customHeight="1" x14ac:dyDescent="0.25">
      <c r="A32" s="83" t="s">
        <v>26</v>
      </c>
      <c r="B32" s="84" t="s">
        <v>60</v>
      </c>
      <c r="C32" s="24" t="s">
        <v>61</v>
      </c>
      <c r="D32" s="26" t="s">
        <v>726</v>
      </c>
      <c r="E32" s="25" t="s">
        <v>735</v>
      </c>
      <c r="F32" s="25" t="s">
        <v>534</v>
      </c>
      <c r="G32" s="45">
        <v>0</v>
      </c>
      <c r="H32" s="46">
        <v>0</v>
      </c>
      <c r="I32" s="47">
        <v>0</v>
      </c>
      <c r="J32" s="47">
        <v>0</v>
      </c>
      <c r="K32" s="47">
        <v>0</v>
      </c>
      <c r="L32" s="47">
        <v>0</v>
      </c>
      <c r="M32" s="47">
        <v>0</v>
      </c>
      <c r="N32" s="47">
        <v>0</v>
      </c>
      <c r="O32" s="47">
        <v>0</v>
      </c>
      <c r="P32" s="47">
        <v>0</v>
      </c>
      <c r="Q32" s="47">
        <v>0</v>
      </c>
      <c r="R32" s="48">
        <v>0</v>
      </c>
      <c r="S32" s="46">
        <v>0</v>
      </c>
      <c r="T32" s="47">
        <v>0</v>
      </c>
      <c r="U32" s="47">
        <v>0</v>
      </c>
      <c r="V32" s="48">
        <v>0</v>
      </c>
      <c r="W32" s="46">
        <v>1</v>
      </c>
      <c r="X32" s="48">
        <v>1</v>
      </c>
      <c r="Y32" s="46">
        <v>0</v>
      </c>
      <c r="Z32" s="47">
        <v>0</v>
      </c>
      <c r="AA32" s="47">
        <v>0</v>
      </c>
      <c r="AB32" s="47">
        <v>0</v>
      </c>
      <c r="AC32" s="47">
        <v>0</v>
      </c>
      <c r="AD32" s="47">
        <v>0</v>
      </c>
      <c r="AE32" s="47">
        <v>0</v>
      </c>
      <c r="AF32" s="47">
        <v>0</v>
      </c>
      <c r="AG32" s="47">
        <v>0</v>
      </c>
      <c r="AH32" s="48">
        <v>0</v>
      </c>
      <c r="AI32" s="45" t="str">
        <f>Tabella1[[#This Row],[Required for Care Plan generation]]</f>
        <v>No</v>
      </c>
      <c r="AJ32" s="45" t="str">
        <f>IF(SUM(Tabella1[[#This Row],[DE-12]:[LT-75]])&gt;0,"Yes","No")</f>
        <v>Yes</v>
      </c>
    </row>
    <row r="33" spans="1:36" s="20" customFormat="1" ht="15" customHeight="1" x14ac:dyDescent="0.25">
      <c r="A33" s="83" t="s">
        <v>26</v>
      </c>
      <c r="B33" s="84" t="s">
        <v>62</v>
      </c>
      <c r="C33" s="24" t="s">
        <v>63</v>
      </c>
      <c r="D33" s="26" t="s">
        <v>718</v>
      </c>
      <c r="E33" s="25" t="s">
        <v>735</v>
      </c>
      <c r="F33" s="25" t="s">
        <v>535</v>
      </c>
      <c r="G33" s="45">
        <v>0</v>
      </c>
      <c r="H33" s="46">
        <v>1</v>
      </c>
      <c r="I33" s="47">
        <v>0</v>
      </c>
      <c r="J33" s="47">
        <v>0</v>
      </c>
      <c r="K33" s="47">
        <v>1</v>
      </c>
      <c r="L33" s="47">
        <v>1</v>
      </c>
      <c r="M33" s="47">
        <v>0</v>
      </c>
      <c r="N33" s="47">
        <v>0</v>
      </c>
      <c r="O33" s="47">
        <v>0</v>
      </c>
      <c r="P33" s="47">
        <v>0</v>
      </c>
      <c r="Q33" s="47">
        <v>0</v>
      </c>
      <c r="R33" s="48">
        <v>0</v>
      </c>
      <c r="S33" s="46">
        <v>0</v>
      </c>
      <c r="T33" s="47">
        <v>0</v>
      </c>
      <c r="U33" s="47">
        <v>0</v>
      </c>
      <c r="V33" s="48">
        <v>0</v>
      </c>
      <c r="W33" s="46">
        <v>1</v>
      </c>
      <c r="X33" s="48">
        <v>0</v>
      </c>
      <c r="Y33" s="46">
        <v>0</v>
      </c>
      <c r="Z33" s="47">
        <v>0</v>
      </c>
      <c r="AA33" s="47">
        <v>0</v>
      </c>
      <c r="AB33" s="47">
        <v>0</v>
      </c>
      <c r="AC33" s="47">
        <v>0</v>
      </c>
      <c r="AD33" s="47">
        <v>0</v>
      </c>
      <c r="AE33" s="47">
        <v>0</v>
      </c>
      <c r="AF33" s="47">
        <v>0</v>
      </c>
      <c r="AG33" s="47">
        <v>0</v>
      </c>
      <c r="AH33" s="48">
        <v>0</v>
      </c>
      <c r="AI33" s="45" t="str">
        <f>Tabella1[[#This Row],[Required for Care Plan generation]]</f>
        <v>No</v>
      </c>
      <c r="AJ33" s="45" t="str">
        <f>IF(SUM(Tabella1[[#This Row],[DE-12]:[LT-75]])&gt;0,"Yes","No")</f>
        <v>Yes</v>
      </c>
    </row>
    <row r="34" spans="1:36" s="20" customFormat="1" ht="15" customHeight="1" x14ac:dyDescent="0.25">
      <c r="A34" s="83" t="s">
        <v>26</v>
      </c>
      <c r="B34" s="84" t="s">
        <v>64</v>
      </c>
      <c r="C34" s="24" t="s">
        <v>65</v>
      </c>
      <c r="D34" s="26" t="s">
        <v>718</v>
      </c>
      <c r="E34" s="25" t="s">
        <v>735</v>
      </c>
      <c r="F34" s="25" t="s">
        <v>536</v>
      </c>
      <c r="G34" s="45">
        <v>0</v>
      </c>
      <c r="H34" s="46">
        <v>1</v>
      </c>
      <c r="I34" s="47">
        <v>0</v>
      </c>
      <c r="J34" s="47">
        <v>1</v>
      </c>
      <c r="K34" s="47">
        <v>0</v>
      </c>
      <c r="L34" s="47">
        <v>0</v>
      </c>
      <c r="M34" s="47">
        <v>0</v>
      </c>
      <c r="N34" s="47">
        <v>0</v>
      </c>
      <c r="O34" s="47">
        <v>0</v>
      </c>
      <c r="P34" s="47">
        <v>0</v>
      </c>
      <c r="Q34" s="47">
        <v>0</v>
      </c>
      <c r="R34" s="48">
        <v>0</v>
      </c>
      <c r="S34" s="46">
        <v>0</v>
      </c>
      <c r="T34" s="47">
        <v>0</v>
      </c>
      <c r="U34" s="47">
        <v>0</v>
      </c>
      <c r="V34" s="48">
        <v>0</v>
      </c>
      <c r="W34" s="46">
        <v>1</v>
      </c>
      <c r="X34" s="48">
        <v>0</v>
      </c>
      <c r="Y34" s="46">
        <v>0</v>
      </c>
      <c r="Z34" s="47">
        <v>0</v>
      </c>
      <c r="AA34" s="47">
        <v>0</v>
      </c>
      <c r="AB34" s="47">
        <v>0</v>
      </c>
      <c r="AC34" s="47">
        <v>0</v>
      </c>
      <c r="AD34" s="47">
        <v>0</v>
      </c>
      <c r="AE34" s="47">
        <v>0</v>
      </c>
      <c r="AF34" s="47">
        <v>0</v>
      </c>
      <c r="AG34" s="47">
        <v>0</v>
      </c>
      <c r="AH34" s="48">
        <v>0</v>
      </c>
      <c r="AI34" s="45" t="str">
        <f>Tabella1[[#This Row],[Required for Care Plan generation]]</f>
        <v>No</v>
      </c>
      <c r="AJ34" s="45" t="str">
        <f>IF(SUM(Tabella1[[#This Row],[DE-12]:[LT-75]])&gt;0,"Yes","No")</f>
        <v>Yes</v>
      </c>
    </row>
    <row r="35" spans="1:36" s="20" customFormat="1" ht="15" customHeight="1" x14ac:dyDescent="0.25">
      <c r="A35" s="83" t="s">
        <v>26</v>
      </c>
      <c r="B35" s="84" t="s">
        <v>66</v>
      </c>
      <c r="C35" s="24" t="s">
        <v>67</v>
      </c>
      <c r="D35" s="26" t="s">
        <v>718</v>
      </c>
      <c r="E35" s="25" t="s">
        <v>735</v>
      </c>
      <c r="F35" s="25" t="s">
        <v>537</v>
      </c>
      <c r="G35" s="45">
        <v>0</v>
      </c>
      <c r="H35" s="46">
        <v>0</v>
      </c>
      <c r="I35" s="47">
        <v>1</v>
      </c>
      <c r="J35" s="47">
        <v>1</v>
      </c>
      <c r="K35" s="47">
        <v>1</v>
      </c>
      <c r="L35" s="47">
        <v>1</v>
      </c>
      <c r="M35" s="47">
        <v>0</v>
      </c>
      <c r="N35" s="47">
        <v>0</v>
      </c>
      <c r="O35" s="47">
        <v>0</v>
      </c>
      <c r="P35" s="47">
        <v>0</v>
      </c>
      <c r="Q35" s="47">
        <v>0</v>
      </c>
      <c r="R35" s="48">
        <v>0</v>
      </c>
      <c r="S35" s="46">
        <v>0</v>
      </c>
      <c r="T35" s="47">
        <v>0</v>
      </c>
      <c r="U35" s="47">
        <v>0</v>
      </c>
      <c r="V35" s="48">
        <v>0</v>
      </c>
      <c r="W35" s="46">
        <v>1</v>
      </c>
      <c r="X35" s="48">
        <v>0</v>
      </c>
      <c r="Y35" s="46">
        <v>0</v>
      </c>
      <c r="Z35" s="47">
        <v>0</v>
      </c>
      <c r="AA35" s="47">
        <v>0</v>
      </c>
      <c r="AB35" s="47">
        <v>0</v>
      </c>
      <c r="AC35" s="47">
        <v>0</v>
      </c>
      <c r="AD35" s="47">
        <v>0</v>
      </c>
      <c r="AE35" s="47">
        <v>0</v>
      </c>
      <c r="AF35" s="47">
        <v>0</v>
      </c>
      <c r="AG35" s="47">
        <v>0</v>
      </c>
      <c r="AH35" s="48">
        <v>0</v>
      </c>
      <c r="AI35" s="45" t="str">
        <f>Tabella1[[#This Row],[Required for Care Plan generation]]</f>
        <v>No</v>
      </c>
      <c r="AJ35" s="45" t="str">
        <f>IF(SUM(Tabella1[[#This Row],[DE-12]:[LT-75]])&gt;0,"Yes","No")</f>
        <v>Yes</v>
      </c>
    </row>
    <row r="36" spans="1:36" s="20" customFormat="1" ht="15" customHeight="1" x14ac:dyDescent="0.25">
      <c r="A36" s="83" t="s">
        <v>26</v>
      </c>
      <c r="B36" s="84" t="s">
        <v>68</v>
      </c>
      <c r="C36" s="24" t="s">
        <v>69</v>
      </c>
      <c r="D36" s="26" t="s">
        <v>717</v>
      </c>
      <c r="E36" s="26" t="s">
        <v>716</v>
      </c>
      <c r="F36" s="25" t="s">
        <v>538</v>
      </c>
      <c r="G36" s="45">
        <v>0</v>
      </c>
      <c r="H36" s="46">
        <v>0</v>
      </c>
      <c r="I36" s="47">
        <v>0</v>
      </c>
      <c r="J36" s="47">
        <v>0</v>
      </c>
      <c r="K36" s="47">
        <v>1</v>
      </c>
      <c r="L36" s="47">
        <v>0</v>
      </c>
      <c r="M36" s="47">
        <v>1</v>
      </c>
      <c r="N36" s="47">
        <v>0</v>
      </c>
      <c r="O36" s="47">
        <v>0</v>
      </c>
      <c r="P36" s="47">
        <v>0</v>
      </c>
      <c r="Q36" s="47">
        <v>0</v>
      </c>
      <c r="R36" s="48">
        <v>0</v>
      </c>
      <c r="S36" s="46">
        <v>0</v>
      </c>
      <c r="T36" s="47">
        <v>0</v>
      </c>
      <c r="U36" s="47">
        <v>0</v>
      </c>
      <c r="V36" s="48">
        <v>0</v>
      </c>
      <c r="W36" s="46">
        <v>0</v>
      </c>
      <c r="X36" s="48">
        <v>0</v>
      </c>
      <c r="Y36" s="46">
        <v>0</v>
      </c>
      <c r="Z36" s="47">
        <v>0</v>
      </c>
      <c r="AA36" s="47">
        <v>0</v>
      </c>
      <c r="AB36" s="47">
        <v>0</v>
      </c>
      <c r="AC36" s="47">
        <v>0</v>
      </c>
      <c r="AD36" s="47">
        <v>1</v>
      </c>
      <c r="AE36" s="47">
        <v>1</v>
      </c>
      <c r="AF36" s="47">
        <v>0</v>
      </c>
      <c r="AG36" s="47">
        <v>0</v>
      </c>
      <c r="AH36" s="48">
        <v>1</v>
      </c>
      <c r="AI36" s="45" t="str">
        <f>Tabella1[[#This Row],[Required for Care Plan generation]]</f>
        <v>Yes</v>
      </c>
      <c r="AJ36" s="45" t="str">
        <f>IF(SUM(Tabella1[[#This Row],[DE-12]:[LT-75]])&gt;0,"Yes","No")</f>
        <v>Yes</v>
      </c>
    </row>
    <row r="37" spans="1:36" s="20" customFormat="1" ht="15" customHeight="1" x14ac:dyDescent="0.25">
      <c r="A37" s="83" t="s">
        <v>26</v>
      </c>
      <c r="B37" s="84" t="s">
        <v>70</v>
      </c>
      <c r="C37" s="24" t="s">
        <v>71</v>
      </c>
      <c r="D37" s="25" t="s">
        <v>727</v>
      </c>
      <c r="E37" s="25" t="s">
        <v>735</v>
      </c>
      <c r="F37" s="25" t="s">
        <v>539</v>
      </c>
      <c r="G37" s="45">
        <v>0</v>
      </c>
      <c r="H37" s="46">
        <v>0</v>
      </c>
      <c r="I37" s="47">
        <v>0</v>
      </c>
      <c r="J37" s="47">
        <v>0</v>
      </c>
      <c r="K37" s="47">
        <v>1</v>
      </c>
      <c r="L37" s="47">
        <v>0</v>
      </c>
      <c r="M37" s="47">
        <v>0</v>
      </c>
      <c r="N37" s="47">
        <v>0</v>
      </c>
      <c r="O37" s="47">
        <v>0</v>
      </c>
      <c r="P37" s="47">
        <v>0</v>
      </c>
      <c r="Q37" s="47">
        <v>0</v>
      </c>
      <c r="R37" s="48">
        <v>0</v>
      </c>
      <c r="S37" s="46">
        <v>0</v>
      </c>
      <c r="T37" s="47">
        <v>0</v>
      </c>
      <c r="U37" s="47">
        <v>0</v>
      </c>
      <c r="V37" s="48">
        <v>0</v>
      </c>
      <c r="W37" s="46">
        <v>0</v>
      </c>
      <c r="X37" s="48">
        <v>0</v>
      </c>
      <c r="Y37" s="46">
        <v>0</v>
      </c>
      <c r="Z37" s="47">
        <v>0</v>
      </c>
      <c r="AA37" s="47">
        <v>0</v>
      </c>
      <c r="AB37" s="47">
        <v>0</v>
      </c>
      <c r="AC37" s="47">
        <v>0</v>
      </c>
      <c r="AD37" s="47">
        <v>1</v>
      </c>
      <c r="AE37" s="47">
        <v>1</v>
      </c>
      <c r="AF37" s="47">
        <v>0</v>
      </c>
      <c r="AG37" s="47">
        <v>0</v>
      </c>
      <c r="AH37" s="48">
        <v>1</v>
      </c>
      <c r="AI37" s="45" t="str">
        <f>Tabella1[[#This Row],[Required for Care Plan generation]]</f>
        <v>No</v>
      </c>
      <c r="AJ37" s="45" t="str">
        <f>IF(SUM(Tabella1[[#This Row],[DE-12]:[LT-75]])&gt;0,"Yes","No")</f>
        <v>Yes</v>
      </c>
    </row>
    <row r="38" spans="1:36" s="20" customFormat="1" ht="15" customHeight="1" x14ac:dyDescent="0.25">
      <c r="A38" s="83" t="s">
        <v>26</v>
      </c>
      <c r="B38" s="84" t="s">
        <v>72</v>
      </c>
      <c r="C38" s="24" t="s">
        <v>73</v>
      </c>
      <c r="D38" s="25" t="s">
        <v>728</v>
      </c>
      <c r="E38" s="25" t="s">
        <v>735</v>
      </c>
      <c r="F38" s="25" t="s">
        <v>540</v>
      </c>
      <c r="G38" s="45">
        <v>0</v>
      </c>
      <c r="H38" s="46">
        <v>0</v>
      </c>
      <c r="I38" s="47">
        <v>0</v>
      </c>
      <c r="J38" s="47">
        <v>0</v>
      </c>
      <c r="K38" s="47">
        <v>1</v>
      </c>
      <c r="L38" s="47">
        <v>0</v>
      </c>
      <c r="M38" s="47">
        <v>0</v>
      </c>
      <c r="N38" s="47">
        <v>0</v>
      </c>
      <c r="O38" s="47">
        <v>0</v>
      </c>
      <c r="P38" s="47">
        <v>0</v>
      </c>
      <c r="Q38" s="47">
        <v>0</v>
      </c>
      <c r="R38" s="48">
        <v>0</v>
      </c>
      <c r="S38" s="46">
        <v>0</v>
      </c>
      <c r="T38" s="47">
        <v>0</v>
      </c>
      <c r="U38" s="47">
        <v>0</v>
      </c>
      <c r="V38" s="48">
        <v>0</v>
      </c>
      <c r="W38" s="46">
        <v>0</v>
      </c>
      <c r="X38" s="48">
        <v>0</v>
      </c>
      <c r="Y38" s="46">
        <v>0</v>
      </c>
      <c r="Z38" s="47">
        <v>0</v>
      </c>
      <c r="AA38" s="47">
        <v>0</v>
      </c>
      <c r="AB38" s="47">
        <v>0</v>
      </c>
      <c r="AC38" s="47">
        <v>0</v>
      </c>
      <c r="AD38" s="47">
        <v>0</v>
      </c>
      <c r="AE38" s="47">
        <v>0</v>
      </c>
      <c r="AF38" s="47">
        <v>0</v>
      </c>
      <c r="AG38" s="47">
        <v>0</v>
      </c>
      <c r="AH38" s="48">
        <v>0</v>
      </c>
      <c r="AI38" s="45" t="str">
        <f>Tabella1[[#This Row],[Required for Care Plan generation]]</f>
        <v>No</v>
      </c>
      <c r="AJ38" s="45" t="str">
        <f>IF(SUM(Tabella1[[#This Row],[DE-12]:[LT-75]])&gt;0,"Yes","No")</f>
        <v>Yes</v>
      </c>
    </row>
    <row r="39" spans="1:36" s="20" customFormat="1" ht="15" customHeight="1" x14ac:dyDescent="0.25">
      <c r="A39" s="83" t="s">
        <v>26</v>
      </c>
      <c r="B39" s="84" t="s">
        <v>74</v>
      </c>
      <c r="C39" s="24" t="s">
        <v>75</v>
      </c>
      <c r="D39" s="26" t="s">
        <v>717</v>
      </c>
      <c r="E39" s="25" t="s">
        <v>735</v>
      </c>
      <c r="F39" s="25" t="s">
        <v>541</v>
      </c>
      <c r="G39" s="45">
        <v>0</v>
      </c>
      <c r="H39" s="46">
        <v>0</v>
      </c>
      <c r="I39" s="47">
        <v>0</v>
      </c>
      <c r="J39" s="47">
        <v>0</v>
      </c>
      <c r="K39" s="47">
        <v>0</v>
      </c>
      <c r="L39" s="47">
        <v>0</v>
      </c>
      <c r="M39" s="47">
        <v>1</v>
      </c>
      <c r="N39" s="47">
        <v>0</v>
      </c>
      <c r="O39" s="47">
        <v>0</v>
      </c>
      <c r="P39" s="47">
        <v>0</v>
      </c>
      <c r="Q39" s="47">
        <v>0</v>
      </c>
      <c r="R39" s="48">
        <v>0</v>
      </c>
      <c r="S39" s="46">
        <v>0</v>
      </c>
      <c r="T39" s="47">
        <v>0</v>
      </c>
      <c r="U39" s="47">
        <v>0</v>
      </c>
      <c r="V39" s="48">
        <v>0</v>
      </c>
      <c r="W39" s="46">
        <v>0</v>
      </c>
      <c r="X39" s="48">
        <v>0</v>
      </c>
      <c r="Y39" s="46">
        <v>0</v>
      </c>
      <c r="Z39" s="47">
        <v>0</v>
      </c>
      <c r="AA39" s="47">
        <v>0</v>
      </c>
      <c r="AB39" s="47">
        <v>0</v>
      </c>
      <c r="AC39" s="47">
        <v>0</v>
      </c>
      <c r="AD39" s="47">
        <v>0</v>
      </c>
      <c r="AE39" s="47">
        <v>0</v>
      </c>
      <c r="AF39" s="47">
        <v>0</v>
      </c>
      <c r="AG39" s="47">
        <v>0</v>
      </c>
      <c r="AH39" s="48">
        <v>0</v>
      </c>
      <c r="AI39" s="45" t="str">
        <f>Tabella1[[#This Row],[Required for Care Plan generation]]</f>
        <v>No</v>
      </c>
      <c r="AJ39" s="45" t="str">
        <f>IF(SUM(Tabella1[[#This Row],[DE-12]:[LT-75]])&gt;0,"Yes","No")</f>
        <v>Yes</v>
      </c>
    </row>
    <row r="40" spans="1:36" s="20" customFormat="1" ht="15" customHeight="1" x14ac:dyDescent="0.25">
      <c r="A40" s="83" t="s">
        <v>26</v>
      </c>
      <c r="B40" s="84" t="s">
        <v>76</v>
      </c>
      <c r="C40" s="24" t="s">
        <v>77</v>
      </c>
      <c r="D40" s="25" t="s">
        <v>729</v>
      </c>
      <c r="E40" s="25" t="s">
        <v>735</v>
      </c>
      <c r="F40" s="27" t="s">
        <v>542</v>
      </c>
      <c r="G40" s="45">
        <v>0</v>
      </c>
      <c r="H40" s="46">
        <v>0</v>
      </c>
      <c r="I40" s="47">
        <v>0</v>
      </c>
      <c r="J40" s="47">
        <v>0</v>
      </c>
      <c r="K40" s="47">
        <v>0</v>
      </c>
      <c r="L40" s="47">
        <v>0</v>
      </c>
      <c r="M40" s="47">
        <v>0</v>
      </c>
      <c r="N40" s="47">
        <v>0</v>
      </c>
      <c r="O40" s="47">
        <v>0</v>
      </c>
      <c r="P40" s="47">
        <v>0</v>
      </c>
      <c r="Q40" s="47">
        <v>0</v>
      </c>
      <c r="R40" s="48">
        <v>0</v>
      </c>
      <c r="S40" s="46">
        <v>0</v>
      </c>
      <c r="T40" s="47">
        <v>0</v>
      </c>
      <c r="U40" s="47">
        <v>0</v>
      </c>
      <c r="V40" s="48">
        <v>0</v>
      </c>
      <c r="W40" s="46">
        <v>0</v>
      </c>
      <c r="X40" s="48">
        <v>0</v>
      </c>
      <c r="Y40" s="46">
        <v>0</v>
      </c>
      <c r="Z40" s="47">
        <v>0</v>
      </c>
      <c r="AA40" s="47">
        <v>0</v>
      </c>
      <c r="AB40" s="47">
        <v>0</v>
      </c>
      <c r="AC40" s="47">
        <v>0</v>
      </c>
      <c r="AD40" s="47">
        <v>0</v>
      </c>
      <c r="AE40" s="47">
        <v>0</v>
      </c>
      <c r="AF40" s="47">
        <v>0</v>
      </c>
      <c r="AG40" s="47">
        <v>0</v>
      </c>
      <c r="AH40" s="48">
        <v>0</v>
      </c>
      <c r="AI40" s="45" t="str">
        <f>Tabella1[[#This Row],[Required for Care Plan generation]]</f>
        <v>No</v>
      </c>
      <c r="AJ40" s="45" t="str">
        <f>IF(SUM(Tabella1[[#This Row],[DE-12]:[LT-75]])&gt;0,"Yes","No")</f>
        <v>No</v>
      </c>
    </row>
    <row r="41" spans="1:36" s="20" customFormat="1" ht="15" customHeight="1" thickBot="1" x14ac:dyDescent="0.3">
      <c r="A41" s="83" t="s">
        <v>26</v>
      </c>
      <c r="B41" s="84" t="s">
        <v>78</v>
      </c>
      <c r="C41" s="24" t="s">
        <v>79</v>
      </c>
      <c r="D41" s="26" t="s">
        <v>718</v>
      </c>
      <c r="E41" s="25" t="s">
        <v>735</v>
      </c>
      <c r="F41" s="25" t="s">
        <v>543</v>
      </c>
      <c r="G41" s="45">
        <v>0</v>
      </c>
      <c r="H41" s="46">
        <v>0</v>
      </c>
      <c r="I41" s="47">
        <v>0</v>
      </c>
      <c r="J41" s="47">
        <v>0</v>
      </c>
      <c r="K41" s="47">
        <v>0</v>
      </c>
      <c r="L41" s="47">
        <v>0</v>
      </c>
      <c r="M41" s="47">
        <v>0</v>
      </c>
      <c r="N41" s="47">
        <v>0</v>
      </c>
      <c r="O41" s="47">
        <v>0</v>
      </c>
      <c r="P41" s="47">
        <v>0</v>
      </c>
      <c r="Q41" s="47">
        <v>0</v>
      </c>
      <c r="R41" s="48">
        <v>0</v>
      </c>
      <c r="S41" s="46">
        <v>1</v>
      </c>
      <c r="T41" s="47">
        <v>1</v>
      </c>
      <c r="U41" s="47">
        <v>1</v>
      </c>
      <c r="V41" s="48">
        <v>1</v>
      </c>
      <c r="W41" s="46">
        <v>0</v>
      </c>
      <c r="X41" s="48">
        <v>0</v>
      </c>
      <c r="Y41" s="46">
        <v>0</v>
      </c>
      <c r="Z41" s="47">
        <v>0</v>
      </c>
      <c r="AA41" s="47">
        <v>0</v>
      </c>
      <c r="AB41" s="47">
        <v>0</v>
      </c>
      <c r="AC41" s="47">
        <v>0</v>
      </c>
      <c r="AD41" s="47">
        <v>0</v>
      </c>
      <c r="AE41" s="47">
        <v>0</v>
      </c>
      <c r="AF41" s="47">
        <v>0</v>
      </c>
      <c r="AG41" s="47">
        <v>0</v>
      </c>
      <c r="AH41" s="48">
        <v>0</v>
      </c>
      <c r="AI41" s="45" t="str">
        <f>Tabella1[[#This Row],[Required for Care Plan generation]]</f>
        <v>No</v>
      </c>
      <c r="AJ41" s="45" t="str">
        <f>IF(SUM(Tabella1[[#This Row],[DE-12]:[LT-75]])&gt;0,"Yes","No")</f>
        <v>Yes</v>
      </c>
    </row>
    <row r="42" spans="1:36" s="20" customFormat="1" ht="15" customHeight="1" thickTop="1" x14ac:dyDescent="0.25">
      <c r="A42" s="77" t="s">
        <v>80</v>
      </c>
      <c r="B42" s="78" t="s">
        <v>27</v>
      </c>
      <c r="C42" s="30" t="s">
        <v>28</v>
      </c>
      <c r="D42" s="31" t="s">
        <v>716</v>
      </c>
      <c r="E42" s="31" t="s">
        <v>735</v>
      </c>
      <c r="F42" s="31" t="s">
        <v>544</v>
      </c>
      <c r="G42" s="41">
        <v>1</v>
      </c>
      <c r="H42" s="42">
        <v>0</v>
      </c>
      <c r="I42" s="43">
        <v>0</v>
      </c>
      <c r="J42" s="43">
        <v>0</v>
      </c>
      <c r="K42" s="43">
        <v>0</v>
      </c>
      <c r="L42" s="43">
        <v>0</v>
      </c>
      <c r="M42" s="43">
        <v>0</v>
      </c>
      <c r="N42" s="43">
        <v>0</v>
      </c>
      <c r="O42" s="43">
        <v>0</v>
      </c>
      <c r="P42" s="43">
        <v>0</v>
      </c>
      <c r="Q42" s="43">
        <v>0</v>
      </c>
      <c r="R42" s="44">
        <v>0</v>
      </c>
      <c r="S42" s="42">
        <v>1</v>
      </c>
      <c r="T42" s="43">
        <v>0</v>
      </c>
      <c r="U42" s="43">
        <v>0</v>
      </c>
      <c r="V42" s="44">
        <v>0</v>
      </c>
      <c r="W42" s="42">
        <v>1</v>
      </c>
      <c r="X42" s="44">
        <v>1</v>
      </c>
      <c r="Y42" s="42">
        <v>0</v>
      </c>
      <c r="Z42" s="43">
        <v>0</v>
      </c>
      <c r="AA42" s="43">
        <v>0</v>
      </c>
      <c r="AB42" s="43">
        <v>0</v>
      </c>
      <c r="AC42" s="43">
        <v>0</v>
      </c>
      <c r="AD42" s="43">
        <v>1</v>
      </c>
      <c r="AE42" s="43">
        <v>1</v>
      </c>
      <c r="AF42" s="43">
        <v>0</v>
      </c>
      <c r="AG42" s="43">
        <v>0</v>
      </c>
      <c r="AH42" s="44">
        <v>1</v>
      </c>
      <c r="AI42" s="45" t="str">
        <f>Tabella1[[#This Row],[Required for Care Plan generation]]</f>
        <v>No</v>
      </c>
      <c r="AJ42" s="45" t="str">
        <f>IF(SUM(Tabella1[[#This Row],[DE-12]:[LT-75]])&gt;0,"Yes","No")</f>
        <v>Yes</v>
      </c>
    </row>
    <row r="43" spans="1:36" s="20" customFormat="1" ht="15" customHeight="1" x14ac:dyDescent="0.25">
      <c r="A43" s="79" t="s">
        <v>80</v>
      </c>
      <c r="B43" s="80" t="s">
        <v>81</v>
      </c>
      <c r="C43" s="21" t="s">
        <v>82</v>
      </c>
      <c r="D43" s="23" t="s">
        <v>717</v>
      </c>
      <c r="E43" s="22" t="s">
        <v>735</v>
      </c>
      <c r="F43" s="22" t="s">
        <v>545</v>
      </c>
      <c r="G43" s="45">
        <v>0</v>
      </c>
      <c r="H43" s="46">
        <v>0</v>
      </c>
      <c r="I43" s="47">
        <v>0</v>
      </c>
      <c r="J43" s="47">
        <v>0</v>
      </c>
      <c r="K43" s="47">
        <v>0</v>
      </c>
      <c r="L43" s="47">
        <v>0</v>
      </c>
      <c r="M43" s="47">
        <v>0</v>
      </c>
      <c r="N43" s="47">
        <v>0</v>
      </c>
      <c r="O43" s="47">
        <v>0</v>
      </c>
      <c r="P43" s="47">
        <v>0</v>
      </c>
      <c r="Q43" s="47">
        <v>0</v>
      </c>
      <c r="R43" s="48">
        <v>0</v>
      </c>
      <c r="S43" s="46">
        <v>0</v>
      </c>
      <c r="T43" s="47">
        <v>0</v>
      </c>
      <c r="U43" s="47">
        <v>0</v>
      </c>
      <c r="V43" s="48">
        <v>0</v>
      </c>
      <c r="W43" s="46">
        <v>1</v>
      </c>
      <c r="X43" s="48">
        <v>1</v>
      </c>
      <c r="Y43" s="46">
        <v>0</v>
      </c>
      <c r="Z43" s="47">
        <v>0</v>
      </c>
      <c r="AA43" s="47">
        <v>0</v>
      </c>
      <c r="AB43" s="47">
        <v>0</v>
      </c>
      <c r="AC43" s="47">
        <v>0</v>
      </c>
      <c r="AD43" s="47">
        <v>1</v>
      </c>
      <c r="AE43" s="47">
        <v>1</v>
      </c>
      <c r="AF43" s="47">
        <v>0</v>
      </c>
      <c r="AG43" s="47">
        <v>0</v>
      </c>
      <c r="AH43" s="48">
        <v>1</v>
      </c>
      <c r="AI43" s="45" t="str">
        <f>Tabella1[[#This Row],[Required for Care Plan generation]]</f>
        <v>No</v>
      </c>
      <c r="AJ43" s="45" t="str">
        <f>IF(SUM(Tabella1[[#This Row],[DE-12]:[LT-75]])&gt;0,"Yes","No")</f>
        <v>Yes</v>
      </c>
    </row>
    <row r="44" spans="1:36" s="20" customFormat="1" ht="15" customHeight="1" x14ac:dyDescent="0.25">
      <c r="A44" s="79" t="s">
        <v>80</v>
      </c>
      <c r="B44" s="80" t="s">
        <v>83</v>
      </c>
      <c r="C44" s="21" t="s">
        <v>84</v>
      </c>
      <c r="D44" s="22" t="s">
        <v>730</v>
      </c>
      <c r="E44" s="22" t="s">
        <v>735</v>
      </c>
      <c r="F44" s="22" t="s">
        <v>546</v>
      </c>
      <c r="G44" s="45">
        <v>0</v>
      </c>
      <c r="H44" s="46">
        <v>0</v>
      </c>
      <c r="I44" s="47">
        <v>0</v>
      </c>
      <c r="J44" s="47">
        <v>0</v>
      </c>
      <c r="K44" s="47">
        <v>0</v>
      </c>
      <c r="L44" s="47">
        <v>0</v>
      </c>
      <c r="M44" s="47">
        <v>0</v>
      </c>
      <c r="N44" s="47">
        <v>0</v>
      </c>
      <c r="O44" s="47">
        <v>0</v>
      </c>
      <c r="P44" s="47">
        <v>0</v>
      </c>
      <c r="Q44" s="47">
        <v>0</v>
      </c>
      <c r="R44" s="48">
        <v>0</v>
      </c>
      <c r="S44" s="46">
        <v>0</v>
      </c>
      <c r="T44" s="47">
        <v>0</v>
      </c>
      <c r="U44" s="47">
        <v>0</v>
      </c>
      <c r="V44" s="48">
        <v>0</v>
      </c>
      <c r="W44" s="46">
        <v>0</v>
      </c>
      <c r="X44" s="48">
        <v>0</v>
      </c>
      <c r="Y44" s="46">
        <v>0</v>
      </c>
      <c r="Z44" s="47">
        <v>0</v>
      </c>
      <c r="AA44" s="47">
        <v>0</v>
      </c>
      <c r="AB44" s="47">
        <v>0</v>
      </c>
      <c r="AC44" s="47">
        <v>0</v>
      </c>
      <c r="AD44" s="47">
        <v>1</v>
      </c>
      <c r="AE44" s="47">
        <v>1</v>
      </c>
      <c r="AF44" s="47">
        <v>0</v>
      </c>
      <c r="AG44" s="47">
        <v>0</v>
      </c>
      <c r="AH44" s="48">
        <v>1</v>
      </c>
      <c r="AI44" s="45" t="str">
        <f>Tabella1[[#This Row],[Required for Care Plan generation]]</f>
        <v>No</v>
      </c>
      <c r="AJ44" s="45" t="str">
        <f>IF(SUM(Tabella1[[#This Row],[DE-12]:[LT-75]])&gt;0,"Yes","No")</f>
        <v>Yes</v>
      </c>
    </row>
    <row r="45" spans="1:36" s="20" customFormat="1" ht="15" customHeight="1" x14ac:dyDescent="0.25">
      <c r="A45" s="79" t="s">
        <v>80</v>
      </c>
      <c r="B45" s="80" t="s">
        <v>85</v>
      </c>
      <c r="C45" s="21" t="s">
        <v>86</v>
      </c>
      <c r="D45" s="22" t="s">
        <v>731</v>
      </c>
      <c r="E45" s="22" t="s">
        <v>735</v>
      </c>
      <c r="F45" s="22" t="s">
        <v>547</v>
      </c>
      <c r="G45" s="45">
        <v>0</v>
      </c>
      <c r="H45" s="46">
        <v>0</v>
      </c>
      <c r="I45" s="47">
        <v>0</v>
      </c>
      <c r="J45" s="47">
        <v>0</v>
      </c>
      <c r="K45" s="47">
        <v>0</v>
      </c>
      <c r="L45" s="47">
        <v>0</v>
      </c>
      <c r="M45" s="47">
        <v>0</v>
      </c>
      <c r="N45" s="47">
        <v>0</v>
      </c>
      <c r="O45" s="47">
        <v>0</v>
      </c>
      <c r="P45" s="47">
        <v>0</v>
      </c>
      <c r="Q45" s="47">
        <v>0</v>
      </c>
      <c r="R45" s="48">
        <v>0</v>
      </c>
      <c r="S45" s="46">
        <v>0</v>
      </c>
      <c r="T45" s="47">
        <v>0</v>
      </c>
      <c r="U45" s="47">
        <v>0</v>
      </c>
      <c r="V45" s="48">
        <v>0</v>
      </c>
      <c r="W45" s="46">
        <v>0</v>
      </c>
      <c r="X45" s="48">
        <v>0</v>
      </c>
      <c r="Y45" s="46">
        <v>0</v>
      </c>
      <c r="Z45" s="47">
        <v>0</v>
      </c>
      <c r="AA45" s="47">
        <v>0</v>
      </c>
      <c r="AB45" s="47">
        <v>0</v>
      </c>
      <c r="AC45" s="47">
        <v>0</v>
      </c>
      <c r="AD45" s="47">
        <v>1</v>
      </c>
      <c r="AE45" s="47">
        <v>1</v>
      </c>
      <c r="AF45" s="47">
        <v>0</v>
      </c>
      <c r="AG45" s="47">
        <v>0</v>
      </c>
      <c r="AH45" s="48">
        <v>1</v>
      </c>
      <c r="AI45" s="45" t="str">
        <f>Tabella1[[#This Row],[Required for Care Plan generation]]</f>
        <v>No</v>
      </c>
      <c r="AJ45" s="45" t="str">
        <f>IF(SUM(Tabella1[[#This Row],[DE-12]:[LT-75]])&gt;0,"Yes","No")</f>
        <v>Yes</v>
      </c>
    </row>
    <row r="46" spans="1:36" s="20" customFormat="1" ht="15" customHeight="1" x14ac:dyDescent="0.25">
      <c r="A46" s="79" t="s">
        <v>80</v>
      </c>
      <c r="B46" s="80" t="s">
        <v>87</v>
      </c>
      <c r="C46" s="21" t="s">
        <v>88</v>
      </c>
      <c r="D46" s="22" t="s">
        <v>732</v>
      </c>
      <c r="E46" s="22" t="s">
        <v>735</v>
      </c>
      <c r="F46" s="22" t="s">
        <v>548</v>
      </c>
      <c r="G46" s="45">
        <v>0</v>
      </c>
      <c r="H46" s="46">
        <v>0</v>
      </c>
      <c r="I46" s="47">
        <v>0</v>
      </c>
      <c r="J46" s="47">
        <v>0</v>
      </c>
      <c r="K46" s="47">
        <v>0</v>
      </c>
      <c r="L46" s="47">
        <v>0</v>
      </c>
      <c r="M46" s="47">
        <v>0</v>
      </c>
      <c r="N46" s="47">
        <v>0</v>
      </c>
      <c r="O46" s="47">
        <v>0</v>
      </c>
      <c r="P46" s="47">
        <v>0</v>
      </c>
      <c r="Q46" s="47">
        <v>0</v>
      </c>
      <c r="R46" s="48">
        <v>0</v>
      </c>
      <c r="S46" s="46">
        <v>0</v>
      </c>
      <c r="T46" s="47">
        <v>0</v>
      </c>
      <c r="U46" s="47">
        <v>0</v>
      </c>
      <c r="V46" s="48">
        <v>0</v>
      </c>
      <c r="W46" s="46">
        <v>0</v>
      </c>
      <c r="X46" s="48">
        <v>1</v>
      </c>
      <c r="Y46" s="46">
        <v>0</v>
      </c>
      <c r="Z46" s="47">
        <v>0</v>
      </c>
      <c r="AA46" s="47">
        <v>0</v>
      </c>
      <c r="AB46" s="47">
        <v>0</v>
      </c>
      <c r="AC46" s="47">
        <v>0</v>
      </c>
      <c r="AD46" s="47">
        <v>0</v>
      </c>
      <c r="AE46" s="47">
        <v>0</v>
      </c>
      <c r="AF46" s="47">
        <v>0</v>
      </c>
      <c r="AG46" s="47">
        <v>0</v>
      </c>
      <c r="AH46" s="48">
        <v>0</v>
      </c>
      <c r="AI46" s="45" t="str">
        <f>Tabella1[[#This Row],[Required for Care Plan generation]]</f>
        <v>No</v>
      </c>
      <c r="AJ46" s="45" t="str">
        <f>IF(SUM(Tabella1[[#This Row],[DE-12]:[LT-75]])&gt;0,"Yes","No")</f>
        <v>Yes</v>
      </c>
    </row>
    <row r="47" spans="1:36" s="20" customFormat="1" ht="15" customHeight="1" x14ac:dyDescent="0.25">
      <c r="A47" s="79" t="s">
        <v>80</v>
      </c>
      <c r="B47" s="80" t="s">
        <v>89</v>
      </c>
      <c r="C47" s="21" t="s">
        <v>90</v>
      </c>
      <c r="D47" s="23" t="s">
        <v>717</v>
      </c>
      <c r="E47" s="22" t="s">
        <v>735</v>
      </c>
      <c r="F47" s="22" t="s">
        <v>549</v>
      </c>
      <c r="G47" s="45">
        <v>0</v>
      </c>
      <c r="H47" s="46">
        <v>0</v>
      </c>
      <c r="I47" s="47">
        <v>0</v>
      </c>
      <c r="J47" s="47">
        <v>0</v>
      </c>
      <c r="K47" s="47">
        <v>0</v>
      </c>
      <c r="L47" s="47">
        <v>0</v>
      </c>
      <c r="M47" s="47">
        <v>0</v>
      </c>
      <c r="N47" s="47">
        <v>0</v>
      </c>
      <c r="O47" s="47">
        <v>0</v>
      </c>
      <c r="P47" s="47">
        <v>0</v>
      </c>
      <c r="Q47" s="47">
        <v>0</v>
      </c>
      <c r="R47" s="48">
        <v>0</v>
      </c>
      <c r="S47" s="46">
        <v>1</v>
      </c>
      <c r="T47" s="47">
        <v>0</v>
      </c>
      <c r="U47" s="47">
        <v>0</v>
      </c>
      <c r="V47" s="48">
        <v>0</v>
      </c>
      <c r="W47" s="46">
        <v>1</v>
      </c>
      <c r="X47" s="48">
        <v>1</v>
      </c>
      <c r="Y47" s="46">
        <v>0</v>
      </c>
      <c r="Z47" s="47">
        <v>0</v>
      </c>
      <c r="AA47" s="47">
        <v>0</v>
      </c>
      <c r="AB47" s="47">
        <v>0</v>
      </c>
      <c r="AC47" s="47">
        <v>0</v>
      </c>
      <c r="AD47" s="47">
        <v>1</v>
      </c>
      <c r="AE47" s="47">
        <v>0</v>
      </c>
      <c r="AF47" s="47">
        <v>0</v>
      </c>
      <c r="AG47" s="47">
        <v>0</v>
      </c>
      <c r="AH47" s="48">
        <v>1</v>
      </c>
      <c r="AI47" s="45" t="str">
        <f>Tabella1[[#This Row],[Required for Care Plan generation]]</f>
        <v>No</v>
      </c>
      <c r="AJ47" s="45" t="str">
        <f>IF(SUM(Tabella1[[#This Row],[DE-12]:[LT-75]])&gt;0,"Yes","No")</f>
        <v>Yes</v>
      </c>
    </row>
    <row r="48" spans="1:36" s="20" customFormat="1" ht="15" customHeight="1" x14ac:dyDescent="0.25">
      <c r="A48" s="79" t="s">
        <v>80</v>
      </c>
      <c r="B48" s="80" t="s">
        <v>91</v>
      </c>
      <c r="C48" s="21" t="s">
        <v>92</v>
      </c>
      <c r="D48" s="23" t="s">
        <v>717</v>
      </c>
      <c r="E48" s="23" t="s">
        <v>716</v>
      </c>
      <c r="F48" s="22" t="s">
        <v>550</v>
      </c>
      <c r="G48" s="45">
        <v>1</v>
      </c>
      <c r="H48" s="46">
        <v>0</v>
      </c>
      <c r="I48" s="47">
        <v>0</v>
      </c>
      <c r="J48" s="47">
        <v>0</v>
      </c>
      <c r="K48" s="47">
        <v>0</v>
      </c>
      <c r="L48" s="47">
        <v>0</v>
      </c>
      <c r="M48" s="47">
        <v>0</v>
      </c>
      <c r="N48" s="47">
        <v>0</v>
      </c>
      <c r="O48" s="47">
        <v>0</v>
      </c>
      <c r="P48" s="47">
        <v>0</v>
      </c>
      <c r="Q48" s="47">
        <v>0</v>
      </c>
      <c r="R48" s="48">
        <v>0</v>
      </c>
      <c r="S48" s="46">
        <v>0</v>
      </c>
      <c r="T48" s="47">
        <v>0</v>
      </c>
      <c r="U48" s="47">
        <v>0</v>
      </c>
      <c r="V48" s="48">
        <v>0</v>
      </c>
      <c r="W48" s="46">
        <v>1</v>
      </c>
      <c r="X48" s="48">
        <v>0</v>
      </c>
      <c r="Y48" s="46">
        <v>0</v>
      </c>
      <c r="Z48" s="47">
        <v>0</v>
      </c>
      <c r="AA48" s="47">
        <v>0</v>
      </c>
      <c r="AB48" s="47">
        <v>0</v>
      </c>
      <c r="AC48" s="47">
        <v>0</v>
      </c>
      <c r="AD48" s="47">
        <v>1</v>
      </c>
      <c r="AE48" s="47">
        <v>1</v>
      </c>
      <c r="AF48" s="47">
        <v>0</v>
      </c>
      <c r="AG48" s="47">
        <v>0</v>
      </c>
      <c r="AH48" s="48">
        <v>1</v>
      </c>
      <c r="AI48" s="45" t="str">
        <f>Tabella1[[#This Row],[Required for Care Plan generation]]</f>
        <v>Yes</v>
      </c>
      <c r="AJ48" s="45" t="str">
        <f>IF(SUM(Tabella1[[#This Row],[DE-12]:[LT-75]])&gt;0,"Yes","No")</f>
        <v>Yes</v>
      </c>
    </row>
    <row r="49" spans="1:36" s="20" customFormat="1" ht="15" customHeight="1" x14ac:dyDescent="0.25">
      <c r="A49" s="79" t="s">
        <v>80</v>
      </c>
      <c r="B49" s="80" t="s">
        <v>93</v>
      </c>
      <c r="C49" s="21" t="s">
        <v>94</v>
      </c>
      <c r="D49" s="23" t="s">
        <v>717</v>
      </c>
      <c r="E49" s="22" t="s">
        <v>735</v>
      </c>
      <c r="F49" s="22" t="s">
        <v>551</v>
      </c>
      <c r="G49" s="45">
        <v>0</v>
      </c>
      <c r="H49" s="46">
        <v>0</v>
      </c>
      <c r="I49" s="47">
        <v>0</v>
      </c>
      <c r="J49" s="47">
        <v>0</v>
      </c>
      <c r="K49" s="47">
        <v>0</v>
      </c>
      <c r="L49" s="47">
        <v>0</v>
      </c>
      <c r="M49" s="47">
        <v>0</v>
      </c>
      <c r="N49" s="47">
        <v>0</v>
      </c>
      <c r="O49" s="47">
        <v>0</v>
      </c>
      <c r="P49" s="47">
        <v>0</v>
      </c>
      <c r="Q49" s="47">
        <v>0</v>
      </c>
      <c r="R49" s="48">
        <v>0</v>
      </c>
      <c r="S49" s="46">
        <v>0</v>
      </c>
      <c r="T49" s="47">
        <v>0</v>
      </c>
      <c r="U49" s="47">
        <v>0</v>
      </c>
      <c r="V49" s="48">
        <v>0</v>
      </c>
      <c r="W49" s="46">
        <v>1</v>
      </c>
      <c r="X49" s="48">
        <v>0</v>
      </c>
      <c r="Y49" s="46">
        <v>0</v>
      </c>
      <c r="Z49" s="47">
        <v>0</v>
      </c>
      <c r="AA49" s="47">
        <v>0</v>
      </c>
      <c r="AB49" s="47">
        <v>0</v>
      </c>
      <c r="AC49" s="47">
        <v>0</v>
      </c>
      <c r="AD49" s="47">
        <v>0</v>
      </c>
      <c r="AE49" s="47">
        <v>0</v>
      </c>
      <c r="AF49" s="47">
        <v>0</v>
      </c>
      <c r="AG49" s="47">
        <v>0</v>
      </c>
      <c r="AH49" s="48">
        <v>0</v>
      </c>
      <c r="AI49" s="45" t="str">
        <f>Tabella1[[#This Row],[Required for Care Plan generation]]</f>
        <v>No</v>
      </c>
      <c r="AJ49" s="45" t="str">
        <f>IF(SUM(Tabella1[[#This Row],[DE-12]:[LT-75]])&gt;0,"Yes","No")</f>
        <v>Yes</v>
      </c>
    </row>
    <row r="50" spans="1:36" s="20" customFormat="1" ht="15" customHeight="1" x14ac:dyDescent="0.25">
      <c r="A50" s="79" t="s">
        <v>80</v>
      </c>
      <c r="B50" s="80" t="s">
        <v>95</v>
      </c>
      <c r="C50" s="21" t="s">
        <v>96</v>
      </c>
      <c r="D50" s="23" t="s">
        <v>717</v>
      </c>
      <c r="E50" s="22" t="s">
        <v>735</v>
      </c>
      <c r="F50" s="22" t="s">
        <v>552</v>
      </c>
      <c r="G50" s="45">
        <v>0</v>
      </c>
      <c r="H50" s="46">
        <v>0</v>
      </c>
      <c r="I50" s="47">
        <v>0</v>
      </c>
      <c r="J50" s="47">
        <v>0</v>
      </c>
      <c r="K50" s="47">
        <v>0</v>
      </c>
      <c r="L50" s="47">
        <v>0</v>
      </c>
      <c r="M50" s="47">
        <v>0</v>
      </c>
      <c r="N50" s="47">
        <v>0</v>
      </c>
      <c r="O50" s="47">
        <v>0</v>
      </c>
      <c r="P50" s="47">
        <v>0</v>
      </c>
      <c r="Q50" s="47">
        <v>0</v>
      </c>
      <c r="R50" s="48">
        <v>0</v>
      </c>
      <c r="S50" s="46">
        <v>0</v>
      </c>
      <c r="T50" s="47">
        <v>0</v>
      </c>
      <c r="U50" s="47">
        <v>0</v>
      </c>
      <c r="V50" s="48">
        <v>0</v>
      </c>
      <c r="W50" s="46">
        <v>1</v>
      </c>
      <c r="X50" s="48">
        <v>0</v>
      </c>
      <c r="Y50" s="46">
        <v>0</v>
      </c>
      <c r="Z50" s="47">
        <v>0</v>
      </c>
      <c r="AA50" s="47">
        <v>0</v>
      </c>
      <c r="AB50" s="47">
        <v>0</v>
      </c>
      <c r="AC50" s="47">
        <v>0</v>
      </c>
      <c r="AD50" s="47">
        <v>1</v>
      </c>
      <c r="AE50" s="47">
        <v>1</v>
      </c>
      <c r="AF50" s="47">
        <v>0</v>
      </c>
      <c r="AG50" s="47">
        <v>0</v>
      </c>
      <c r="AH50" s="48">
        <v>1</v>
      </c>
      <c r="AI50" s="45" t="str">
        <f>Tabella1[[#This Row],[Required for Care Plan generation]]</f>
        <v>No</v>
      </c>
      <c r="AJ50" s="45" t="str">
        <f>IF(SUM(Tabella1[[#This Row],[DE-12]:[LT-75]])&gt;0,"Yes","No")</f>
        <v>Yes</v>
      </c>
    </row>
    <row r="51" spans="1:36" s="20" customFormat="1" ht="15" customHeight="1" x14ac:dyDescent="0.25">
      <c r="A51" s="79" t="s">
        <v>80</v>
      </c>
      <c r="B51" s="80" t="s">
        <v>97</v>
      </c>
      <c r="C51" s="21" t="s">
        <v>98</v>
      </c>
      <c r="D51" s="23" t="s">
        <v>717</v>
      </c>
      <c r="E51" s="22" t="s">
        <v>735</v>
      </c>
      <c r="F51" s="22" t="s">
        <v>553</v>
      </c>
      <c r="G51" s="45">
        <v>1</v>
      </c>
      <c r="H51" s="46">
        <v>0</v>
      </c>
      <c r="I51" s="47">
        <v>0</v>
      </c>
      <c r="J51" s="47">
        <v>0</v>
      </c>
      <c r="K51" s="47">
        <v>0</v>
      </c>
      <c r="L51" s="47">
        <v>0</v>
      </c>
      <c r="M51" s="47">
        <v>0</v>
      </c>
      <c r="N51" s="47">
        <v>0</v>
      </c>
      <c r="O51" s="47">
        <v>0</v>
      </c>
      <c r="P51" s="47">
        <v>0</v>
      </c>
      <c r="Q51" s="47">
        <v>0</v>
      </c>
      <c r="R51" s="48">
        <v>0</v>
      </c>
      <c r="S51" s="46">
        <v>1</v>
      </c>
      <c r="T51" s="47">
        <v>0</v>
      </c>
      <c r="U51" s="47">
        <v>0</v>
      </c>
      <c r="V51" s="48">
        <v>0</v>
      </c>
      <c r="W51" s="46">
        <v>1</v>
      </c>
      <c r="X51" s="48">
        <v>1</v>
      </c>
      <c r="Y51" s="46">
        <v>0</v>
      </c>
      <c r="Z51" s="47">
        <v>0</v>
      </c>
      <c r="AA51" s="47">
        <v>0</v>
      </c>
      <c r="AB51" s="47">
        <v>0</v>
      </c>
      <c r="AC51" s="47">
        <v>0</v>
      </c>
      <c r="AD51" s="47">
        <v>1</v>
      </c>
      <c r="AE51" s="47">
        <v>1</v>
      </c>
      <c r="AF51" s="47">
        <v>0</v>
      </c>
      <c r="AG51" s="47">
        <v>0</v>
      </c>
      <c r="AH51" s="48">
        <v>1</v>
      </c>
      <c r="AI51" s="45" t="str">
        <f>Tabella1[[#This Row],[Required for Care Plan generation]]</f>
        <v>No</v>
      </c>
      <c r="AJ51" s="45" t="str">
        <f>IF(SUM(Tabella1[[#This Row],[DE-12]:[LT-75]])&gt;0,"Yes","No")</f>
        <v>Yes</v>
      </c>
    </row>
    <row r="52" spans="1:36" s="20" customFormat="1" ht="15" customHeight="1" x14ac:dyDescent="0.25">
      <c r="A52" s="79" t="s">
        <v>80</v>
      </c>
      <c r="B52" s="80" t="s">
        <v>99</v>
      </c>
      <c r="C52" s="21" t="s">
        <v>100</v>
      </c>
      <c r="D52" s="23" t="s">
        <v>717</v>
      </c>
      <c r="E52" s="22" t="s">
        <v>735</v>
      </c>
      <c r="F52" s="22" t="s">
        <v>554</v>
      </c>
      <c r="G52" s="45">
        <v>0</v>
      </c>
      <c r="H52" s="46">
        <v>0</v>
      </c>
      <c r="I52" s="47">
        <v>0</v>
      </c>
      <c r="J52" s="47">
        <v>0</v>
      </c>
      <c r="K52" s="47">
        <v>0</v>
      </c>
      <c r="L52" s="47">
        <v>0</v>
      </c>
      <c r="M52" s="47">
        <v>0</v>
      </c>
      <c r="N52" s="47">
        <v>0</v>
      </c>
      <c r="O52" s="47">
        <v>0</v>
      </c>
      <c r="P52" s="47">
        <v>0</v>
      </c>
      <c r="Q52" s="47">
        <v>0</v>
      </c>
      <c r="R52" s="48">
        <v>0</v>
      </c>
      <c r="S52" s="46">
        <v>0</v>
      </c>
      <c r="T52" s="47">
        <v>0</v>
      </c>
      <c r="U52" s="47">
        <v>0</v>
      </c>
      <c r="V52" s="48">
        <v>0</v>
      </c>
      <c r="W52" s="46">
        <v>1</v>
      </c>
      <c r="X52" s="48">
        <v>1</v>
      </c>
      <c r="Y52" s="46">
        <v>0</v>
      </c>
      <c r="Z52" s="47">
        <v>0</v>
      </c>
      <c r="AA52" s="47">
        <v>0</v>
      </c>
      <c r="AB52" s="47">
        <v>0</v>
      </c>
      <c r="AC52" s="47">
        <v>0</v>
      </c>
      <c r="AD52" s="47">
        <v>1</v>
      </c>
      <c r="AE52" s="47">
        <v>1</v>
      </c>
      <c r="AF52" s="47">
        <v>0</v>
      </c>
      <c r="AG52" s="47">
        <v>0</v>
      </c>
      <c r="AH52" s="48">
        <v>1</v>
      </c>
      <c r="AI52" s="45" t="str">
        <f>Tabella1[[#This Row],[Required for Care Plan generation]]</f>
        <v>No</v>
      </c>
      <c r="AJ52" s="45" t="str">
        <f>IF(SUM(Tabella1[[#This Row],[DE-12]:[LT-75]])&gt;0,"Yes","No")</f>
        <v>Yes</v>
      </c>
    </row>
    <row r="53" spans="1:36" s="20" customFormat="1" ht="15" customHeight="1" x14ac:dyDescent="0.25">
      <c r="A53" s="79" t="s">
        <v>80</v>
      </c>
      <c r="B53" s="80" t="s">
        <v>101</v>
      </c>
      <c r="C53" s="21" t="s">
        <v>102</v>
      </c>
      <c r="D53" s="22" t="s">
        <v>716</v>
      </c>
      <c r="E53" s="22" t="s">
        <v>735</v>
      </c>
      <c r="F53" s="22" t="s">
        <v>555</v>
      </c>
      <c r="G53" s="45">
        <v>0</v>
      </c>
      <c r="H53" s="46">
        <v>0</v>
      </c>
      <c r="I53" s="47">
        <v>0</v>
      </c>
      <c r="J53" s="47">
        <v>0</v>
      </c>
      <c r="K53" s="47">
        <v>0</v>
      </c>
      <c r="L53" s="47">
        <v>0</v>
      </c>
      <c r="M53" s="47">
        <v>0</v>
      </c>
      <c r="N53" s="47">
        <v>0</v>
      </c>
      <c r="O53" s="47">
        <v>0</v>
      </c>
      <c r="P53" s="47">
        <v>0</v>
      </c>
      <c r="Q53" s="47">
        <v>0</v>
      </c>
      <c r="R53" s="48">
        <v>0</v>
      </c>
      <c r="S53" s="46">
        <v>0</v>
      </c>
      <c r="T53" s="47">
        <v>0</v>
      </c>
      <c r="U53" s="47">
        <v>0</v>
      </c>
      <c r="V53" s="48">
        <v>0</v>
      </c>
      <c r="W53" s="46">
        <v>1</v>
      </c>
      <c r="X53" s="48">
        <v>1</v>
      </c>
      <c r="Y53" s="46">
        <v>0</v>
      </c>
      <c r="Z53" s="47">
        <v>0</v>
      </c>
      <c r="AA53" s="47">
        <v>0</v>
      </c>
      <c r="AB53" s="47">
        <v>0</v>
      </c>
      <c r="AC53" s="47">
        <v>0</v>
      </c>
      <c r="AD53" s="47">
        <v>1</v>
      </c>
      <c r="AE53" s="47">
        <v>1</v>
      </c>
      <c r="AF53" s="47">
        <v>0</v>
      </c>
      <c r="AG53" s="47">
        <v>0</v>
      </c>
      <c r="AH53" s="48">
        <v>1</v>
      </c>
      <c r="AI53" s="45" t="str">
        <f>Tabella1[[#This Row],[Required for Care Plan generation]]</f>
        <v>No</v>
      </c>
      <c r="AJ53" s="45" t="str">
        <f>IF(SUM(Tabella1[[#This Row],[DE-12]:[LT-75]])&gt;0,"Yes","No")</f>
        <v>Yes</v>
      </c>
    </row>
    <row r="54" spans="1:36" s="20" customFormat="1" ht="15" customHeight="1" x14ac:dyDescent="0.25">
      <c r="A54" s="79" t="s">
        <v>80</v>
      </c>
      <c r="B54" s="80" t="s">
        <v>103</v>
      </c>
      <c r="C54" s="21" t="s">
        <v>104</v>
      </c>
      <c r="D54" s="22" t="s">
        <v>733</v>
      </c>
      <c r="E54" s="22" t="s">
        <v>735</v>
      </c>
      <c r="F54" s="22" t="s">
        <v>556</v>
      </c>
      <c r="G54" s="45">
        <v>0</v>
      </c>
      <c r="H54" s="46">
        <v>0</v>
      </c>
      <c r="I54" s="47">
        <v>0</v>
      </c>
      <c r="J54" s="47">
        <v>0</v>
      </c>
      <c r="K54" s="47">
        <v>0</v>
      </c>
      <c r="L54" s="47">
        <v>0</v>
      </c>
      <c r="M54" s="47">
        <v>0</v>
      </c>
      <c r="N54" s="47">
        <v>0</v>
      </c>
      <c r="O54" s="47">
        <v>0</v>
      </c>
      <c r="P54" s="47">
        <v>0</v>
      </c>
      <c r="Q54" s="47">
        <v>0</v>
      </c>
      <c r="R54" s="48">
        <v>0</v>
      </c>
      <c r="S54" s="46">
        <v>0</v>
      </c>
      <c r="T54" s="47">
        <v>0</v>
      </c>
      <c r="U54" s="47">
        <v>0</v>
      </c>
      <c r="V54" s="48">
        <v>0</v>
      </c>
      <c r="W54" s="46">
        <v>0</v>
      </c>
      <c r="X54" s="48">
        <v>0</v>
      </c>
      <c r="Y54" s="46">
        <v>0</v>
      </c>
      <c r="Z54" s="47">
        <v>0</v>
      </c>
      <c r="AA54" s="47">
        <v>0</v>
      </c>
      <c r="AB54" s="47">
        <v>0</v>
      </c>
      <c r="AC54" s="47">
        <v>0</v>
      </c>
      <c r="AD54" s="47">
        <v>0</v>
      </c>
      <c r="AE54" s="47">
        <v>0</v>
      </c>
      <c r="AF54" s="47">
        <v>0</v>
      </c>
      <c r="AG54" s="47">
        <v>0</v>
      </c>
      <c r="AH54" s="48">
        <v>0</v>
      </c>
      <c r="AI54" s="45" t="str">
        <f>Tabella1[[#This Row],[Required for Care Plan generation]]</f>
        <v>No</v>
      </c>
      <c r="AJ54" s="45" t="str">
        <f>IF(SUM(Tabella1[[#This Row],[DE-12]:[LT-75]])&gt;0,"Yes","No")</f>
        <v>No</v>
      </c>
    </row>
    <row r="55" spans="1:36" s="20" customFormat="1" ht="15" customHeight="1" thickBot="1" x14ac:dyDescent="0.3">
      <c r="A55" s="81" t="s">
        <v>80</v>
      </c>
      <c r="B55" s="82" t="s">
        <v>105</v>
      </c>
      <c r="C55" s="32" t="s">
        <v>106</v>
      </c>
      <c r="D55" s="34" t="s">
        <v>716</v>
      </c>
      <c r="E55" s="34" t="s">
        <v>735</v>
      </c>
      <c r="F55" s="34" t="s">
        <v>557</v>
      </c>
      <c r="G55" s="49">
        <v>1</v>
      </c>
      <c r="H55" s="50">
        <v>0</v>
      </c>
      <c r="I55" s="51">
        <v>0</v>
      </c>
      <c r="J55" s="51">
        <v>0</v>
      </c>
      <c r="K55" s="51">
        <v>0</v>
      </c>
      <c r="L55" s="51">
        <v>0</v>
      </c>
      <c r="M55" s="51">
        <v>0</v>
      </c>
      <c r="N55" s="51">
        <v>0</v>
      </c>
      <c r="O55" s="51">
        <v>0</v>
      </c>
      <c r="P55" s="51">
        <v>0</v>
      </c>
      <c r="Q55" s="51">
        <v>0</v>
      </c>
      <c r="R55" s="52">
        <v>0</v>
      </c>
      <c r="S55" s="50">
        <v>1</v>
      </c>
      <c r="T55" s="51">
        <v>0</v>
      </c>
      <c r="U55" s="51">
        <v>0</v>
      </c>
      <c r="V55" s="52">
        <v>0</v>
      </c>
      <c r="W55" s="50">
        <v>1</v>
      </c>
      <c r="X55" s="52">
        <v>1</v>
      </c>
      <c r="Y55" s="50">
        <v>0</v>
      </c>
      <c r="Z55" s="51">
        <v>0</v>
      </c>
      <c r="AA55" s="51">
        <v>0</v>
      </c>
      <c r="AB55" s="51">
        <v>0</v>
      </c>
      <c r="AC55" s="51">
        <v>0</v>
      </c>
      <c r="AD55" s="51">
        <v>1</v>
      </c>
      <c r="AE55" s="51">
        <v>1</v>
      </c>
      <c r="AF55" s="51">
        <v>0</v>
      </c>
      <c r="AG55" s="51">
        <v>0</v>
      </c>
      <c r="AH55" s="52">
        <v>1</v>
      </c>
      <c r="AI55" s="45" t="str">
        <f>Tabella1[[#This Row],[Required for Care Plan generation]]</f>
        <v>No</v>
      </c>
      <c r="AJ55" s="45" t="str">
        <f>IF(SUM(Tabella1[[#This Row],[DE-12]:[LT-75]])&gt;0,"Yes","No")</f>
        <v>Yes</v>
      </c>
    </row>
    <row r="56" spans="1:36" s="20" customFormat="1" ht="15" customHeight="1" thickTop="1" x14ac:dyDescent="0.25">
      <c r="A56" s="83" t="s">
        <v>89</v>
      </c>
      <c r="B56" s="84" t="s">
        <v>27</v>
      </c>
      <c r="C56" s="24" t="s">
        <v>28</v>
      </c>
      <c r="D56" s="25" t="s">
        <v>716</v>
      </c>
      <c r="E56" s="25" t="s">
        <v>735</v>
      </c>
      <c r="F56" s="25" t="s">
        <v>558</v>
      </c>
      <c r="G56" s="45">
        <v>0</v>
      </c>
      <c r="H56" s="46">
        <v>1</v>
      </c>
      <c r="I56" s="47">
        <v>1</v>
      </c>
      <c r="J56" s="47">
        <v>1</v>
      </c>
      <c r="K56" s="47">
        <v>1</v>
      </c>
      <c r="L56" s="47">
        <v>1</v>
      </c>
      <c r="M56" s="47">
        <v>0</v>
      </c>
      <c r="N56" s="47">
        <v>0</v>
      </c>
      <c r="O56" s="47">
        <v>0</v>
      </c>
      <c r="P56" s="47">
        <v>0</v>
      </c>
      <c r="Q56" s="47">
        <v>0</v>
      </c>
      <c r="R56" s="48">
        <v>0</v>
      </c>
      <c r="S56" s="46">
        <v>1</v>
      </c>
      <c r="T56" s="47">
        <v>1</v>
      </c>
      <c r="U56" s="47">
        <v>1</v>
      </c>
      <c r="V56" s="48">
        <v>1</v>
      </c>
      <c r="W56" s="46">
        <v>1</v>
      </c>
      <c r="X56" s="48">
        <v>1</v>
      </c>
      <c r="Y56" s="46">
        <v>0</v>
      </c>
      <c r="Z56" s="47">
        <v>0</v>
      </c>
      <c r="AA56" s="47">
        <v>0</v>
      </c>
      <c r="AB56" s="47">
        <v>0</v>
      </c>
      <c r="AC56" s="47">
        <v>0</v>
      </c>
      <c r="AD56" s="47">
        <v>1</v>
      </c>
      <c r="AE56" s="47">
        <v>0</v>
      </c>
      <c r="AF56" s="47">
        <v>0</v>
      </c>
      <c r="AG56" s="47">
        <v>0</v>
      </c>
      <c r="AH56" s="48">
        <v>1</v>
      </c>
      <c r="AI56" s="45" t="str">
        <f>Tabella1[[#This Row],[Required for Care Plan generation]]</f>
        <v>No</v>
      </c>
      <c r="AJ56" s="45" t="str">
        <f>IF(SUM(Tabella1[[#This Row],[DE-12]:[LT-75]])&gt;0,"Yes","No")</f>
        <v>Yes</v>
      </c>
    </row>
    <row r="57" spans="1:36" s="20" customFormat="1" ht="15" customHeight="1" x14ac:dyDescent="0.25">
      <c r="A57" s="83" t="s">
        <v>89</v>
      </c>
      <c r="B57" s="84" t="s">
        <v>107</v>
      </c>
      <c r="C57" s="24" t="s">
        <v>108</v>
      </c>
      <c r="D57" s="25" t="s">
        <v>716</v>
      </c>
      <c r="E57" s="25" t="s">
        <v>735</v>
      </c>
      <c r="F57" s="25"/>
      <c r="G57" s="45">
        <v>0</v>
      </c>
      <c r="H57" s="46">
        <v>1</v>
      </c>
      <c r="I57" s="47">
        <v>1</v>
      </c>
      <c r="J57" s="47">
        <v>1</v>
      </c>
      <c r="K57" s="47">
        <v>1</v>
      </c>
      <c r="L57" s="47">
        <v>1</v>
      </c>
      <c r="M57" s="47">
        <v>0</v>
      </c>
      <c r="N57" s="47">
        <v>0</v>
      </c>
      <c r="O57" s="47">
        <v>0</v>
      </c>
      <c r="P57" s="47">
        <v>0</v>
      </c>
      <c r="Q57" s="47">
        <v>0</v>
      </c>
      <c r="R57" s="48">
        <v>0</v>
      </c>
      <c r="S57" s="46">
        <v>1</v>
      </c>
      <c r="T57" s="47">
        <v>1</v>
      </c>
      <c r="U57" s="47">
        <v>1</v>
      </c>
      <c r="V57" s="48">
        <v>1</v>
      </c>
      <c r="W57" s="46">
        <v>1</v>
      </c>
      <c r="X57" s="48">
        <v>1</v>
      </c>
      <c r="Y57" s="46">
        <v>0</v>
      </c>
      <c r="Z57" s="47">
        <v>0</v>
      </c>
      <c r="AA57" s="47">
        <v>0</v>
      </c>
      <c r="AB57" s="47">
        <v>0</v>
      </c>
      <c r="AC57" s="47">
        <v>0</v>
      </c>
      <c r="AD57" s="47">
        <v>1</v>
      </c>
      <c r="AE57" s="47">
        <v>0</v>
      </c>
      <c r="AF57" s="47">
        <v>0</v>
      </c>
      <c r="AG57" s="47">
        <v>0</v>
      </c>
      <c r="AH57" s="48">
        <v>1</v>
      </c>
      <c r="AI57" s="45" t="str">
        <f>Tabella1[[#This Row],[Required for Care Plan generation]]</f>
        <v>No</v>
      </c>
      <c r="AJ57" s="45" t="str">
        <f>IF(SUM(Tabella1[[#This Row],[DE-12]:[LT-75]])&gt;0,"Yes","No")</f>
        <v>Yes</v>
      </c>
    </row>
    <row r="58" spans="1:36" s="20" customFormat="1" ht="15" customHeight="1" x14ac:dyDescent="0.25">
      <c r="A58" s="83" t="s">
        <v>89</v>
      </c>
      <c r="B58" s="84" t="s">
        <v>109</v>
      </c>
      <c r="C58" s="24" t="s">
        <v>36</v>
      </c>
      <c r="D58" s="26" t="s">
        <v>717</v>
      </c>
      <c r="E58" s="25" t="s">
        <v>735</v>
      </c>
      <c r="F58" s="25" t="s">
        <v>559</v>
      </c>
      <c r="G58" s="45">
        <v>0</v>
      </c>
      <c r="H58" s="46">
        <v>0</v>
      </c>
      <c r="I58" s="47">
        <v>0</v>
      </c>
      <c r="J58" s="47">
        <v>0</v>
      </c>
      <c r="K58" s="47">
        <v>0</v>
      </c>
      <c r="L58" s="47">
        <v>0</v>
      </c>
      <c r="M58" s="47">
        <v>0</v>
      </c>
      <c r="N58" s="47">
        <v>0</v>
      </c>
      <c r="O58" s="47">
        <v>0</v>
      </c>
      <c r="P58" s="47">
        <v>0</v>
      </c>
      <c r="Q58" s="47">
        <v>0</v>
      </c>
      <c r="R58" s="48">
        <v>0</v>
      </c>
      <c r="S58" s="46">
        <v>0</v>
      </c>
      <c r="T58" s="47">
        <v>0</v>
      </c>
      <c r="U58" s="47">
        <v>0</v>
      </c>
      <c r="V58" s="48">
        <v>0</v>
      </c>
      <c r="W58" s="46">
        <v>0</v>
      </c>
      <c r="X58" s="48">
        <v>0</v>
      </c>
      <c r="Y58" s="46">
        <v>0</v>
      </c>
      <c r="Z58" s="47">
        <v>0</v>
      </c>
      <c r="AA58" s="47">
        <v>0</v>
      </c>
      <c r="AB58" s="47">
        <v>0</v>
      </c>
      <c r="AC58" s="47">
        <v>0</v>
      </c>
      <c r="AD58" s="47">
        <v>0</v>
      </c>
      <c r="AE58" s="47">
        <v>0</v>
      </c>
      <c r="AF58" s="47">
        <v>0</v>
      </c>
      <c r="AG58" s="47">
        <v>0</v>
      </c>
      <c r="AH58" s="48">
        <v>0</v>
      </c>
      <c r="AI58" s="45" t="str">
        <f>Tabella1[[#This Row],[Required for Care Plan generation]]</f>
        <v>No</v>
      </c>
      <c r="AJ58" s="45" t="str">
        <f>IF(SUM(Tabella1[[#This Row],[DE-12]:[LT-75]])&gt;0,"Yes","No")</f>
        <v>No</v>
      </c>
    </row>
    <row r="59" spans="1:36" s="20" customFormat="1" ht="15" customHeight="1" x14ac:dyDescent="0.25">
      <c r="A59" s="83" t="s">
        <v>89</v>
      </c>
      <c r="B59" s="84" t="s">
        <v>37</v>
      </c>
      <c r="C59" s="24" t="s">
        <v>38</v>
      </c>
      <c r="D59" s="25" t="s">
        <v>734</v>
      </c>
      <c r="E59" s="25" t="s">
        <v>735</v>
      </c>
      <c r="F59" s="25" t="s">
        <v>560</v>
      </c>
      <c r="G59" s="45">
        <v>0</v>
      </c>
      <c r="H59" s="46">
        <v>0</v>
      </c>
      <c r="I59" s="47">
        <v>0</v>
      </c>
      <c r="J59" s="47">
        <v>0</v>
      </c>
      <c r="K59" s="47">
        <v>0</v>
      </c>
      <c r="L59" s="47">
        <v>0</v>
      </c>
      <c r="M59" s="47">
        <v>0</v>
      </c>
      <c r="N59" s="47">
        <v>0</v>
      </c>
      <c r="O59" s="47">
        <v>0</v>
      </c>
      <c r="P59" s="47">
        <v>0</v>
      </c>
      <c r="Q59" s="47">
        <v>0</v>
      </c>
      <c r="R59" s="48">
        <v>0</v>
      </c>
      <c r="S59" s="46">
        <v>0</v>
      </c>
      <c r="T59" s="47">
        <v>0</v>
      </c>
      <c r="U59" s="47">
        <v>0</v>
      </c>
      <c r="V59" s="48">
        <v>0</v>
      </c>
      <c r="W59" s="46">
        <v>0</v>
      </c>
      <c r="X59" s="48">
        <v>0</v>
      </c>
      <c r="Y59" s="46">
        <v>0</v>
      </c>
      <c r="Z59" s="47">
        <v>0</v>
      </c>
      <c r="AA59" s="47">
        <v>0</v>
      </c>
      <c r="AB59" s="47">
        <v>0</v>
      </c>
      <c r="AC59" s="47">
        <v>0</v>
      </c>
      <c r="AD59" s="47">
        <v>0</v>
      </c>
      <c r="AE59" s="47">
        <v>0</v>
      </c>
      <c r="AF59" s="47">
        <v>0</v>
      </c>
      <c r="AG59" s="47">
        <v>0</v>
      </c>
      <c r="AH59" s="48">
        <v>0</v>
      </c>
      <c r="AI59" s="45" t="str">
        <f>Tabella1[[#This Row],[Required for Care Plan generation]]</f>
        <v>No</v>
      </c>
      <c r="AJ59" s="45" t="str">
        <f>IF(SUM(Tabella1[[#This Row],[DE-12]:[LT-75]])&gt;0,"Yes","No")</f>
        <v>No</v>
      </c>
    </row>
    <row r="60" spans="1:36" s="20" customFormat="1" ht="15" customHeight="1" x14ac:dyDescent="0.25">
      <c r="A60" s="83" t="s">
        <v>89</v>
      </c>
      <c r="B60" s="84" t="s">
        <v>110</v>
      </c>
      <c r="C60" s="24" t="s">
        <v>111</v>
      </c>
      <c r="D60" s="26" t="s">
        <v>717</v>
      </c>
      <c r="E60" s="25" t="s">
        <v>735</v>
      </c>
      <c r="F60" s="25" t="s">
        <v>561</v>
      </c>
      <c r="G60" s="45">
        <v>0</v>
      </c>
      <c r="H60" s="46">
        <v>1</v>
      </c>
      <c r="I60" s="47">
        <v>1</v>
      </c>
      <c r="J60" s="47">
        <v>1</v>
      </c>
      <c r="K60" s="47">
        <v>1</v>
      </c>
      <c r="L60" s="47">
        <v>1</v>
      </c>
      <c r="M60" s="47">
        <v>0</v>
      </c>
      <c r="N60" s="47">
        <v>0</v>
      </c>
      <c r="O60" s="47">
        <v>0</v>
      </c>
      <c r="P60" s="47">
        <v>0</v>
      </c>
      <c r="Q60" s="47">
        <v>0</v>
      </c>
      <c r="R60" s="48">
        <v>0</v>
      </c>
      <c r="S60" s="46">
        <v>1</v>
      </c>
      <c r="T60" s="47">
        <v>1</v>
      </c>
      <c r="U60" s="47">
        <v>1</v>
      </c>
      <c r="V60" s="48">
        <v>1</v>
      </c>
      <c r="W60" s="46">
        <v>1</v>
      </c>
      <c r="X60" s="48">
        <v>1</v>
      </c>
      <c r="Y60" s="46">
        <v>0</v>
      </c>
      <c r="Z60" s="47">
        <v>0</v>
      </c>
      <c r="AA60" s="47">
        <v>0</v>
      </c>
      <c r="AB60" s="47">
        <v>0</v>
      </c>
      <c r="AC60" s="47">
        <v>0</v>
      </c>
      <c r="AD60" s="47">
        <v>1</v>
      </c>
      <c r="AE60" s="47">
        <v>0</v>
      </c>
      <c r="AF60" s="47">
        <v>0</v>
      </c>
      <c r="AG60" s="47">
        <v>0</v>
      </c>
      <c r="AH60" s="48">
        <v>1</v>
      </c>
      <c r="AI60" s="45" t="str">
        <f>Tabella1[[#This Row],[Required for Care Plan generation]]</f>
        <v>No</v>
      </c>
      <c r="AJ60" s="45" t="str">
        <f>IF(SUM(Tabella1[[#This Row],[DE-12]:[LT-75]])&gt;0,"Yes","No")</f>
        <v>Yes</v>
      </c>
    </row>
    <row r="61" spans="1:36" s="20" customFormat="1" ht="15" customHeight="1" x14ac:dyDescent="0.25">
      <c r="A61" s="83" t="s">
        <v>89</v>
      </c>
      <c r="B61" s="84" t="s">
        <v>112</v>
      </c>
      <c r="C61" s="24" t="s">
        <v>113</v>
      </c>
      <c r="D61" s="26" t="s">
        <v>717</v>
      </c>
      <c r="E61" s="25" t="s">
        <v>735</v>
      </c>
      <c r="F61" s="25" t="s">
        <v>562</v>
      </c>
      <c r="G61" s="45">
        <v>0</v>
      </c>
      <c r="H61" s="46">
        <v>1</v>
      </c>
      <c r="I61" s="47">
        <v>1</v>
      </c>
      <c r="J61" s="47">
        <v>1</v>
      </c>
      <c r="K61" s="47">
        <v>1</v>
      </c>
      <c r="L61" s="47">
        <v>1</v>
      </c>
      <c r="M61" s="47">
        <v>0</v>
      </c>
      <c r="N61" s="47">
        <v>0</v>
      </c>
      <c r="O61" s="47">
        <v>0</v>
      </c>
      <c r="P61" s="47">
        <v>0</v>
      </c>
      <c r="Q61" s="47">
        <v>0</v>
      </c>
      <c r="R61" s="48">
        <v>0</v>
      </c>
      <c r="S61" s="46">
        <v>1</v>
      </c>
      <c r="T61" s="47">
        <v>1</v>
      </c>
      <c r="U61" s="47">
        <v>1</v>
      </c>
      <c r="V61" s="48">
        <v>1</v>
      </c>
      <c r="W61" s="46">
        <v>1</v>
      </c>
      <c r="X61" s="48">
        <v>1</v>
      </c>
      <c r="Y61" s="46">
        <v>0</v>
      </c>
      <c r="Z61" s="47">
        <v>0</v>
      </c>
      <c r="AA61" s="47">
        <v>0</v>
      </c>
      <c r="AB61" s="47">
        <v>0</v>
      </c>
      <c r="AC61" s="47">
        <v>0</v>
      </c>
      <c r="AD61" s="47">
        <v>1</v>
      </c>
      <c r="AE61" s="47">
        <v>0</v>
      </c>
      <c r="AF61" s="47">
        <v>0</v>
      </c>
      <c r="AG61" s="47">
        <v>0</v>
      </c>
      <c r="AH61" s="48">
        <v>1</v>
      </c>
      <c r="AI61" s="45" t="str">
        <f>Tabella1[[#This Row],[Required for Care Plan generation]]</f>
        <v>No</v>
      </c>
      <c r="AJ61" s="45" t="str">
        <f>IF(SUM(Tabella1[[#This Row],[DE-12]:[LT-75]])&gt;0,"Yes","No")</f>
        <v>Yes</v>
      </c>
    </row>
    <row r="62" spans="1:36" s="20" customFormat="1" ht="15" customHeight="1" x14ac:dyDescent="0.25">
      <c r="A62" s="83" t="s">
        <v>89</v>
      </c>
      <c r="B62" s="84" t="s">
        <v>114</v>
      </c>
      <c r="C62" s="24" t="s">
        <v>115</v>
      </c>
      <c r="D62" s="26" t="s">
        <v>717</v>
      </c>
      <c r="E62" s="26" t="s">
        <v>716</v>
      </c>
      <c r="F62" s="25" t="s">
        <v>563</v>
      </c>
      <c r="G62" s="45">
        <v>0</v>
      </c>
      <c r="H62" s="46">
        <v>1</v>
      </c>
      <c r="I62" s="47">
        <v>1</v>
      </c>
      <c r="J62" s="47">
        <v>1</v>
      </c>
      <c r="K62" s="47">
        <v>1</v>
      </c>
      <c r="L62" s="47">
        <v>1</v>
      </c>
      <c r="M62" s="47">
        <v>0</v>
      </c>
      <c r="N62" s="47">
        <v>0</v>
      </c>
      <c r="O62" s="47">
        <v>0</v>
      </c>
      <c r="P62" s="47">
        <v>0</v>
      </c>
      <c r="Q62" s="47">
        <v>0</v>
      </c>
      <c r="R62" s="48">
        <v>0</v>
      </c>
      <c r="S62" s="46">
        <v>1</v>
      </c>
      <c r="T62" s="47">
        <v>1</v>
      </c>
      <c r="U62" s="47">
        <v>1</v>
      </c>
      <c r="V62" s="48">
        <v>1</v>
      </c>
      <c r="W62" s="46">
        <v>1</v>
      </c>
      <c r="X62" s="48">
        <v>1</v>
      </c>
      <c r="Y62" s="46">
        <v>0</v>
      </c>
      <c r="Z62" s="47">
        <v>0</v>
      </c>
      <c r="AA62" s="47">
        <v>0</v>
      </c>
      <c r="AB62" s="47">
        <v>0</v>
      </c>
      <c r="AC62" s="47">
        <v>0</v>
      </c>
      <c r="AD62" s="47">
        <v>1</v>
      </c>
      <c r="AE62" s="47">
        <v>0</v>
      </c>
      <c r="AF62" s="47">
        <v>0</v>
      </c>
      <c r="AG62" s="47">
        <v>0</v>
      </c>
      <c r="AH62" s="48">
        <v>1</v>
      </c>
      <c r="AI62" s="45" t="str">
        <f>Tabella1[[#This Row],[Required for Care Plan generation]]</f>
        <v>Yes</v>
      </c>
      <c r="AJ62" s="45" t="str">
        <f>IF(SUM(Tabella1[[#This Row],[DE-12]:[LT-75]])&gt;0,"Yes","No")</f>
        <v>Yes</v>
      </c>
    </row>
    <row r="63" spans="1:36" s="20" customFormat="1" ht="15" customHeight="1" x14ac:dyDescent="0.25">
      <c r="A63" s="83" t="s">
        <v>89</v>
      </c>
      <c r="B63" s="84" t="s">
        <v>116</v>
      </c>
      <c r="C63" s="24" t="s">
        <v>117</v>
      </c>
      <c r="D63" s="26" t="s">
        <v>717</v>
      </c>
      <c r="E63" s="26" t="s">
        <v>716</v>
      </c>
      <c r="F63" s="25" t="s">
        <v>564</v>
      </c>
      <c r="G63" s="45">
        <v>0</v>
      </c>
      <c r="H63" s="46">
        <v>1</v>
      </c>
      <c r="I63" s="47">
        <v>1</v>
      </c>
      <c r="J63" s="47">
        <v>1</v>
      </c>
      <c r="K63" s="47">
        <v>1</v>
      </c>
      <c r="L63" s="47">
        <v>1</v>
      </c>
      <c r="M63" s="47">
        <v>0</v>
      </c>
      <c r="N63" s="47">
        <v>0</v>
      </c>
      <c r="O63" s="47">
        <v>0</v>
      </c>
      <c r="P63" s="47">
        <v>0</v>
      </c>
      <c r="Q63" s="47">
        <v>0</v>
      </c>
      <c r="R63" s="48">
        <v>0</v>
      </c>
      <c r="S63" s="46">
        <v>1</v>
      </c>
      <c r="T63" s="47">
        <v>1</v>
      </c>
      <c r="U63" s="47">
        <v>1</v>
      </c>
      <c r="V63" s="48">
        <v>1</v>
      </c>
      <c r="W63" s="46">
        <v>1</v>
      </c>
      <c r="X63" s="48">
        <v>1</v>
      </c>
      <c r="Y63" s="46">
        <v>0</v>
      </c>
      <c r="Z63" s="47">
        <v>0</v>
      </c>
      <c r="AA63" s="47">
        <v>0</v>
      </c>
      <c r="AB63" s="47">
        <v>0</v>
      </c>
      <c r="AC63" s="47">
        <v>0</v>
      </c>
      <c r="AD63" s="47">
        <v>1</v>
      </c>
      <c r="AE63" s="47">
        <v>0</v>
      </c>
      <c r="AF63" s="47">
        <v>0</v>
      </c>
      <c r="AG63" s="47">
        <v>0</v>
      </c>
      <c r="AH63" s="48">
        <v>1</v>
      </c>
      <c r="AI63" s="45" t="str">
        <f>Tabella1[[#This Row],[Required for Care Plan generation]]</f>
        <v>Yes</v>
      </c>
      <c r="AJ63" s="45" t="str">
        <f>IF(SUM(Tabella1[[#This Row],[DE-12]:[LT-75]])&gt;0,"Yes","No")</f>
        <v>Yes</v>
      </c>
    </row>
    <row r="64" spans="1:36" s="20" customFormat="1" ht="15" customHeight="1" x14ac:dyDescent="0.25">
      <c r="A64" s="83" t="s">
        <v>89</v>
      </c>
      <c r="B64" s="84" t="s">
        <v>118</v>
      </c>
      <c r="C64" s="24" t="s">
        <v>119</v>
      </c>
      <c r="D64" s="26" t="s">
        <v>717</v>
      </c>
      <c r="E64" s="25" t="s">
        <v>735</v>
      </c>
      <c r="F64" s="25" t="s">
        <v>565</v>
      </c>
      <c r="G64" s="45">
        <v>0</v>
      </c>
      <c r="H64" s="46">
        <v>1</v>
      </c>
      <c r="I64" s="47">
        <v>1</v>
      </c>
      <c r="J64" s="47">
        <v>1</v>
      </c>
      <c r="K64" s="47">
        <v>1</v>
      </c>
      <c r="L64" s="47">
        <v>1</v>
      </c>
      <c r="M64" s="47">
        <v>0</v>
      </c>
      <c r="N64" s="47">
        <v>0</v>
      </c>
      <c r="O64" s="47">
        <v>0</v>
      </c>
      <c r="P64" s="47">
        <v>0</v>
      </c>
      <c r="Q64" s="47">
        <v>0</v>
      </c>
      <c r="R64" s="48">
        <v>0</v>
      </c>
      <c r="S64" s="46">
        <v>0</v>
      </c>
      <c r="T64" s="47">
        <v>0</v>
      </c>
      <c r="U64" s="47">
        <v>0</v>
      </c>
      <c r="V64" s="48">
        <v>0</v>
      </c>
      <c r="W64" s="46">
        <v>1</v>
      </c>
      <c r="X64" s="48">
        <v>1</v>
      </c>
      <c r="Y64" s="46">
        <v>0</v>
      </c>
      <c r="Z64" s="47">
        <v>0</v>
      </c>
      <c r="AA64" s="47">
        <v>0</v>
      </c>
      <c r="AB64" s="47">
        <v>0</v>
      </c>
      <c r="AC64" s="47">
        <v>0</v>
      </c>
      <c r="AD64" s="47">
        <v>1</v>
      </c>
      <c r="AE64" s="47">
        <v>0</v>
      </c>
      <c r="AF64" s="47">
        <v>0</v>
      </c>
      <c r="AG64" s="47">
        <v>0</v>
      </c>
      <c r="AH64" s="48">
        <v>1</v>
      </c>
      <c r="AI64" s="45" t="str">
        <f>Tabella1[[#This Row],[Required for Care Plan generation]]</f>
        <v>No</v>
      </c>
      <c r="AJ64" s="45" t="str">
        <f>IF(SUM(Tabella1[[#This Row],[DE-12]:[LT-75]])&gt;0,"Yes","No")</f>
        <v>Yes</v>
      </c>
    </row>
    <row r="65" spans="1:36" s="20" customFormat="1" ht="15" customHeight="1" x14ac:dyDescent="0.25">
      <c r="A65" s="83" t="s">
        <v>89</v>
      </c>
      <c r="B65" s="84" t="s">
        <v>120</v>
      </c>
      <c r="C65" s="24" t="s">
        <v>121</v>
      </c>
      <c r="D65" s="26" t="s">
        <v>717</v>
      </c>
      <c r="E65" s="26" t="s">
        <v>716</v>
      </c>
      <c r="F65" s="25" t="s">
        <v>566</v>
      </c>
      <c r="G65" s="45">
        <v>0</v>
      </c>
      <c r="H65" s="46">
        <v>1</v>
      </c>
      <c r="I65" s="47">
        <v>1</v>
      </c>
      <c r="J65" s="47">
        <v>1</v>
      </c>
      <c r="K65" s="47">
        <v>1</v>
      </c>
      <c r="L65" s="47">
        <v>1</v>
      </c>
      <c r="M65" s="47">
        <v>0</v>
      </c>
      <c r="N65" s="47">
        <v>0</v>
      </c>
      <c r="O65" s="47">
        <v>0</v>
      </c>
      <c r="P65" s="47">
        <v>0</v>
      </c>
      <c r="Q65" s="47">
        <v>0</v>
      </c>
      <c r="R65" s="48">
        <v>0</v>
      </c>
      <c r="S65" s="46">
        <v>1</v>
      </c>
      <c r="T65" s="47">
        <v>1</v>
      </c>
      <c r="U65" s="47">
        <v>1</v>
      </c>
      <c r="V65" s="48">
        <v>1</v>
      </c>
      <c r="W65" s="46">
        <v>1</v>
      </c>
      <c r="X65" s="48">
        <v>1</v>
      </c>
      <c r="Y65" s="46">
        <v>0</v>
      </c>
      <c r="Z65" s="47">
        <v>0</v>
      </c>
      <c r="AA65" s="47">
        <v>0</v>
      </c>
      <c r="AB65" s="47">
        <v>0</v>
      </c>
      <c r="AC65" s="47">
        <v>0</v>
      </c>
      <c r="AD65" s="47">
        <v>1</v>
      </c>
      <c r="AE65" s="47">
        <v>0</v>
      </c>
      <c r="AF65" s="47">
        <v>0</v>
      </c>
      <c r="AG65" s="47">
        <v>0</v>
      </c>
      <c r="AH65" s="48">
        <v>1</v>
      </c>
      <c r="AI65" s="45" t="str">
        <f>Tabella1[[#This Row],[Required for Care Plan generation]]</f>
        <v>Yes</v>
      </c>
      <c r="AJ65" s="45" t="str">
        <f>IF(SUM(Tabella1[[#This Row],[DE-12]:[LT-75]])&gt;0,"Yes","No")</f>
        <v>Yes</v>
      </c>
    </row>
    <row r="66" spans="1:36" s="20" customFormat="1" ht="15" customHeight="1" x14ac:dyDescent="0.25">
      <c r="A66" s="83" t="s">
        <v>89</v>
      </c>
      <c r="B66" s="84" t="s">
        <v>122</v>
      </c>
      <c r="C66" s="24" t="s">
        <v>123</v>
      </c>
      <c r="D66" s="25" t="s">
        <v>716</v>
      </c>
      <c r="E66" s="26" t="s">
        <v>716</v>
      </c>
      <c r="F66" s="25" t="s">
        <v>567</v>
      </c>
      <c r="G66" s="45">
        <v>0</v>
      </c>
      <c r="H66" s="46">
        <v>0</v>
      </c>
      <c r="I66" s="47">
        <v>1</v>
      </c>
      <c r="J66" s="47">
        <v>1</v>
      </c>
      <c r="K66" s="47">
        <v>0</v>
      </c>
      <c r="L66" s="47">
        <v>0</v>
      </c>
      <c r="M66" s="47">
        <v>0</v>
      </c>
      <c r="N66" s="47">
        <v>0</v>
      </c>
      <c r="O66" s="47">
        <v>0</v>
      </c>
      <c r="P66" s="47">
        <v>0</v>
      </c>
      <c r="Q66" s="47">
        <v>0</v>
      </c>
      <c r="R66" s="48">
        <v>0</v>
      </c>
      <c r="S66" s="46">
        <v>0</v>
      </c>
      <c r="T66" s="47">
        <v>0</v>
      </c>
      <c r="U66" s="47">
        <v>0</v>
      </c>
      <c r="V66" s="48">
        <v>0</v>
      </c>
      <c r="W66" s="46">
        <v>0</v>
      </c>
      <c r="X66" s="48">
        <v>1</v>
      </c>
      <c r="Y66" s="46">
        <v>0</v>
      </c>
      <c r="Z66" s="47">
        <v>0</v>
      </c>
      <c r="AA66" s="47">
        <v>0</v>
      </c>
      <c r="AB66" s="47">
        <v>0</v>
      </c>
      <c r="AC66" s="47">
        <v>0</v>
      </c>
      <c r="AD66" s="47">
        <v>0</v>
      </c>
      <c r="AE66" s="47">
        <v>0</v>
      </c>
      <c r="AF66" s="47">
        <v>0</v>
      </c>
      <c r="AG66" s="47">
        <v>0</v>
      </c>
      <c r="AH66" s="48">
        <v>1</v>
      </c>
      <c r="AI66" s="45" t="str">
        <f>Tabella1[[#This Row],[Required for Care Plan generation]]</f>
        <v>Yes</v>
      </c>
      <c r="AJ66" s="45" t="str">
        <f>IF(SUM(Tabella1[[#This Row],[DE-12]:[LT-75]])&gt;0,"Yes","No")</f>
        <v>Yes</v>
      </c>
    </row>
    <row r="67" spans="1:36" s="20" customFormat="1" ht="15" customHeight="1" x14ac:dyDescent="0.25">
      <c r="A67" s="83" t="s">
        <v>89</v>
      </c>
      <c r="B67" s="84" t="s">
        <v>124</v>
      </c>
      <c r="C67" s="24" t="s">
        <v>125</v>
      </c>
      <c r="D67" s="25" t="s">
        <v>735</v>
      </c>
      <c r="E67" s="25" t="s">
        <v>735</v>
      </c>
      <c r="F67" s="25" t="s">
        <v>568</v>
      </c>
      <c r="G67" s="45">
        <v>0</v>
      </c>
      <c r="H67" s="46">
        <v>0</v>
      </c>
      <c r="I67" s="47">
        <v>0</v>
      </c>
      <c r="J67" s="47">
        <v>0</v>
      </c>
      <c r="K67" s="47">
        <v>0</v>
      </c>
      <c r="L67" s="47">
        <v>0</v>
      </c>
      <c r="M67" s="47">
        <v>0</v>
      </c>
      <c r="N67" s="47">
        <v>0</v>
      </c>
      <c r="O67" s="47">
        <v>0</v>
      </c>
      <c r="P67" s="47">
        <v>0</v>
      </c>
      <c r="Q67" s="47">
        <v>0</v>
      </c>
      <c r="R67" s="48">
        <v>0</v>
      </c>
      <c r="S67" s="46">
        <v>0</v>
      </c>
      <c r="T67" s="47">
        <v>0</v>
      </c>
      <c r="U67" s="47">
        <v>0</v>
      </c>
      <c r="V67" s="48">
        <v>0</v>
      </c>
      <c r="W67" s="46">
        <v>0</v>
      </c>
      <c r="X67" s="48">
        <v>0</v>
      </c>
      <c r="Y67" s="46">
        <v>0</v>
      </c>
      <c r="Z67" s="47">
        <v>0</v>
      </c>
      <c r="AA67" s="47">
        <v>0</v>
      </c>
      <c r="AB67" s="47">
        <v>0</v>
      </c>
      <c r="AC67" s="47">
        <v>0</v>
      </c>
      <c r="AD67" s="47">
        <v>0</v>
      </c>
      <c r="AE67" s="47">
        <v>0</v>
      </c>
      <c r="AF67" s="47">
        <v>0</v>
      </c>
      <c r="AG67" s="47">
        <v>0</v>
      </c>
      <c r="AH67" s="48">
        <v>0</v>
      </c>
      <c r="AI67" s="45" t="str">
        <f>Tabella1[[#This Row],[Required for Care Plan generation]]</f>
        <v>No</v>
      </c>
      <c r="AJ67" s="45" t="str">
        <f>IF(SUM(Tabella1[[#This Row],[DE-12]:[LT-75]])&gt;0,"Yes","No")</f>
        <v>No</v>
      </c>
    </row>
    <row r="68" spans="1:36" s="20" customFormat="1" ht="15" customHeight="1" x14ac:dyDescent="0.25">
      <c r="A68" s="83" t="s">
        <v>89</v>
      </c>
      <c r="B68" s="84" t="s">
        <v>126</v>
      </c>
      <c r="C68" s="24" t="s">
        <v>127</v>
      </c>
      <c r="D68" s="26" t="s">
        <v>736</v>
      </c>
      <c r="E68" s="25" t="s">
        <v>735</v>
      </c>
      <c r="F68" s="25" t="s">
        <v>569</v>
      </c>
      <c r="G68" s="45">
        <v>0</v>
      </c>
      <c r="H68" s="46">
        <v>0</v>
      </c>
      <c r="I68" s="47">
        <v>0</v>
      </c>
      <c r="J68" s="47">
        <v>0</v>
      </c>
      <c r="K68" s="47">
        <v>0</v>
      </c>
      <c r="L68" s="47">
        <v>0</v>
      </c>
      <c r="M68" s="47">
        <v>0</v>
      </c>
      <c r="N68" s="47">
        <v>0</v>
      </c>
      <c r="O68" s="47">
        <v>0</v>
      </c>
      <c r="P68" s="47">
        <v>0</v>
      </c>
      <c r="Q68" s="47">
        <v>0</v>
      </c>
      <c r="R68" s="48">
        <v>0</v>
      </c>
      <c r="S68" s="46">
        <v>0</v>
      </c>
      <c r="T68" s="47">
        <v>0</v>
      </c>
      <c r="U68" s="47">
        <v>0</v>
      </c>
      <c r="V68" s="48">
        <v>0</v>
      </c>
      <c r="W68" s="46">
        <v>0</v>
      </c>
      <c r="X68" s="48">
        <v>0</v>
      </c>
      <c r="Y68" s="46">
        <v>0</v>
      </c>
      <c r="Z68" s="47">
        <v>0</v>
      </c>
      <c r="AA68" s="47">
        <v>0</v>
      </c>
      <c r="AB68" s="47">
        <v>0</v>
      </c>
      <c r="AC68" s="47">
        <v>0</v>
      </c>
      <c r="AD68" s="47">
        <v>0</v>
      </c>
      <c r="AE68" s="47">
        <v>0</v>
      </c>
      <c r="AF68" s="47">
        <v>0</v>
      </c>
      <c r="AG68" s="47">
        <v>0</v>
      </c>
      <c r="AH68" s="48">
        <v>0</v>
      </c>
      <c r="AI68" s="45" t="str">
        <f>Tabella1[[#This Row],[Required for Care Plan generation]]</f>
        <v>No</v>
      </c>
      <c r="AJ68" s="45" t="str">
        <f>IF(SUM(Tabella1[[#This Row],[DE-12]:[LT-75]])&gt;0,"Yes","No")</f>
        <v>No</v>
      </c>
    </row>
    <row r="69" spans="1:36" s="20" customFormat="1" ht="15" customHeight="1" x14ac:dyDescent="0.25">
      <c r="A69" s="83" t="s">
        <v>89</v>
      </c>
      <c r="B69" s="84" t="s">
        <v>128</v>
      </c>
      <c r="C69" s="24" t="s">
        <v>129</v>
      </c>
      <c r="D69" s="26" t="s">
        <v>717</v>
      </c>
      <c r="E69" s="26" t="s">
        <v>716</v>
      </c>
      <c r="F69" s="25" t="s">
        <v>570</v>
      </c>
      <c r="G69" s="45">
        <v>0</v>
      </c>
      <c r="H69" s="46">
        <v>0</v>
      </c>
      <c r="I69" s="47">
        <v>1</v>
      </c>
      <c r="J69" s="47">
        <v>1</v>
      </c>
      <c r="K69" s="47">
        <v>0</v>
      </c>
      <c r="L69" s="47">
        <v>0</v>
      </c>
      <c r="M69" s="47">
        <v>0</v>
      </c>
      <c r="N69" s="47">
        <v>0</v>
      </c>
      <c r="O69" s="47">
        <v>0</v>
      </c>
      <c r="P69" s="47">
        <v>0</v>
      </c>
      <c r="Q69" s="47">
        <v>0</v>
      </c>
      <c r="R69" s="48">
        <v>0</v>
      </c>
      <c r="S69" s="46">
        <v>0</v>
      </c>
      <c r="T69" s="47">
        <v>0</v>
      </c>
      <c r="U69" s="47">
        <v>0</v>
      </c>
      <c r="V69" s="48">
        <v>0</v>
      </c>
      <c r="W69" s="46">
        <v>0</v>
      </c>
      <c r="X69" s="48">
        <v>0</v>
      </c>
      <c r="Y69" s="46">
        <v>0</v>
      </c>
      <c r="Z69" s="47">
        <v>0</v>
      </c>
      <c r="AA69" s="47">
        <v>0</v>
      </c>
      <c r="AB69" s="47">
        <v>0</v>
      </c>
      <c r="AC69" s="47">
        <v>0</v>
      </c>
      <c r="AD69" s="47">
        <v>0</v>
      </c>
      <c r="AE69" s="47">
        <v>0</v>
      </c>
      <c r="AF69" s="47">
        <v>0</v>
      </c>
      <c r="AG69" s="47">
        <v>0</v>
      </c>
      <c r="AH69" s="48">
        <v>1</v>
      </c>
      <c r="AI69" s="45" t="str">
        <f>Tabella1[[#This Row],[Required for Care Plan generation]]</f>
        <v>Yes</v>
      </c>
      <c r="AJ69" s="45" t="str">
        <f>IF(SUM(Tabella1[[#This Row],[DE-12]:[LT-75]])&gt;0,"Yes","No")</f>
        <v>Yes</v>
      </c>
    </row>
    <row r="70" spans="1:36" s="20" customFormat="1" ht="15" customHeight="1" x14ac:dyDescent="0.25">
      <c r="A70" s="83" t="s">
        <v>89</v>
      </c>
      <c r="B70" s="84" t="s">
        <v>130</v>
      </c>
      <c r="C70" s="24" t="s">
        <v>131</v>
      </c>
      <c r="D70" s="25" t="s">
        <v>737</v>
      </c>
      <c r="E70" s="25" t="s">
        <v>735</v>
      </c>
      <c r="F70" s="25" t="s">
        <v>571</v>
      </c>
      <c r="G70" s="45">
        <v>0</v>
      </c>
      <c r="H70" s="46">
        <v>0</v>
      </c>
      <c r="I70" s="47">
        <v>1</v>
      </c>
      <c r="J70" s="47">
        <v>1</v>
      </c>
      <c r="K70" s="47">
        <v>0</v>
      </c>
      <c r="L70" s="47">
        <v>0</v>
      </c>
      <c r="M70" s="47">
        <v>0</v>
      </c>
      <c r="N70" s="47">
        <v>0</v>
      </c>
      <c r="O70" s="47">
        <v>0</v>
      </c>
      <c r="P70" s="47">
        <v>0</v>
      </c>
      <c r="Q70" s="47">
        <v>0</v>
      </c>
      <c r="R70" s="48">
        <v>0</v>
      </c>
      <c r="S70" s="46">
        <v>0</v>
      </c>
      <c r="T70" s="47">
        <v>0</v>
      </c>
      <c r="U70" s="47">
        <v>0</v>
      </c>
      <c r="V70" s="48">
        <v>0</v>
      </c>
      <c r="W70" s="46">
        <v>0</v>
      </c>
      <c r="X70" s="48">
        <v>0</v>
      </c>
      <c r="Y70" s="46">
        <v>0</v>
      </c>
      <c r="Z70" s="47">
        <v>0</v>
      </c>
      <c r="AA70" s="47">
        <v>0</v>
      </c>
      <c r="AB70" s="47">
        <v>0</v>
      </c>
      <c r="AC70" s="47">
        <v>0</v>
      </c>
      <c r="AD70" s="47">
        <v>0</v>
      </c>
      <c r="AE70" s="47">
        <v>0</v>
      </c>
      <c r="AF70" s="47">
        <v>0</v>
      </c>
      <c r="AG70" s="47">
        <v>0</v>
      </c>
      <c r="AH70" s="48">
        <v>1</v>
      </c>
      <c r="AI70" s="45" t="str">
        <f>Tabella1[[#This Row],[Required for Care Plan generation]]</f>
        <v>No</v>
      </c>
      <c r="AJ70" s="45" t="str">
        <f>IF(SUM(Tabella1[[#This Row],[DE-12]:[LT-75]])&gt;0,"Yes","No")</f>
        <v>Yes</v>
      </c>
    </row>
    <row r="71" spans="1:36" s="20" customFormat="1" ht="15" customHeight="1" x14ac:dyDescent="0.25">
      <c r="A71" s="83" t="s">
        <v>89</v>
      </c>
      <c r="B71" s="84" t="s">
        <v>132</v>
      </c>
      <c r="C71" s="24" t="s">
        <v>133</v>
      </c>
      <c r="D71" s="25" t="s">
        <v>737</v>
      </c>
      <c r="E71" s="25" t="s">
        <v>735</v>
      </c>
      <c r="F71" s="25" t="s">
        <v>572</v>
      </c>
      <c r="G71" s="45">
        <v>0</v>
      </c>
      <c r="H71" s="46">
        <v>0</v>
      </c>
      <c r="I71" s="47">
        <v>1</v>
      </c>
      <c r="J71" s="47">
        <v>1</v>
      </c>
      <c r="K71" s="47">
        <v>0</v>
      </c>
      <c r="L71" s="47">
        <v>0</v>
      </c>
      <c r="M71" s="47">
        <v>0</v>
      </c>
      <c r="N71" s="47">
        <v>0</v>
      </c>
      <c r="O71" s="47">
        <v>0</v>
      </c>
      <c r="P71" s="47">
        <v>0</v>
      </c>
      <c r="Q71" s="47">
        <v>0</v>
      </c>
      <c r="R71" s="48">
        <v>0</v>
      </c>
      <c r="S71" s="46">
        <v>0</v>
      </c>
      <c r="T71" s="47">
        <v>0</v>
      </c>
      <c r="U71" s="47">
        <v>0</v>
      </c>
      <c r="V71" s="48">
        <v>0</v>
      </c>
      <c r="W71" s="46">
        <v>0</v>
      </c>
      <c r="X71" s="48">
        <v>0</v>
      </c>
      <c r="Y71" s="46">
        <v>0</v>
      </c>
      <c r="Z71" s="47">
        <v>0</v>
      </c>
      <c r="AA71" s="47">
        <v>0</v>
      </c>
      <c r="AB71" s="47">
        <v>0</v>
      </c>
      <c r="AC71" s="47">
        <v>0</v>
      </c>
      <c r="AD71" s="47">
        <v>0</v>
      </c>
      <c r="AE71" s="47">
        <v>0</v>
      </c>
      <c r="AF71" s="47">
        <v>0</v>
      </c>
      <c r="AG71" s="47">
        <v>0</v>
      </c>
      <c r="AH71" s="48">
        <v>1</v>
      </c>
      <c r="AI71" s="45" t="str">
        <f>Tabella1[[#This Row],[Required for Care Plan generation]]</f>
        <v>No</v>
      </c>
      <c r="AJ71" s="45" t="str">
        <f>IF(SUM(Tabella1[[#This Row],[DE-12]:[LT-75]])&gt;0,"Yes","No")</f>
        <v>Yes</v>
      </c>
    </row>
    <row r="72" spans="1:36" s="20" customFormat="1" ht="15" customHeight="1" x14ac:dyDescent="0.25">
      <c r="A72" s="83" t="s">
        <v>89</v>
      </c>
      <c r="B72" s="84" t="s">
        <v>134</v>
      </c>
      <c r="C72" s="24" t="s">
        <v>135</v>
      </c>
      <c r="D72" s="26" t="s">
        <v>717</v>
      </c>
      <c r="E72" s="25" t="s">
        <v>735</v>
      </c>
      <c r="F72" s="25" t="s">
        <v>573</v>
      </c>
      <c r="G72" s="45">
        <v>0</v>
      </c>
      <c r="H72" s="46">
        <v>0</v>
      </c>
      <c r="I72" s="47">
        <v>0</v>
      </c>
      <c r="J72" s="47">
        <v>0</v>
      </c>
      <c r="K72" s="47">
        <v>0</v>
      </c>
      <c r="L72" s="47">
        <v>0</v>
      </c>
      <c r="M72" s="47">
        <v>0</v>
      </c>
      <c r="N72" s="47">
        <v>0</v>
      </c>
      <c r="O72" s="47">
        <v>0</v>
      </c>
      <c r="P72" s="47">
        <v>0</v>
      </c>
      <c r="Q72" s="47">
        <v>0</v>
      </c>
      <c r="R72" s="48">
        <v>0</v>
      </c>
      <c r="S72" s="46">
        <v>0</v>
      </c>
      <c r="T72" s="47">
        <v>0</v>
      </c>
      <c r="U72" s="47">
        <v>0</v>
      </c>
      <c r="V72" s="48">
        <v>0</v>
      </c>
      <c r="W72" s="46">
        <v>0</v>
      </c>
      <c r="X72" s="48">
        <v>0</v>
      </c>
      <c r="Y72" s="46">
        <v>0</v>
      </c>
      <c r="Z72" s="47">
        <v>0</v>
      </c>
      <c r="AA72" s="47">
        <v>0</v>
      </c>
      <c r="AB72" s="47">
        <v>0</v>
      </c>
      <c r="AC72" s="47">
        <v>0</v>
      </c>
      <c r="AD72" s="47">
        <v>0</v>
      </c>
      <c r="AE72" s="47">
        <v>0</v>
      </c>
      <c r="AF72" s="47">
        <v>0</v>
      </c>
      <c r="AG72" s="47">
        <v>0</v>
      </c>
      <c r="AH72" s="48">
        <v>0</v>
      </c>
      <c r="AI72" s="45" t="str">
        <f>Tabella1[[#This Row],[Required for Care Plan generation]]</f>
        <v>No</v>
      </c>
      <c r="AJ72" s="45" t="str">
        <f>IF(SUM(Tabella1[[#This Row],[DE-12]:[LT-75]])&gt;0,"Yes","No")</f>
        <v>No</v>
      </c>
    </row>
    <row r="73" spans="1:36" s="20" customFormat="1" ht="15" customHeight="1" thickBot="1" x14ac:dyDescent="0.3">
      <c r="A73" s="83" t="s">
        <v>89</v>
      </c>
      <c r="B73" s="84" t="s">
        <v>136</v>
      </c>
      <c r="C73" s="24" t="s">
        <v>137</v>
      </c>
      <c r="D73" s="25" t="s">
        <v>738</v>
      </c>
      <c r="E73" s="25" t="s">
        <v>735</v>
      </c>
      <c r="F73" s="25" t="s">
        <v>574</v>
      </c>
      <c r="G73" s="45">
        <v>0</v>
      </c>
      <c r="H73" s="46">
        <v>0</v>
      </c>
      <c r="I73" s="47">
        <v>0</v>
      </c>
      <c r="J73" s="47">
        <v>0</v>
      </c>
      <c r="K73" s="47">
        <v>0</v>
      </c>
      <c r="L73" s="47">
        <v>0</v>
      </c>
      <c r="M73" s="47">
        <v>0</v>
      </c>
      <c r="N73" s="47">
        <v>0</v>
      </c>
      <c r="O73" s="47">
        <v>0</v>
      </c>
      <c r="P73" s="47">
        <v>0</v>
      </c>
      <c r="Q73" s="47">
        <v>0</v>
      </c>
      <c r="R73" s="48">
        <v>0</v>
      </c>
      <c r="S73" s="46">
        <v>0</v>
      </c>
      <c r="T73" s="47">
        <v>0</v>
      </c>
      <c r="U73" s="47">
        <v>0</v>
      </c>
      <c r="V73" s="48">
        <v>0</v>
      </c>
      <c r="W73" s="46">
        <v>0</v>
      </c>
      <c r="X73" s="48">
        <v>0</v>
      </c>
      <c r="Y73" s="46">
        <v>0</v>
      </c>
      <c r="Z73" s="47">
        <v>0</v>
      </c>
      <c r="AA73" s="47">
        <v>0</v>
      </c>
      <c r="AB73" s="47">
        <v>0</v>
      </c>
      <c r="AC73" s="47">
        <v>0</v>
      </c>
      <c r="AD73" s="47">
        <v>0</v>
      </c>
      <c r="AE73" s="47">
        <v>0</v>
      </c>
      <c r="AF73" s="47">
        <v>0</v>
      </c>
      <c r="AG73" s="47">
        <v>0</v>
      </c>
      <c r="AH73" s="48">
        <v>1</v>
      </c>
      <c r="AI73" s="45" t="str">
        <f>Tabella1[[#This Row],[Required for Care Plan generation]]</f>
        <v>No</v>
      </c>
      <c r="AJ73" s="45" t="str">
        <f>IF(SUM(Tabella1[[#This Row],[DE-12]:[LT-75]])&gt;0,"Yes","No")</f>
        <v>Yes</v>
      </c>
    </row>
    <row r="74" spans="1:36" s="20" customFormat="1" ht="15" customHeight="1" thickTop="1" x14ac:dyDescent="0.25">
      <c r="A74" s="77" t="s">
        <v>92</v>
      </c>
      <c r="B74" s="78" t="s">
        <v>27</v>
      </c>
      <c r="C74" s="30" t="s">
        <v>28</v>
      </c>
      <c r="D74" s="31" t="s">
        <v>716</v>
      </c>
      <c r="E74" s="31" t="s">
        <v>735</v>
      </c>
      <c r="F74" s="31" t="s">
        <v>575</v>
      </c>
      <c r="G74" s="41">
        <v>1</v>
      </c>
      <c r="H74" s="42">
        <v>0</v>
      </c>
      <c r="I74" s="43">
        <v>0</v>
      </c>
      <c r="J74" s="43">
        <v>0</v>
      </c>
      <c r="K74" s="43">
        <v>0</v>
      </c>
      <c r="L74" s="43">
        <v>0</v>
      </c>
      <c r="M74" s="43">
        <v>0</v>
      </c>
      <c r="N74" s="43">
        <v>0</v>
      </c>
      <c r="O74" s="43">
        <v>0</v>
      </c>
      <c r="P74" s="43">
        <v>0</v>
      </c>
      <c r="Q74" s="43">
        <v>0</v>
      </c>
      <c r="R74" s="44">
        <v>0</v>
      </c>
      <c r="S74" s="42">
        <v>0</v>
      </c>
      <c r="T74" s="43">
        <v>0</v>
      </c>
      <c r="U74" s="43">
        <v>0</v>
      </c>
      <c r="V74" s="44">
        <v>0</v>
      </c>
      <c r="W74" s="42">
        <v>1</v>
      </c>
      <c r="X74" s="44">
        <v>1</v>
      </c>
      <c r="Y74" s="42">
        <v>0</v>
      </c>
      <c r="Z74" s="43">
        <v>0</v>
      </c>
      <c r="AA74" s="43">
        <v>0</v>
      </c>
      <c r="AB74" s="43">
        <v>0</v>
      </c>
      <c r="AC74" s="43">
        <v>0</v>
      </c>
      <c r="AD74" s="43">
        <v>1</v>
      </c>
      <c r="AE74" s="43">
        <v>0</v>
      </c>
      <c r="AF74" s="43">
        <v>0</v>
      </c>
      <c r="AG74" s="43">
        <v>0</v>
      </c>
      <c r="AH74" s="44">
        <v>0</v>
      </c>
      <c r="AI74" s="45" t="str">
        <f>Tabella1[[#This Row],[Required for Care Plan generation]]</f>
        <v>No</v>
      </c>
      <c r="AJ74" s="45" t="str">
        <f>IF(SUM(Tabella1[[#This Row],[DE-12]:[LT-75]])&gt;0,"Yes","No")</f>
        <v>Yes</v>
      </c>
    </row>
    <row r="75" spans="1:36" s="20" customFormat="1" ht="15" customHeight="1" x14ac:dyDescent="0.25">
      <c r="A75" s="79" t="s">
        <v>92</v>
      </c>
      <c r="B75" s="80" t="s">
        <v>107</v>
      </c>
      <c r="C75" s="21" t="s">
        <v>108</v>
      </c>
      <c r="D75" s="22" t="s">
        <v>716</v>
      </c>
      <c r="E75" s="22" t="s">
        <v>735</v>
      </c>
      <c r="F75" s="22"/>
      <c r="G75" s="45">
        <v>1</v>
      </c>
      <c r="H75" s="46">
        <v>0</v>
      </c>
      <c r="I75" s="47">
        <v>0</v>
      </c>
      <c r="J75" s="47">
        <v>0</v>
      </c>
      <c r="K75" s="47">
        <v>0</v>
      </c>
      <c r="L75" s="47">
        <v>0</v>
      </c>
      <c r="M75" s="47">
        <v>0</v>
      </c>
      <c r="N75" s="47">
        <v>0</v>
      </c>
      <c r="O75" s="47">
        <v>0</v>
      </c>
      <c r="P75" s="47">
        <v>0</v>
      </c>
      <c r="Q75" s="47">
        <v>0</v>
      </c>
      <c r="R75" s="48">
        <v>0</v>
      </c>
      <c r="S75" s="46">
        <v>0</v>
      </c>
      <c r="T75" s="47">
        <v>0</v>
      </c>
      <c r="U75" s="47">
        <v>0</v>
      </c>
      <c r="V75" s="48">
        <v>0</v>
      </c>
      <c r="W75" s="46">
        <v>1</v>
      </c>
      <c r="X75" s="48">
        <v>1</v>
      </c>
      <c r="Y75" s="46">
        <v>0</v>
      </c>
      <c r="Z75" s="47">
        <v>0</v>
      </c>
      <c r="AA75" s="47">
        <v>0</v>
      </c>
      <c r="AB75" s="47">
        <v>0</v>
      </c>
      <c r="AC75" s="47">
        <v>0</v>
      </c>
      <c r="AD75" s="47">
        <v>1</v>
      </c>
      <c r="AE75" s="47">
        <v>0</v>
      </c>
      <c r="AF75" s="47">
        <v>0</v>
      </c>
      <c r="AG75" s="47">
        <v>0</v>
      </c>
      <c r="AH75" s="48">
        <v>0</v>
      </c>
      <c r="AI75" s="45" t="str">
        <f>Tabella1[[#This Row],[Required for Care Plan generation]]</f>
        <v>No</v>
      </c>
      <c r="AJ75" s="45" t="str">
        <f>IF(SUM(Tabella1[[#This Row],[DE-12]:[LT-75]])&gt;0,"Yes","No")</f>
        <v>Yes</v>
      </c>
    </row>
    <row r="76" spans="1:36" s="20" customFormat="1" ht="15" customHeight="1" x14ac:dyDescent="0.25">
      <c r="A76" s="79" t="s">
        <v>92</v>
      </c>
      <c r="B76" s="80" t="s">
        <v>138</v>
      </c>
      <c r="C76" s="21" t="s">
        <v>139</v>
      </c>
      <c r="D76" s="22" t="s">
        <v>716</v>
      </c>
      <c r="E76" s="22" t="s">
        <v>735</v>
      </c>
      <c r="F76" s="22" t="s">
        <v>576</v>
      </c>
      <c r="G76" s="45">
        <v>1</v>
      </c>
      <c r="H76" s="46">
        <v>0</v>
      </c>
      <c r="I76" s="47">
        <v>0</v>
      </c>
      <c r="J76" s="47">
        <v>0</v>
      </c>
      <c r="K76" s="47">
        <v>0</v>
      </c>
      <c r="L76" s="47">
        <v>0</v>
      </c>
      <c r="M76" s="47">
        <v>0</v>
      </c>
      <c r="N76" s="47">
        <v>0</v>
      </c>
      <c r="O76" s="47">
        <v>0</v>
      </c>
      <c r="P76" s="47">
        <v>0</v>
      </c>
      <c r="Q76" s="47">
        <v>0</v>
      </c>
      <c r="R76" s="48">
        <v>0</v>
      </c>
      <c r="S76" s="46">
        <v>0</v>
      </c>
      <c r="T76" s="47">
        <v>0</v>
      </c>
      <c r="U76" s="47">
        <v>0</v>
      </c>
      <c r="V76" s="48">
        <v>0</v>
      </c>
      <c r="W76" s="46">
        <v>1</v>
      </c>
      <c r="X76" s="48">
        <v>1</v>
      </c>
      <c r="Y76" s="46">
        <v>0</v>
      </c>
      <c r="Z76" s="47">
        <v>0</v>
      </c>
      <c r="AA76" s="47">
        <v>0</v>
      </c>
      <c r="AB76" s="47">
        <v>0</v>
      </c>
      <c r="AC76" s="47">
        <v>0</v>
      </c>
      <c r="AD76" s="47">
        <v>1</v>
      </c>
      <c r="AE76" s="47">
        <v>0</v>
      </c>
      <c r="AF76" s="47">
        <v>0</v>
      </c>
      <c r="AG76" s="47">
        <v>0</v>
      </c>
      <c r="AH76" s="48">
        <v>0</v>
      </c>
      <c r="AI76" s="45" t="str">
        <f>Tabella1[[#This Row],[Required for Care Plan generation]]</f>
        <v>No</v>
      </c>
      <c r="AJ76" s="45" t="str">
        <f>IF(SUM(Tabella1[[#This Row],[DE-12]:[LT-75]])&gt;0,"Yes","No")</f>
        <v>Yes</v>
      </c>
    </row>
    <row r="77" spans="1:36" s="20" customFormat="1" ht="15" customHeight="1" x14ac:dyDescent="0.25">
      <c r="A77" s="79" t="s">
        <v>92</v>
      </c>
      <c r="B77" s="80" t="s">
        <v>109</v>
      </c>
      <c r="C77" s="21" t="s">
        <v>36</v>
      </c>
      <c r="D77" s="23" t="s">
        <v>717</v>
      </c>
      <c r="E77" s="22" t="s">
        <v>735</v>
      </c>
      <c r="F77" s="22" t="s">
        <v>577</v>
      </c>
      <c r="G77" s="45">
        <v>0</v>
      </c>
      <c r="H77" s="46">
        <v>0</v>
      </c>
      <c r="I77" s="47">
        <v>0</v>
      </c>
      <c r="J77" s="47">
        <v>0</v>
      </c>
      <c r="K77" s="47">
        <v>0</v>
      </c>
      <c r="L77" s="47">
        <v>0</v>
      </c>
      <c r="M77" s="47">
        <v>0</v>
      </c>
      <c r="N77" s="47">
        <v>0</v>
      </c>
      <c r="O77" s="47">
        <v>0</v>
      </c>
      <c r="P77" s="47">
        <v>0</v>
      </c>
      <c r="Q77" s="47">
        <v>0</v>
      </c>
      <c r="R77" s="48">
        <v>0</v>
      </c>
      <c r="S77" s="46">
        <v>0</v>
      </c>
      <c r="T77" s="47">
        <v>0</v>
      </c>
      <c r="U77" s="47">
        <v>0</v>
      </c>
      <c r="V77" s="48">
        <v>0</v>
      </c>
      <c r="W77" s="46">
        <v>0</v>
      </c>
      <c r="X77" s="48">
        <v>0</v>
      </c>
      <c r="Y77" s="46">
        <v>0</v>
      </c>
      <c r="Z77" s="47">
        <v>0</v>
      </c>
      <c r="AA77" s="47">
        <v>0</v>
      </c>
      <c r="AB77" s="47">
        <v>0</v>
      </c>
      <c r="AC77" s="47">
        <v>0</v>
      </c>
      <c r="AD77" s="47">
        <v>0</v>
      </c>
      <c r="AE77" s="47">
        <v>0</v>
      </c>
      <c r="AF77" s="47">
        <v>0</v>
      </c>
      <c r="AG77" s="47">
        <v>0</v>
      </c>
      <c r="AH77" s="48">
        <v>0</v>
      </c>
      <c r="AI77" s="45" t="str">
        <f>Tabella1[[#This Row],[Required for Care Plan generation]]</f>
        <v>No</v>
      </c>
      <c r="AJ77" s="45" t="str">
        <f>IF(SUM(Tabella1[[#This Row],[DE-12]:[LT-75]])&gt;0,"Yes","No")</f>
        <v>No</v>
      </c>
    </row>
    <row r="78" spans="1:36" s="20" customFormat="1" ht="15" customHeight="1" x14ac:dyDescent="0.25">
      <c r="A78" s="79" t="s">
        <v>92</v>
      </c>
      <c r="B78" s="80" t="s">
        <v>37</v>
      </c>
      <c r="C78" s="21" t="s">
        <v>38</v>
      </c>
      <c r="D78" s="22" t="s">
        <v>739</v>
      </c>
      <c r="E78" s="22" t="s">
        <v>735</v>
      </c>
      <c r="F78" s="22" t="s">
        <v>560</v>
      </c>
      <c r="G78" s="45">
        <v>0</v>
      </c>
      <c r="H78" s="46">
        <v>0</v>
      </c>
      <c r="I78" s="47">
        <v>0</v>
      </c>
      <c r="J78" s="47">
        <v>0</v>
      </c>
      <c r="K78" s="47">
        <v>0</v>
      </c>
      <c r="L78" s="47">
        <v>0</v>
      </c>
      <c r="M78" s="47">
        <v>0</v>
      </c>
      <c r="N78" s="47">
        <v>0</v>
      </c>
      <c r="O78" s="47">
        <v>0</v>
      </c>
      <c r="P78" s="47">
        <v>0</v>
      </c>
      <c r="Q78" s="47">
        <v>0</v>
      </c>
      <c r="R78" s="48">
        <v>0</v>
      </c>
      <c r="S78" s="46">
        <v>0</v>
      </c>
      <c r="T78" s="47">
        <v>0</v>
      </c>
      <c r="U78" s="47">
        <v>0</v>
      </c>
      <c r="V78" s="48">
        <v>0</v>
      </c>
      <c r="W78" s="46">
        <v>0</v>
      </c>
      <c r="X78" s="48">
        <v>0</v>
      </c>
      <c r="Y78" s="46">
        <v>0</v>
      </c>
      <c r="Z78" s="47">
        <v>0</v>
      </c>
      <c r="AA78" s="47">
        <v>0</v>
      </c>
      <c r="AB78" s="47">
        <v>0</v>
      </c>
      <c r="AC78" s="47">
        <v>0</v>
      </c>
      <c r="AD78" s="47">
        <v>0</v>
      </c>
      <c r="AE78" s="47">
        <v>0</v>
      </c>
      <c r="AF78" s="47">
        <v>0</v>
      </c>
      <c r="AG78" s="47">
        <v>0</v>
      </c>
      <c r="AH78" s="48">
        <v>0</v>
      </c>
      <c r="AI78" s="45" t="str">
        <f>Tabella1[[#This Row],[Required for Care Plan generation]]</f>
        <v>No</v>
      </c>
      <c r="AJ78" s="45" t="str">
        <f>IF(SUM(Tabella1[[#This Row],[DE-12]:[LT-75]])&gt;0,"Yes","No")</f>
        <v>No</v>
      </c>
    </row>
    <row r="79" spans="1:36" s="20" customFormat="1" ht="15" customHeight="1" x14ac:dyDescent="0.25">
      <c r="A79" s="79" t="s">
        <v>92</v>
      </c>
      <c r="B79" s="80" t="s">
        <v>140</v>
      </c>
      <c r="C79" s="21" t="s">
        <v>141</v>
      </c>
      <c r="D79" s="23" t="s">
        <v>717</v>
      </c>
      <c r="E79" s="22" t="s">
        <v>735</v>
      </c>
      <c r="F79" s="22" t="s">
        <v>578</v>
      </c>
      <c r="G79" s="45">
        <v>1</v>
      </c>
      <c r="H79" s="46">
        <v>0</v>
      </c>
      <c r="I79" s="47">
        <v>0</v>
      </c>
      <c r="J79" s="47">
        <v>0</v>
      </c>
      <c r="K79" s="47">
        <v>0</v>
      </c>
      <c r="L79" s="47">
        <v>0</v>
      </c>
      <c r="M79" s="47">
        <v>0</v>
      </c>
      <c r="N79" s="47">
        <v>0</v>
      </c>
      <c r="O79" s="47">
        <v>0</v>
      </c>
      <c r="P79" s="47">
        <v>0</v>
      </c>
      <c r="Q79" s="47">
        <v>0</v>
      </c>
      <c r="R79" s="48">
        <v>0</v>
      </c>
      <c r="S79" s="46">
        <v>0</v>
      </c>
      <c r="T79" s="47">
        <v>0</v>
      </c>
      <c r="U79" s="47">
        <v>0</v>
      </c>
      <c r="V79" s="48">
        <v>0</v>
      </c>
      <c r="W79" s="46">
        <v>1</v>
      </c>
      <c r="X79" s="48">
        <v>1</v>
      </c>
      <c r="Y79" s="46">
        <v>0</v>
      </c>
      <c r="Z79" s="47">
        <v>0</v>
      </c>
      <c r="AA79" s="47">
        <v>0</v>
      </c>
      <c r="AB79" s="47">
        <v>0</v>
      </c>
      <c r="AC79" s="47">
        <v>0</v>
      </c>
      <c r="AD79" s="47">
        <v>0</v>
      </c>
      <c r="AE79" s="47">
        <v>0</v>
      </c>
      <c r="AF79" s="47">
        <v>0</v>
      </c>
      <c r="AG79" s="47">
        <v>0</v>
      </c>
      <c r="AH79" s="48">
        <v>0</v>
      </c>
      <c r="AI79" s="45" t="str">
        <f>Tabella1[[#This Row],[Required for Care Plan generation]]</f>
        <v>No</v>
      </c>
      <c r="AJ79" s="45" t="str">
        <f>IF(SUM(Tabella1[[#This Row],[DE-12]:[LT-75]])&gt;0,"Yes","No")</f>
        <v>Yes</v>
      </c>
    </row>
    <row r="80" spans="1:36" s="20" customFormat="1" ht="15" customHeight="1" x14ac:dyDescent="0.25">
      <c r="A80" s="79" t="s">
        <v>92</v>
      </c>
      <c r="B80" s="80" t="s">
        <v>142</v>
      </c>
      <c r="C80" s="21" t="s">
        <v>143</v>
      </c>
      <c r="D80" s="23" t="s">
        <v>717</v>
      </c>
      <c r="E80" s="23" t="s">
        <v>716</v>
      </c>
      <c r="F80" s="22" t="s">
        <v>579</v>
      </c>
      <c r="G80" s="45">
        <v>1</v>
      </c>
      <c r="H80" s="46">
        <v>0</v>
      </c>
      <c r="I80" s="47">
        <v>0</v>
      </c>
      <c r="J80" s="47">
        <v>0</v>
      </c>
      <c r="K80" s="47">
        <v>0</v>
      </c>
      <c r="L80" s="47">
        <v>0</v>
      </c>
      <c r="M80" s="47">
        <v>0</v>
      </c>
      <c r="N80" s="47">
        <v>0</v>
      </c>
      <c r="O80" s="47">
        <v>0</v>
      </c>
      <c r="P80" s="47">
        <v>0</v>
      </c>
      <c r="Q80" s="47">
        <v>0</v>
      </c>
      <c r="R80" s="48">
        <v>0</v>
      </c>
      <c r="S80" s="46">
        <v>0</v>
      </c>
      <c r="T80" s="47">
        <v>0</v>
      </c>
      <c r="U80" s="47">
        <v>0</v>
      </c>
      <c r="V80" s="48">
        <v>0</v>
      </c>
      <c r="W80" s="46">
        <v>1</v>
      </c>
      <c r="X80" s="48">
        <v>1</v>
      </c>
      <c r="Y80" s="46">
        <v>0</v>
      </c>
      <c r="Z80" s="47">
        <v>0</v>
      </c>
      <c r="AA80" s="47">
        <v>0</v>
      </c>
      <c r="AB80" s="47">
        <v>0</v>
      </c>
      <c r="AC80" s="47">
        <v>0</v>
      </c>
      <c r="AD80" s="47">
        <v>0</v>
      </c>
      <c r="AE80" s="47">
        <v>0</v>
      </c>
      <c r="AF80" s="47">
        <v>0</v>
      </c>
      <c r="AG80" s="47">
        <v>0</v>
      </c>
      <c r="AH80" s="48">
        <v>0</v>
      </c>
      <c r="AI80" s="45" t="str">
        <f>Tabella1[[#This Row],[Required for Care Plan generation]]</f>
        <v>Yes</v>
      </c>
      <c r="AJ80" s="45" t="str">
        <f>IF(SUM(Tabella1[[#This Row],[DE-12]:[LT-75]])&gt;0,"Yes","No")</f>
        <v>Yes</v>
      </c>
    </row>
    <row r="81" spans="1:36" s="20" customFormat="1" ht="15" customHeight="1" x14ac:dyDescent="0.25">
      <c r="A81" s="79" t="s">
        <v>92</v>
      </c>
      <c r="B81" s="80" t="s">
        <v>144</v>
      </c>
      <c r="C81" s="21" t="s">
        <v>145</v>
      </c>
      <c r="D81" s="22" t="s">
        <v>740</v>
      </c>
      <c r="E81" s="22" t="s">
        <v>735</v>
      </c>
      <c r="F81" s="22" t="s">
        <v>580</v>
      </c>
      <c r="G81" s="45">
        <v>0</v>
      </c>
      <c r="H81" s="46">
        <v>0</v>
      </c>
      <c r="I81" s="47">
        <v>0</v>
      </c>
      <c r="J81" s="47">
        <v>0</v>
      </c>
      <c r="K81" s="47">
        <v>0</v>
      </c>
      <c r="L81" s="47">
        <v>0</v>
      </c>
      <c r="M81" s="47">
        <v>0</v>
      </c>
      <c r="N81" s="47">
        <v>0</v>
      </c>
      <c r="O81" s="47">
        <v>0</v>
      </c>
      <c r="P81" s="47">
        <v>0</v>
      </c>
      <c r="Q81" s="47">
        <v>0</v>
      </c>
      <c r="R81" s="48">
        <v>0</v>
      </c>
      <c r="S81" s="46">
        <v>0</v>
      </c>
      <c r="T81" s="47">
        <v>0</v>
      </c>
      <c r="U81" s="47">
        <v>0</v>
      </c>
      <c r="V81" s="48">
        <v>0</v>
      </c>
      <c r="W81" s="46">
        <v>0</v>
      </c>
      <c r="X81" s="48">
        <v>1</v>
      </c>
      <c r="Y81" s="46">
        <v>0</v>
      </c>
      <c r="Z81" s="47">
        <v>0</v>
      </c>
      <c r="AA81" s="47">
        <v>0</v>
      </c>
      <c r="AB81" s="47">
        <v>0</v>
      </c>
      <c r="AC81" s="47">
        <v>0</v>
      </c>
      <c r="AD81" s="47">
        <v>0</v>
      </c>
      <c r="AE81" s="47">
        <v>0</v>
      </c>
      <c r="AF81" s="47">
        <v>0</v>
      </c>
      <c r="AG81" s="47">
        <v>0</v>
      </c>
      <c r="AH81" s="48">
        <v>0</v>
      </c>
      <c r="AI81" s="45" t="str">
        <f>Tabella1[[#This Row],[Required for Care Plan generation]]</f>
        <v>No</v>
      </c>
      <c r="AJ81" s="45" t="str">
        <f>IF(SUM(Tabella1[[#This Row],[DE-12]:[LT-75]])&gt;0,"Yes","No")</f>
        <v>Yes</v>
      </c>
    </row>
    <row r="82" spans="1:36" s="20" customFormat="1" ht="15" customHeight="1" x14ac:dyDescent="0.25">
      <c r="A82" s="79" t="s">
        <v>92</v>
      </c>
      <c r="B82" s="80" t="s">
        <v>146</v>
      </c>
      <c r="C82" s="21" t="s">
        <v>147</v>
      </c>
      <c r="D82" s="22" t="s">
        <v>741</v>
      </c>
      <c r="E82" s="22" t="s">
        <v>735</v>
      </c>
      <c r="F82" s="22" t="s">
        <v>581</v>
      </c>
      <c r="G82" s="45">
        <v>0</v>
      </c>
      <c r="H82" s="46">
        <v>0</v>
      </c>
      <c r="I82" s="47">
        <v>0</v>
      </c>
      <c r="J82" s="47">
        <v>0</v>
      </c>
      <c r="K82" s="47">
        <v>0</v>
      </c>
      <c r="L82" s="47">
        <v>0</v>
      </c>
      <c r="M82" s="47">
        <v>0</v>
      </c>
      <c r="N82" s="47">
        <v>0</v>
      </c>
      <c r="O82" s="47">
        <v>0</v>
      </c>
      <c r="P82" s="47">
        <v>0</v>
      </c>
      <c r="Q82" s="47">
        <v>0</v>
      </c>
      <c r="R82" s="48">
        <v>0</v>
      </c>
      <c r="S82" s="46">
        <v>0</v>
      </c>
      <c r="T82" s="47">
        <v>0</v>
      </c>
      <c r="U82" s="47">
        <v>0</v>
      </c>
      <c r="V82" s="48">
        <v>0</v>
      </c>
      <c r="W82" s="46">
        <v>0</v>
      </c>
      <c r="X82" s="48">
        <v>1</v>
      </c>
      <c r="Y82" s="46">
        <v>0</v>
      </c>
      <c r="Z82" s="47">
        <v>0</v>
      </c>
      <c r="AA82" s="47">
        <v>0</v>
      </c>
      <c r="AB82" s="47">
        <v>0</v>
      </c>
      <c r="AC82" s="47">
        <v>0</v>
      </c>
      <c r="AD82" s="47">
        <v>0</v>
      </c>
      <c r="AE82" s="47">
        <v>0</v>
      </c>
      <c r="AF82" s="47">
        <v>0</v>
      </c>
      <c r="AG82" s="47">
        <v>0</v>
      </c>
      <c r="AH82" s="48">
        <v>0</v>
      </c>
      <c r="AI82" s="45" t="str">
        <f>Tabella1[[#This Row],[Required for Care Plan generation]]</f>
        <v>No</v>
      </c>
      <c r="AJ82" s="45" t="str">
        <f>IF(SUM(Tabella1[[#This Row],[DE-12]:[LT-75]])&gt;0,"Yes","No")</f>
        <v>Yes</v>
      </c>
    </row>
    <row r="83" spans="1:36" s="20" customFormat="1" ht="15" customHeight="1" x14ac:dyDescent="0.25">
      <c r="A83" s="79" t="s">
        <v>92</v>
      </c>
      <c r="B83" s="80" t="s">
        <v>148</v>
      </c>
      <c r="C83" s="21" t="s">
        <v>149</v>
      </c>
      <c r="D83" s="22" t="s">
        <v>742</v>
      </c>
      <c r="E83" s="22" t="s">
        <v>735</v>
      </c>
      <c r="F83" s="22" t="s">
        <v>582</v>
      </c>
      <c r="G83" s="45">
        <v>0</v>
      </c>
      <c r="H83" s="46">
        <v>0</v>
      </c>
      <c r="I83" s="47">
        <v>0</v>
      </c>
      <c r="J83" s="47">
        <v>0</v>
      </c>
      <c r="K83" s="47">
        <v>0</v>
      </c>
      <c r="L83" s="47">
        <v>0</v>
      </c>
      <c r="M83" s="47">
        <v>0</v>
      </c>
      <c r="N83" s="47">
        <v>0</v>
      </c>
      <c r="O83" s="47">
        <v>0</v>
      </c>
      <c r="P83" s="47">
        <v>0</v>
      </c>
      <c r="Q83" s="47">
        <v>0</v>
      </c>
      <c r="R83" s="48">
        <v>0</v>
      </c>
      <c r="S83" s="46">
        <v>0</v>
      </c>
      <c r="T83" s="47">
        <v>0</v>
      </c>
      <c r="U83" s="47">
        <v>0</v>
      </c>
      <c r="V83" s="48">
        <v>0</v>
      </c>
      <c r="W83" s="46">
        <v>1</v>
      </c>
      <c r="X83" s="48">
        <v>1</v>
      </c>
      <c r="Y83" s="46">
        <v>0</v>
      </c>
      <c r="Z83" s="47">
        <v>0</v>
      </c>
      <c r="AA83" s="47">
        <v>0</v>
      </c>
      <c r="AB83" s="47">
        <v>0</v>
      </c>
      <c r="AC83" s="47">
        <v>0</v>
      </c>
      <c r="AD83" s="47">
        <v>0</v>
      </c>
      <c r="AE83" s="47">
        <v>0</v>
      </c>
      <c r="AF83" s="47">
        <v>0</v>
      </c>
      <c r="AG83" s="47">
        <v>0</v>
      </c>
      <c r="AH83" s="48">
        <v>0</v>
      </c>
      <c r="AI83" s="45" t="str">
        <f>Tabella1[[#This Row],[Required for Care Plan generation]]</f>
        <v>No</v>
      </c>
      <c r="AJ83" s="45" t="str">
        <f>IF(SUM(Tabella1[[#This Row],[DE-12]:[LT-75]])&gt;0,"Yes","No")</f>
        <v>Yes</v>
      </c>
    </row>
    <row r="84" spans="1:36" s="20" customFormat="1" ht="15" customHeight="1" x14ac:dyDescent="0.25">
      <c r="A84" s="79" t="s">
        <v>92</v>
      </c>
      <c r="B84" s="80" t="s">
        <v>150</v>
      </c>
      <c r="C84" s="21" t="s">
        <v>151</v>
      </c>
      <c r="D84" s="23" t="s">
        <v>717</v>
      </c>
      <c r="E84" s="22" t="s">
        <v>735</v>
      </c>
      <c r="F84" s="22" t="s">
        <v>583</v>
      </c>
      <c r="G84" s="45">
        <v>0</v>
      </c>
      <c r="H84" s="46">
        <v>0</v>
      </c>
      <c r="I84" s="47">
        <v>0</v>
      </c>
      <c r="J84" s="47">
        <v>0</v>
      </c>
      <c r="K84" s="47">
        <v>0</v>
      </c>
      <c r="L84" s="47">
        <v>0</v>
      </c>
      <c r="M84" s="47">
        <v>0</v>
      </c>
      <c r="N84" s="47">
        <v>0</v>
      </c>
      <c r="O84" s="47">
        <v>0</v>
      </c>
      <c r="P84" s="47">
        <v>0</v>
      </c>
      <c r="Q84" s="47">
        <v>0</v>
      </c>
      <c r="R84" s="48">
        <v>0</v>
      </c>
      <c r="S84" s="46">
        <v>0</v>
      </c>
      <c r="T84" s="47">
        <v>0</v>
      </c>
      <c r="U84" s="47">
        <v>0</v>
      </c>
      <c r="V84" s="48">
        <v>0</v>
      </c>
      <c r="W84" s="46">
        <v>1</v>
      </c>
      <c r="X84" s="48">
        <v>1</v>
      </c>
      <c r="Y84" s="46">
        <v>0</v>
      </c>
      <c r="Z84" s="47">
        <v>0</v>
      </c>
      <c r="AA84" s="47">
        <v>0</v>
      </c>
      <c r="AB84" s="47">
        <v>0</v>
      </c>
      <c r="AC84" s="47">
        <v>0</v>
      </c>
      <c r="AD84" s="47">
        <v>0</v>
      </c>
      <c r="AE84" s="47">
        <v>0</v>
      </c>
      <c r="AF84" s="47">
        <v>0</v>
      </c>
      <c r="AG84" s="47">
        <v>0</v>
      </c>
      <c r="AH84" s="48">
        <v>0</v>
      </c>
      <c r="AI84" s="45" t="str">
        <f>Tabella1[[#This Row],[Required for Care Plan generation]]</f>
        <v>No</v>
      </c>
      <c r="AJ84" s="45" t="str">
        <f>IF(SUM(Tabella1[[#This Row],[DE-12]:[LT-75]])&gt;0,"Yes","No")</f>
        <v>Yes</v>
      </c>
    </row>
    <row r="85" spans="1:36" s="20" customFormat="1" ht="15" customHeight="1" x14ac:dyDescent="0.25">
      <c r="A85" s="79" t="s">
        <v>92</v>
      </c>
      <c r="B85" s="80" t="s">
        <v>152</v>
      </c>
      <c r="C85" s="21" t="s">
        <v>153</v>
      </c>
      <c r="D85" s="22" t="s">
        <v>743</v>
      </c>
      <c r="E85" s="22" t="s">
        <v>735</v>
      </c>
      <c r="F85" s="22" t="s">
        <v>584</v>
      </c>
      <c r="G85" s="45">
        <v>0</v>
      </c>
      <c r="H85" s="46">
        <v>0</v>
      </c>
      <c r="I85" s="47">
        <v>0</v>
      </c>
      <c r="J85" s="47">
        <v>0</v>
      </c>
      <c r="K85" s="47">
        <v>0</v>
      </c>
      <c r="L85" s="47">
        <v>0</v>
      </c>
      <c r="M85" s="47">
        <v>0</v>
      </c>
      <c r="N85" s="47">
        <v>0</v>
      </c>
      <c r="O85" s="47">
        <v>0</v>
      </c>
      <c r="P85" s="47">
        <v>0</v>
      </c>
      <c r="Q85" s="47">
        <v>0</v>
      </c>
      <c r="R85" s="48">
        <v>0</v>
      </c>
      <c r="S85" s="46">
        <v>0</v>
      </c>
      <c r="T85" s="47">
        <v>0</v>
      </c>
      <c r="U85" s="47">
        <v>0</v>
      </c>
      <c r="V85" s="48">
        <v>0</v>
      </c>
      <c r="W85" s="46">
        <v>0</v>
      </c>
      <c r="X85" s="48">
        <v>0</v>
      </c>
      <c r="Y85" s="46">
        <v>0</v>
      </c>
      <c r="Z85" s="47">
        <v>0</v>
      </c>
      <c r="AA85" s="47">
        <v>0</v>
      </c>
      <c r="AB85" s="47">
        <v>0</v>
      </c>
      <c r="AC85" s="47">
        <v>0</v>
      </c>
      <c r="AD85" s="47">
        <v>0</v>
      </c>
      <c r="AE85" s="47">
        <v>0</v>
      </c>
      <c r="AF85" s="47">
        <v>0</v>
      </c>
      <c r="AG85" s="47">
        <v>0</v>
      </c>
      <c r="AH85" s="48">
        <v>0</v>
      </c>
      <c r="AI85" s="45" t="str">
        <f>Tabella1[[#This Row],[Required for Care Plan generation]]</f>
        <v>No</v>
      </c>
      <c r="AJ85" s="45" t="str">
        <f>IF(SUM(Tabella1[[#This Row],[DE-12]:[LT-75]])&gt;0,"Yes","No")</f>
        <v>No</v>
      </c>
    </row>
    <row r="86" spans="1:36" s="20" customFormat="1" ht="15" customHeight="1" x14ac:dyDescent="0.25">
      <c r="A86" s="79" t="s">
        <v>92</v>
      </c>
      <c r="B86" s="80" t="s">
        <v>154</v>
      </c>
      <c r="C86" s="21" t="s">
        <v>155</v>
      </c>
      <c r="D86" s="22" t="s">
        <v>743</v>
      </c>
      <c r="E86" s="22" t="s">
        <v>735</v>
      </c>
      <c r="F86" s="22" t="s">
        <v>585</v>
      </c>
      <c r="G86" s="45">
        <v>0</v>
      </c>
      <c r="H86" s="46">
        <v>0</v>
      </c>
      <c r="I86" s="47">
        <v>0</v>
      </c>
      <c r="J86" s="47">
        <v>0</v>
      </c>
      <c r="K86" s="47">
        <v>0</v>
      </c>
      <c r="L86" s="47">
        <v>0</v>
      </c>
      <c r="M86" s="47">
        <v>0</v>
      </c>
      <c r="N86" s="47">
        <v>0</v>
      </c>
      <c r="O86" s="47">
        <v>0</v>
      </c>
      <c r="P86" s="47">
        <v>0</v>
      </c>
      <c r="Q86" s="47">
        <v>0</v>
      </c>
      <c r="R86" s="48">
        <v>0</v>
      </c>
      <c r="S86" s="46">
        <v>0</v>
      </c>
      <c r="T86" s="47">
        <v>0</v>
      </c>
      <c r="U86" s="47">
        <v>0</v>
      </c>
      <c r="V86" s="48">
        <v>0</v>
      </c>
      <c r="W86" s="46">
        <v>0</v>
      </c>
      <c r="X86" s="48">
        <v>1</v>
      </c>
      <c r="Y86" s="46">
        <v>0</v>
      </c>
      <c r="Z86" s="47">
        <v>0</v>
      </c>
      <c r="AA86" s="47">
        <v>0</v>
      </c>
      <c r="AB86" s="47">
        <v>0</v>
      </c>
      <c r="AC86" s="47">
        <v>0</v>
      </c>
      <c r="AD86" s="47">
        <v>0</v>
      </c>
      <c r="AE86" s="47">
        <v>0</v>
      </c>
      <c r="AF86" s="47">
        <v>0</v>
      </c>
      <c r="AG86" s="47">
        <v>0</v>
      </c>
      <c r="AH86" s="48">
        <v>0</v>
      </c>
      <c r="AI86" s="45" t="str">
        <f>Tabella1[[#This Row],[Required for Care Plan generation]]</f>
        <v>No</v>
      </c>
      <c r="AJ86" s="45" t="str">
        <f>IF(SUM(Tabella1[[#This Row],[DE-12]:[LT-75]])&gt;0,"Yes","No")</f>
        <v>Yes</v>
      </c>
    </row>
    <row r="87" spans="1:36" s="20" customFormat="1" ht="15" customHeight="1" x14ac:dyDescent="0.25">
      <c r="A87" s="79" t="s">
        <v>92</v>
      </c>
      <c r="B87" s="80" t="s">
        <v>156</v>
      </c>
      <c r="C87" s="21" t="s">
        <v>157</v>
      </c>
      <c r="D87" s="22" t="s">
        <v>744</v>
      </c>
      <c r="E87" s="22" t="s">
        <v>735</v>
      </c>
      <c r="F87" s="22" t="s">
        <v>586</v>
      </c>
      <c r="G87" s="45">
        <v>0</v>
      </c>
      <c r="H87" s="46">
        <v>0</v>
      </c>
      <c r="I87" s="47">
        <v>0</v>
      </c>
      <c r="J87" s="47">
        <v>0</v>
      </c>
      <c r="K87" s="47">
        <v>0</v>
      </c>
      <c r="L87" s="47">
        <v>0</v>
      </c>
      <c r="M87" s="47">
        <v>0</v>
      </c>
      <c r="N87" s="47">
        <v>0</v>
      </c>
      <c r="O87" s="47">
        <v>0</v>
      </c>
      <c r="P87" s="47">
        <v>0</v>
      </c>
      <c r="Q87" s="47">
        <v>0</v>
      </c>
      <c r="R87" s="48">
        <v>0</v>
      </c>
      <c r="S87" s="46">
        <v>0</v>
      </c>
      <c r="T87" s="47">
        <v>0</v>
      </c>
      <c r="U87" s="47">
        <v>0</v>
      </c>
      <c r="V87" s="48">
        <v>0</v>
      </c>
      <c r="W87" s="46">
        <v>0</v>
      </c>
      <c r="X87" s="48">
        <v>1</v>
      </c>
      <c r="Y87" s="46">
        <v>0</v>
      </c>
      <c r="Z87" s="47">
        <v>0</v>
      </c>
      <c r="AA87" s="47">
        <v>0</v>
      </c>
      <c r="AB87" s="47">
        <v>0</v>
      </c>
      <c r="AC87" s="47">
        <v>0</v>
      </c>
      <c r="AD87" s="47">
        <v>0</v>
      </c>
      <c r="AE87" s="47">
        <v>0</v>
      </c>
      <c r="AF87" s="47">
        <v>0</v>
      </c>
      <c r="AG87" s="47">
        <v>0</v>
      </c>
      <c r="AH87" s="48">
        <v>0</v>
      </c>
      <c r="AI87" s="45" t="str">
        <f>Tabella1[[#This Row],[Required for Care Plan generation]]</f>
        <v>No</v>
      </c>
      <c r="AJ87" s="45" t="str">
        <f>IF(SUM(Tabella1[[#This Row],[DE-12]:[LT-75]])&gt;0,"Yes","No")</f>
        <v>Yes</v>
      </c>
    </row>
    <row r="88" spans="1:36" s="20" customFormat="1" ht="15" customHeight="1" x14ac:dyDescent="0.25">
      <c r="A88" s="79" t="s">
        <v>92</v>
      </c>
      <c r="B88" s="80" t="s">
        <v>110</v>
      </c>
      <c r="C88" s="21" t="s">
        <v>158</v>
      </c>
      <c r="D88" s="23" t="s">
        <v>745</v>
      </c>
      <c r="E88" s="22" t="s">
        <v>735</v>
      </c>
      <c r="F88" s="22" t="s">
        <v>587</v>
      </c>
      <c r="G88" s="45">
        <v>0</v>
      </c>
      <c r="H88" s="46">
        <v>0</v>
      </c>
      <c r="I88" s="47">
        <v>0</v>
      </c>
      <c r="J88" s="47">
        <v>0</v>
      </c>
      <c r="K88" s="47">
        <v>0</v>
      </c>
      <c r="L88" s="47">
        <v>0</v>
      </c>
      <c r="M88" s="47">
        <v>0</v>
      </c>
      <c r="N88" s="47">
        <v>0</v>
      </c>
      <c r="O88" s="47">
        <v>0</v>
      </c>
      <c r="P88" s="47">
        <v>0</v>
      </c>
      <c r="Q88" s="47">
        <v>0</v>
      </c>
      <c r="R88" s="48">
        <v>0</v>
      </c>
      <c r="S88" s="46">
        <v>0</v>
      </c>
      <c r="T88" s="47">
        <v>0</v>
      </c>
      <c r="U88" s="47">
        <v>0</v>
      </c>
      <c r="V88" s="48">
        <v>0</v>
      </c>
      <c r="W88" s="46">
        <v>0</v>
      </c>
      <c r="X88" s="48">
        <v>1</v>
      </c>
      <c r="Y88" s="46">
        <v>0</v>
      </c>
      <c r="Z88" s="47">
        <v>0</v>
      </c>
      <c r="AA88" s="47">
        <v>0</v>
      </c>
      <c r="AB88" s="47">
        <v>0</v>
      </c>
      <c r="AC88" s="47">
        <v>0</v>
      </c>
      <c r="AD88" s="47">
        <v>0</v>
      </c>
      <c r="AE88" s="47">
        <v>0</v>
      </c>
      <c r="AF88" s="47">
        <v>0</v>
      </c>
      <c r="AG88" s="47">
        <v>0</v>
      </c>
      <c r="AH88" s="48">
        <v>0</v>
      </c>
      <c r="AI88" s="45" t="str">
        <f>Tabella1[[#This Row],[Required for Care Plan generation]]</f>
        <v>No</v>
      </c>
      <c r="AJ88" s="45" t="str">
        <f>IF(SUM(Tabella1[[#This Row],[DE-12]:[LT-75]])&gt;0,"Yes","No")</f>
        <v>Yes</v>
      </c>
    </row>
    <row r="89" spans="1:36" s="20" customFormat="1" ht="15" customHeight="1" x14ac:dyDescent="0.25">
      <c r="A89" s="79" t="s">
        <v>92</v>
      </c>
      <c r="B89" s="80" t="s">
        <v>112</v>
      </c>
      <c r="C89" s="21" t="s">
        <v>159</v>
      </c>
      <c r="D89" s="23" t="s">
        <v>746</v>
      </c>
      <c r="E89" s="22" t="s">
        <v>735</v>
      </c>
      <c r="F89" s="22" t="s">
        <v>588</v>
      </c>
      <c r="G89" s="45">
        <v>0</v>
      </c>
      <c r="H89" s="46">
        <v>0</v>
      </c>
      <c r="I89" s="47">
        <v>0</v>
      </c>
      <c r="J89" s="47">
        <v>0</v>
      </c>
      <c r="K89" s="47">
        <v>0</v>
      </c>
      <c r="L89" s="47">
        <v>0</v>
      </c>
      <c r="M89" s="47">
        <v>0</v>
      </c>
      <c r="N89" s="47">
        <v>0</v>
      </c>
      <c r="O89" s="47">
        <v>0</v>
      </c>
      <c r="P89" s="47">
        <v>0</v>
      </c>
      <c r="Q89" s="47">
        <v>0</v>
      </c>
      <c r="R89" s="48">
        <v>0</v>
      </c>
      <c r="S89" s="46">
        <v>0</v>
      </c>
      <c r="T89" s="47">
        <v>0</v>
      </c>
      <c r="U89" s="47">
        <v>0</v>
      </c>
      <c r="V89" s="48">
        <v>0</v>
      </c>
      <c r="W89" s="46">
        <v>0</v>
      </c>
      <c r="X89" s="48">
        <v>1</v>
      </c>
      <c r="Y89" s="46">
        <v>0</v>
      </c>
      <c r="Z89" s="47">
        <v>0</v>
      </c>
      <c r="AA89" s="47">
        <v>0</v>
      </c>
      <c r="AB89" s="47">
        <v>0</v>
      </c>
      <c r="AC89" s="47">
        <v>0</v>
      </c>
      <c r="AD89" s="47">
        <v>0</v>
      </c>
      <c r="AE89" s="47">
        <v>0</v>
      </c>
      <c r="AF89" s="47">
        <v>0</v>
      </c>
      <c r="AG89" s="47">
        <v>0</v>
      </c>
      <c r="AH89" s="48">
        <v>0</v>
      </c>
      <c r="AI89" s="45" t="str">
        <f>Tabella1[[#This Row],[Required for Care Plan generation]]</f>
        <v>No</v>
      </c>
      <c r="AJ89" s="45" t="str">
        <f>IF(SUM(Tabella1[[#This Row],[DE-12]:[LT-75]])&gt;0,"Yes","No")</f>
        <v>Yes</v>
      </c>
    </row>
    <row r="90" spans="1:36" s="20" customFormat="1" ht="15" customHeight="1" x14ac:dyDescent="0.25">
      <c r="A90" s="79" t="s">
        <v>92</v>
      </c>
      <c r="B90" s="80" t="s">
        <v>160</v>
      </c>
      <c r="C90" s="21" t="s">
        <v>161</v>
      </c>
      <c r="D90" s="22" t="s">
        <v>743</v>
      </c>
      <c r="E90" s="23" t="s">
        <v>716</v>
      </c>
      <c r="F90" s="22" t="s">
        <v>589</v>
      </c>
      <c r="G90" s="45">
        <v>0</v>
      </c>
      <c r="H90" s="46">
        <v>0</v>
      </c>
      <c r="I90" s="47">
        <v>0</v>
      </c>
      <c r="J90" s="47">
        <v>0</v>
      </c>
      <c r="K90" s="47">
        <v>0</v>
      </c>
      <c r="L90" s="47">
        <v>0</v>
      </c>
      <c r="M90" s="47">
        <v>0</v>
      </c>
      <c r="N90" s="47">
        <v>0</v>
      </c>
      <c r="O90" s="47">
        <v>0</v>
      </c>
      <c r="P90" s="47">
        <v>0</v>
      </c>
      <c r="Q90" s="47">
        <v>0</v>
      </c>
      <c r="R90" s="48">
        <v>0</v>
      </c>
      <c r="S90" s="46">
        <v>0</v>
      </c>
      <c r="T90" s="47">
        <v>0</v>
      </c>
      <c r="U90" s="47">
        <v>0</v>
      </c>
      <c r="V90" s="48">
        <v>0</v>
      </c>
      <c r="W90" s="46">
        <v>0</v>
      </c>
      <c r="X90" s="48">
        <v>0</v>
      </c>
      <c r="Y90" s="46">
        <v>0</v>
      </c>
      <c r="Z90" s="47">
        <v>0</v>
      </c>
      <c r="AA90" s="47">
        <v>0</v>
      </c>
      <c r="AB90" s="47">
        <v>0</v>
      </c>
      <c r="AC90" s="47">
        <v>0</v>
      </c>
      <c r="AD90" s="47">
        <v>0</v>
      </c>
      <c r="AE90" s="47">
        <v>0</v>
      </c>
      <c r="AF90" s="47">
        <v>0</v>
      </c>
      <c r="AG90" s="47">
        <v>0</v>
      </c>
      <c r="AH90" s="48">
        <v>0</v>
      </c>
      <c r="AI90" s="45" t="str">
        <f>Tabella1[[#This Row],[Required for Care Plan generation]]</f>
        <v>Yes</v>
      </c>
      <c r="AJ90" s="45" t="str">
        <f>IF(SUM(Tabella1[[#This Row],[DE-12]:[LT-75]])&gt;0,"Yes","No")</f>
        <v>No</v>
      </c>
    </row>
    <row r="91" spans="1:36" s="20" customFormat="1" ht="15" customHeight="1" x14ac:dyDescent="0.25">
      <c r="A91" s="79" t="s">
        <v>92</v>
      </c>
      <c r="B91" s="80" t="s">
        <v>156</v>
      </c>
      <c r="C91" s="21" t="s">
        <v>162</v>
      </c>
      <c r="D91" s="22" t="s">
        <v>747</v>
      </c>
      <c r="E91" s="22" t="s">
        <v>735</v>
      </c>
      <c r="F91" s="22" t="s">
        <v>590</v>
      </c>
      <c r="G91" s="45">
        <v>0</v>
      </c>
      <c r="H91" s="46">
        <v>0</v>
      </c>
      <c r="I91" s="47">
        <v>0</v>
      </c>
      <c r="J91" s="47">
        <v>0</v>
      </c>
      <c r="K91" s="47">
        <v>0</v>
      </c>
      <c r="L91" s="47">
        <v>0</v>
      </c>
      <c r="M91" s="47">
        <v>0</v>
      </c>
      <c r="N91" s="47">
        <v>0</v>
      </c>
      <c r="O91" s="47">
        <v>0</v>
      </c>
      <c r="P91" s="47">
        <v>0</v>
      </c>
      <c r="Q91" s="47">
        <v>0</v>
      </c>
      <c r="R91" s="48">
        <v>0</v>
      </c>
      <c r="S91" s="46">
        <v>0</v>
      </c>
      <c r="T91" s="47">
        <v>0</v>
      </c>
      <c r="U91" s="47">
        <v>0</v>
      </c>
      <c r="V91" s="48">
        <v>0</v>
      </c>
      <c r="W91" s="46">
        <v>0</v>
      </c>
      <c r="X91" s="48">
        <v>0</v>
      </c>
      <c r="Y91" s="46">
        <v>0</v>
      </c>
      <c r="Z91" s="47">
        <v>0</v>
      </c>
      <c r="AA91" s="47">
        <v>0</v>
      </c>
      <c r="AB91" s="47">
        <v>0</v>
      </c>
      <c r="AC91" s="47">
        <v>0</v>
      </c>
      <c r="AD91" s="47">
        <v>0</v>
      </c>
      <c r="AE91" s="47">
        <v>0</v>
      </c>
      <c r="AF91" s="47">
        <v>0</v>
      </c>
      <c r="AG91" s="47">
        <v>0</v>
      </c>
      <c r="AH91" s="48">
        <v>0</v>
      </c>
      <c r="AI91" s="45" t="str">
        <f>Tabella1[[#This Row],[Required for Care Plan generation]]</f>
        <v>No</v>
      </c>
      <c r="AJ91" s="45" t="str">
        <f>IF(SUM(Tabella1[[#This Row],[DE-12]:[LT-75]])&gt;0,"Yes","No")</f>
        <v>No</v>
      </c>
    </row>
    <row r="92" spans="1:36" s="20" customFormat="1" ht="15" customHeight="1" x14ac:dyDescent="0.25">
      <c r="A92" s="79" t="s">
        <v>92</v>
      </c>
      <c r="B92" s="80" t="s">
        <v>110</v>
      </c>
      <c r="C92" s="21" t="s">
        <v>163</v>
      </c>
      <c r="D92" s="22" t="s">
        <v>735</v>
      </c>
      <c r="E92" s="22" t="s">
        <v>735</v>
      </c>
      <c r="F92" s="22" t="s">
        <v>591</v>
      </c>
      <c r="G92" s="45">
        <v>0</v>
      </c>
      <c r="H92" s="46">
        <v>0</v>
      </c>
      <c r="I92" s="47">
        <v>0</v>
      </c>
      <c r="J92" s="47">
        <v>0</v>
      </c>
      <c r="K92" s="47">
        <v>0</v>
      </c>
      <c r="L92" s="47">
        <v>0</v>
      </c>
      <c r="M92" s="47">
        <v>0</v>
      </c>
      <c r="N92" s="47">
        <v>0</v>
      </c>
      <c r="O92" s="47">
        <v>0</v>
      </c>
      <c r="P92" s="47">
        <v>0</v>
      </c>
      <c r="Q92" s="47">
        <v>0</v>
      </c>
      <c r="R92" s="48">
        <v>0</v>
      </c>
      <c r="S92" s="46">
        <v>0</v>
      </c>
      <c r="T92" s="47">
        <v>0</v>
      </c>
      <c r="U92" s="47">
        <v>0</v>
      </c>
      <c r="V92" s="48">
        <v>0</v>
      </c>
      <c r="W92" s="46">
        <v>0</v>
      </c>
      <c r="X92" s="48">
        <v>0</v>
      </c>
      <c r="Y92" s="46">
        <v>0</v>
      </c>
      <c r="Z92" s="47">
        <v>0</v>
      </c>
      <c r="AA92" s="47">
        <v>0</v>
      </c>
      <c r="AB92" s="47">
        <v>0</v>
      </c>
      <c r="AC92" s="47">
        <v>0</v>
      </c>
      <c r="AD92" s="47">
        <v>0</v>
      </c>
      <c r="AE92" s="47">
        <v>0</v>
      </c>
      <c r="AF92" s="47">
        <v>0</v>
      </c>
      <c r="AG92" s="47">
        <v>0</v>
      </c>
      <c r="AH92" s="48">
        <v>0</v>
      </c>
      <c r="AI92" s="45" t="str">
        <f>Tabella1[[#This Row],[Required for Care Plan generation]]</f>
        <v>No</v>
      </c>
      <c r="AJ92" s="45" t="str">
        <f>IF(SUM(Tabella1[[#This Row],[DE-12]:[LT-75]])&gt;0,"Yes","No")</f>
        <v>No</v>
      </c>
    </row>
    <row r="93" spans="1:36" s="20" customFormat="1" ht="15" customHeight="1" x14ac:dyDescent="0.25">
      <c r="A93" s="79" t="s">
        <v>92</v>
      </c>
      <c r="B93" s="80" t="s">
        <v>112</v>
      </c>
      <c r="C93" s="21" t="s">
        <v>164</v>
      </c>
      <c r="D93" s="23" t="s">
        <v>746</v>
      </c>
      <c r="E93" s="22" t="s">
        <v>735</v>
      </c>
      <c r="F93" s="22" t="s">
        <v>592</v>
      </c>
      <c r="G93" s="45">
        <v>0</v>
      </c>
      <c r="H93" s="46">
        <v>0</v>
      </c>
      <c r="I93" s="47">
        <v>0</v>
      </c>
      <c r="J93" s="47">
        <v>0</v>
      </c>
      <c r="K93" s="47">
        <v>0</v>
      </c>
      <c r="L93" s="47">
        <v>0</v>
      </c>
      <c r="M93" s="47">
        <v>0</v>
      </c>
      <c r="N93" s="47">
        <v>0</v>
      </c>
      <c r="O93" s="47">
        <v>0</v>
      </c>
      <c r="P93" s="47">
        <v>0</v>
      </c>
      <c r="Q93" s="47">
        <v>0</v>
      </c>
      <c r="R93" s="48">
        <v>0</v>
      </c>
      <c r="S93" s="46">
        <v>0</v>
      </c>
      <c r="T93" s="47">
        <v>0</v>
      </c>
      <c r="U93" s="47">
        <v>0</v>
      </c>
      <c r="V93" s="48">
        <v>0</v>
      </c>
      <c r="W93" s="46">
        <v>0</v>
      </c>
      <c r="X93" s="48">
        <v>0</v>
      </c>
      <c r="Y93" s="46">
        <v>0</v>
      </c>
      <c r="Z93" s="47">
        <v>0</v>
      </c>
      <c r="AA93" s="47">
        <v>0</v>
      </c>
      <c r="AB93" s="47">
        <v>0</v>
      </c>
      <c r="AC93" s="47">
        <v>0</v>
      </c>
      <c r="AD93" s="47">
        <v>0</v>
      </c>
      <c r="AE93" s="47">
        <v>0</v>
      </c>
      <c r="AF93" s="47">
        <v>0</v>
      </c>
      <c r="AG93" s="47">
        <v>0</v>
      </c>
      <c r="AH93" s="48">
        <v>0</v>
      </c>
      <c r="AI93" s="45" t="str">
        <f>Tabella1[[#This Row],[Required for Care Plan generation]]</f>
        <v>No</v>
      </c>
      <c r="AJ93" s="45" t="str">
        <f>IF(SUM(Tabella1[[#This Row],[DE-12]:[LT-75]])&gt;0,"Yes","No")</f>
        <v>No</v>
      </c>
    </row>
    <row r="94" spans="1:36" s="20" customFormat="1" ht="15" customHeight="1" x14ac:dyDescent="0.25">
      <c r="A94" s="79" t="s">
        <v>92</v>
      </c>
      <c r="B94" s="80" t="s">
        <v>165</v>
      </c>
      <c r="C94" s="21" t="s">
        <v>166</v>
      </c>
      <c r="D94" s="22" t="s">
        <v>748</v>
      </c>
      <c r="E94" s="22" t="s">
        <v>735</v>
      </c>
      <c r="F94" s="22" t="s">
        <v>593</v>
      </c>
      <c r="G94" s="45">
        <v>0</v>
      </c>
      <c r="H94" s="46">
        <v>0</v>
      </c>
      <c r="I94" s="47">
        <v>0</v>
      </c>
      <c r="J94" s="47">
        <v>0</v>
      </c>
      <c r="K94" s="47">
        <v>0</v>
      </c>
      <c r="L94" s="47">
        <v>0</v>
      </c>
      <c r="M94" s="47">
        <v>0</v>
      </c>
      <c r="N94" s="47">
        <v>0</v>
      </c>
      <c r="O94" s="47">
        <v>0</v>
      </c>
      <c r="P94" s="47">
        <v>0</v>
      </c>
      <c r="Q94" s="47">
        <v>0</v>
      </c>
      <c r="R94" s="48">
        <v>0</v>
      </c>
      <c r="S94" s="46">
        <v>0</v>
      </c>
      <c r="T94" s="47">
        <v>0</v>
      </c>
      <c r="U94" s="47">
        <v>0</v>
      </c>
      <c r="V94" s="48">
        <v>0</v>
      </c>
      <c r="W94" s="46">
        <v>0</v>
      </c>
      <c r="X94" s="48">
        <v>1</v>
      </c>
      <c r="Y94" s="46">
        <v>0</v>
      </c>
      <c r="Z94" s="47">
        <v>0</v>
      </c>
      <c r="AA94" s="47">
        <v>0</v>
      </c>
      <c r="AB94" s="47">
        <v>0</v>
      </c>
      <c r="AC94" s="47">
        <v>0</v>
      </c>
      <c r="AD94" s="47">
        <v>0</v>
      </c>
      <c r="AE94" s="47">
        <v>0</v>
      </c>
      <c r="AF94" s="47">
        <v>0</v>
      </c>
      <c r="AG94" s="47">
        <v>0</v>
      </c>
      <c r="AH94" s="48">
        <v>0</v>
      </c>
      <c r="AI94" s="45" t="str">
        <f>Tabella1[[#This Row],[Required for Care Plan generation]]</f>
        <v>No</v>
      </c>
      <c r="AJ94" s="45" t="str">
        <f>IF(SUM(Tabella1[[#This Row],[DE-12]:[LT-75]])&gt;0,"Yes","No")</f>
        <v>Yes</v>
      </c>
    </row>
    <row r="95" spans="1:36" s="20" customFormat="1" ht="15" customHeight="1" x14ac:dyDescent="0.25">
      <c r="A95" s="79" t="s">
        <v>92</v>
      </c>
      <c r="B95" s="80" t="s">
        <v>167</v>
      </c>
      <c r="C95" s="21" t="s">
        <v>168</v>
      </c>
      <c r="D95" s="23" t="s">
        <v>718</v>
      </c>
      <c r="E95" s="22" t="s">
        <v>735</v>
      </c>
      <c r="F95" s="22" t="s">
        <v>594</v>
      </c>
      <c r="G95" s="45">
        <v>0</v>
      </c>
      <c r="H95" s="46">
        <v>0</v>
      </c>
      <c r="I95" s="47">
        <v>0</v>
      </c>
      <c r="J95" s="47">
        <v>0</v>
      </c>
      <c r="K95" s="47">
        <v>0</v>
      </c>
      <c r="L95" s="47">
        <v>0</v>
      </c>
      <c r="M95" s="47">
        <v>0</v>
      </c>
      <c r="N95" s="47">
        <v>0</v>
      </c>
      <c r="O95" s="47">
        <v>0</v>
      </c>
      <c r="P95" s="47">
        <v>0</v>
      </c>
      <c r="Q95" s="47">
        <v>0</v>
      </c>
      <c r="R95" s="48">
        <v>0</v>
      </c>
      <c r="S95" s="46">
        <v>0</v>
      </c>
      <c r="T95" s="47">
        <v>0</v>
      </c>
      <c r="U95" s="47">
        <v>0</v>
      </c>
      <c r="V95" s="48">
        <v>0</v>
      </c>
      <c r="W95" s="46">
        <v>0</v>
      </c>
      <c r="X95" s="48">
        <v>1</v>
      </c>
      <c r="Y95" s="46">
        <v>0</v>
      </c>
      <c r="Z95" s="47">
        <v>0</v>
      </c>
      <c r="AA95" s="47">
        <v>0</v>
      </c>
      <c r="AB95" s="47">
        <v>0</v>
      </c>
      <c r="AC95" s="47">
        <v>0</v>
      </c>
      <c r="AD95" s="47">
        <v>0</v>
      </c>
      <c r="AE95" s="47">
        <v>0</v>
      </c>
      <c r="AF95" s="47">
        <v>0</v>
      </c>
      <c r="AG95" s="47">
        <v>0</v>
      </c>
      <c r="AH95" s="48">
        <v>0</v>
      </c>
      <c r="AI95" s="45" t="str">
        <f>Tabella1[[#This Row],[Required for Care Plan generation]]</f>
        <v>No</v>
      </c>
      <c r="AJ95" s="45" t="str">
        <f>IF(SUM(Tabella1[[#This Row],[DE-12]:[LT-75]])&gt;0,"Yes","No")</f>
        <v>Yes</v>
      </c>
    </row>
    <row r="96" spans="1:36" s="20" customFormat="1" ht="15" customHeight="1" x14ac:dyDescent="0.25">
      <c r="A96" s="79" t="s">
        <v>92</v>
      </c>
      <c r="B96" s="80" t="s">
        <v>169</v>
      </c>
      <c r="C96" s="21" t="s">
        <v>170</v>
      </c>
      <c r="D96" s="23" t="s">
        <v>718</v>
      </c>
      <c r="E96" s="22" t="s">
        <v>735</v>
      </c>
      <c r="F96" s="22" t="s">
        <v>595</v>
      </c>
      <c r="G96" s="45">
        <v>0</v>
      </c>
      <c r="H96" s="46">
        <v>0</v>
      </c>
      <c r="I96" s="47">
        <v>0</v>
      </c>
      <c r="J96" s="47">
        <v>0</v>
      </c>
      <c r="K96" s="47">
        <v>0</v>
      </c>
      <c r="L96" s="47">
        <v>0</v>
      </c>
      <c r="M96" s="47">
        <v>0</v>
      </c>
      <c r="N96" s="47">
        <v>0</v>
      </c>
      <c r="O96" s="47">
        <v>0</v>
      </c>
      <c r="P96" s="47">
        <v>0</v>
      </c>
      <c r="Q96" s="47">
        <v>0</v>
      </c>
      <c r="R96" s="48">
        <v>0</v>
      </c>
      <c r="S96" s="46">
        <v>0</v>
      </c>
      <c r="T96" s="47">
        <v>0</v>
      </c>
      <c r="U96" s="47">
        <v>0</v>
      </c>
      <c r="V96" s="48">
        <v>0</v>
      </c>
      <c r="W96" s="46">
        <v>0</v>
      </c>
      <c r="X96" s="48">
        <v>1</v>
      </c>
      <c r="Y96" s="46">
        <v>0</v>
      </c>
      <c r="Z96" s="47">
        <v>0</v>
      </c>
      <c r="AA96" s="47">
        <v>0</v>
      </c>
      <c r="AB96" s="47">
        <v>0</v>
      </c>
      <c r="AC96" s="47">
        <v>0</v>
      </c>
      <c r="AD96" s="47">
        <v>0</v>
      </c>
      <c r="AE96" s="47">
        <v>0</v>
      </c>
      <c r="AF96" s="47">
        <v>0</v>
      </c>
      <c r="AG96" s="47">
        <v>0</v>
      </c>
      <c r="AH96" s="48">
        <v>0</v>
      </c>
      <c r="AI96" s="45" t="str">
        <f>Tabella1[[#This Row],[Required for Care Plan generation]]</f>
        <v>No</v>
      </c>
      <c r="AJ96" s="45" t="str">
        <f>IF(SUM(Tabella1[[#This Row],[DE-12]:[LT-75]])&gt;0,"Yes","No")</f>
        <v>Yes</v>
      </c>
    </row>
    <row r="97" spans="1:36" s="20" customFormat="1" ht="15" customHeight="1" x14ac:dyDescent="0.25">
      <c r="A97" s="79" t="s">
        <v>92</v>
      </c>
      <c r="B97" s="80" t="s">
        <v>171</v>
      </c>
      <c r="C97" s="21" t="s">
        <v>172</v>
      </c>
      <c r="D97" s="23" t="s">
        <v>749</v>
      </c>
      <c r="E97" s="22" t="s">
        <v>735</v>
      </c>
      <c r="F97" s="22" t="s">
        <v>596</v>
      </c>
      <c r="G97" s="45">
        <v>0</v>
      </c>
      <c r="H97" s="46">
        <v>0</v>
      </c>
      <c r="I97" s="47">
        <v>0</v>
      </c>
      <c r="J97" s="47">
        <v>0</v>
      </c>
      <c r="K97" s="47">
        <v>0</v>
      </c>
      <c r="L97" s="47">
        <v>0</v>
      </c>
      <c r="M97" s="47">
        <v>0</v>
      </c>
      <c r="N97" s="47">
        <v>0</v>
      </c>
      <c r="O97" s="47">
        <v>0</v>
      </c>
      <c r="P97" s="47">
        <v>0</v>
      </c>
      <c r="Q97" s="47">
        <v>0</v>
      </c>
      <c r="R97" s="48">
        <v>0</v>
      </c>
      <c r="S97" s="46">
        <v>0</v>
      </c>
      <c r="T97" s="47">
        <v>0</v>
      </c>
      <c r="U97" s="47">
        <v>0</v>
      </c>
      <c r="V97" s="48">
        <v>0</v>
      </c>
      <c r="W97" s="46">
        <v>0</v>
      </c>
      <c r="X97" s="48">
        <v>0</v>
      </c>
      <c r="Y97" s="46">
        <v>0</v>
      </c>
      <c r="Z97" s="47">
        <v>0</v>
      </c>
      <c r="AA97" s="47">
        <v>0</v>
      </c>
      <c r="AB97" s="47">
        <v>0</v>
      </c>
      <c r="AC97" s="47">
        <v>0</v>
      </c>
      <c r="AD97" s="47">
        <v>0</v>
      </c>
      <c r="AE97" s="47">
        <v>0</v>
      </c>
      <c r="AF97" s="47">
        <v>0</v>
      </c>
      <c r="AG97" s="47">
        <v>0</v>
      </c>
      <c r="AH97" s="48">
        <v>0</v>
      </c>
      <c r="AI97" s="45" t="str">
        <f>Tabella1[[#This Row],[Required for Care Plan generation]]</f>
        <v>No</v>
      </c>
      <c r="AJ97" s="45" t="str">
        <f>IF(SUM(Tabella1[[#This Row],[DE-12]:[LT-75]])&gt;0,"Yes","No")</f>
        <v>No</v>
      </c>
    </row>
    <row r="98" spans="1:36" s="20" customFormat="1" ht="15" customHeight="1" x14ac:dyDescent="0.25">
      <c r="A98" s="79" t="s">
        <v>92</v>
      </c>
      <c r="B98" s="80" t="s">
        <v>169</v>
      </c>
      <c r="C98" s="21" t="s">
        <v>173</v>
      </c>
      <c r="D98" s="23" t="s">
        <v>718</v>
      </c>
      <c r="E98" s="22" t="s">
        <v>735</v>
      </c>
      <c r="F98" s="22" t="s">
        <v>597</v>
      </c>
      <c r="G98" s="45">
        <v>0</v>
      </c>
      <c r="H98" s="46">
        <v>0</v>
      </c>
      <c r="I98" s="47">
        <v>0</v>
      </c>
      <c r="J98" s="47">
        <v>0</v>
      </c>
      <c r="K98" s="47">
        <v>0</v>
      </c>
      <c r="L98" s="47">
        <v>0</v>
      </c>
      <c r="M98" s="47">
        <v>0</v>
      </c>
      <c r="N98" s="47">
        <v>0</v>
      </c>
      <c r="O98" s="47">
        <v>0</v>
      </c>
      <c r="P98" s="47">
        <v>0</v>
      </c>
      <c r="Q98" s="47">
        <v>0</v>
      </c>
      <c r="R98" s="48">
        <v>0</v>
      </c>
      <c r="S98" s="46">
        <v>0</v>
      </c>
      <c r="T98" s="47">
        <v>0</v>
      </c>
      <c r="U98" s="47">
        <v>0</v>
      </c>
      <c r="V98" s="48">
        <v>0</v>
      </c>
      <c r="W98" s="46">
        <v>0</v>
      </c>
      <c r="X98" s="48">
        <v>0</v>
      </c>
      <c r="Y98" s="46">
        <v>0</v>
      </c>
      <c r="Z98" s="47">
        <v>0</v>
      </c>
      <c r="AA98" s="47">
        <v>0</v>
      </c>
      <c r="AB98" s="47">
        <v>0</v>
      </c>
      <c r="AC98" s="47">
        <v>0</v>
      </c>
      <c r="AD98" s="47">
        <v>0</v>
      </c>
      <c r="AE98" s="47">
        <v>0</v>
      </c>
      <c r="AF98" s="47">
        <v>0</v>
      </c>
      <c r="AG98" s="47">
        <v>0</v>
      </c>
      <c r="AH98" s="48">
        <v>0</v>
      </c>
      <c r="AI98" s="45" t="str">
        <f>Tabella1[[#This Row],[Required for Care Plan generation]]</f>
        <v>No</v>
      </c>
      <c r="AJ98" s="45" t="str">
        <f>IF(SUM(Tabella1[[#This Row],[DE-12]:[LT-75]])&gt;0,"Yes","No")</f>
        <v>No</v>
      </c>
    </row>
    <row r="99" spans="1:36" s="20" customFormat="1" ht="15" customHeight="1" thickBot="1" x14ac:dyDescent="0.3">
      <c r="A99" s="79" t="s">
        <v>92</v>
      </c>
      <c r="B99" s="80" t="s">
        <v>174</v>
      </c>
      <c r="C99" s="21" t="s">
        <v>175</v>
      </c>
      <c r="D99" s="22" t="s">
        <v>750</v>
      </c>
      <c r="E99" s="22" t="s">
        <v>735</v>
      </c>
      <c r="F99" s="22" t="s">
        <v>598</v>
      </c>
      <c r="G99" s="45">
        <v>0</v>
      </c>
      <c r="H99" s="46">
        <v>0</v>
      </c>
      <c r="I99" s="47">
        <v>0</v>
      </c>
      <c r="J99" s="47">
        <v>0</v>
      </c>
      <c r="K99" s="47">
        <v>0</v>
      </c>
      <c r="L99" s="47">
        <v>0</v>
      </c>
      <c r="M99" s="47">
        <v>0</v>
      </c>
      <c r="N99" s="47">
        <v>0</v>
      </c>
      <c r="O99" s="47">
        <v>0</v>
      </c>
      <c r="P99" s="47">
        <v>0</v>
      </c>
      <c r="Q99" s="47">
        <v>0</v>
      </c>
      <c r="R99" s="48">
        <v>0</v>
      </c>
      <c r="S99" s="46">
        <v>0</v>
      </c>
      <c r="T99" s="47">
        <v>0</v>
      </c>
      <c r="U99" s="47">
        <v>0</v>
      </c>
      <c r="V99" s="48">
        <v>0</v>
      </c>
      <c r="W99" s="46">
        <v>0</v>
      </c>
      <c r="X99" s="48">
        <v>0</v>
      </c>
      <c r="Y99" s="46">
        <v>0</v>
      </c>
      <c r="Z99" s="47">
        <v>0</v>
      </c>
      <c r="AA99" s="47">
        <v>0</v>
      </c>
      <c r="AB99" s="47">
        <v>0</v>
      </c>
      <c r="AC99" s="47">
        <v>0</v>
      </c>
      <c r="AD99" s="47">
        <v>0</v>
      </c>
      <c r="AE99" s="47">
        <v>0</v>
      </c>
      <c r="AF99" s="47">
        <v>0</v>
      </c>
      <c r="AG99" s="47">
        <v>0</v>
      </c>
      <c r="AH99" s="48">
        <v>0</v>
      </c>
      <c r="AI99" s="45" t="str">
        <f>Tabella1[[#This Row],[Required for Care Plan generation]]</f>
        <v>No</v>
      </c>
      <c r="AJ99" s="45" t="str">
        <f>IF(SUM(Tabella1[[#This Row],[DE-12]:[LT-75]])&gt;0,"Yes","No")</f>
        <v>No</v>
      </c>
    </row>
    <row r="100" spans="1:36" s="20" customFormat="1" ht="15" customHeight="1" thickTop="1" x14ac:dyDescent="0.25">
      <c r="A100" s="85" t="s">
        <v>93</v>
      </c>
      <c r="B100" s="86" t="s">
        <v>27</v>
      </c>
      <c r="C100" s="35" t="s">
        <v>28</v>
      </c>
      <c r="D100" s="36" t="s">
        <v>716</v>
      </c>
      <c r="E100" s="36" t="s">
        <v>735</v>
      </c>
      <c r="F100" s="36" t="s">
        <v>599</v>
      </c>
      <c r="G100" s="41">
        <v>0</v>
      </c>
      <c r="H100" s="42">
        <v>0</v>
      </c>
      <c r="I100" s="43">
        <v>0</v>
      </c>
      <c r="J100" s="43">
        <v>0</v>
      </c>
      <c r="K100" s="43">
        <v>0</v>
      </c>
      <c r="L100" s="43">
        <v>0</v>
      </c>
      <c r="M100" s="43">
        <v>0</v>
      </c>
      <c r="N100" s="43">
        <v>0</v>
      </c>
      <c r="O100" s="43">
        <v>0</v>
      </c>
      <c r="P100" s="43">
        <v>0</v>
      </c>
      <c r="Q100" s="43">
        <v>0</v>
      </c>
      <c r="R100" s="44">
        <v>0</v>
      </c>
      <c r="S100" s="43">
        <v>0</v>
      </c>
      <c r="T100" s="43">
        <v>0</v>
      </c>
      <c r="U100" s="43">
        <v>0</v>
      </c>
      <c r="V100" s="44">
        <v>0</v>
      </c>
      <c r="W100" s="42">
        <v>1</v>
      </c>
      <c r="X100" s="44">
        <v>0</v>
      </c>
      <c r="Y100" s="42">
        <v>0</v>
      </c>
      <c r="Z100" s="43">
        <v>0</v>
      </c>
      <c r="AA100" s="43">
        <v>0</v>
      </c>
      <c r="AB100" s="43">
        <v>0</v>
      </c>
      <c r="AC100" s="43">
        <v>0</v>
      </c>
      <c r="AD100" s="43">
        <v>0</v>
      </c>
      <c r="AE100" s="43">
        <v>0</v>
      </c>
      <c r="AF100" s="43">
        <v>0</v>
      </c>
      <c r="AG100" s="43">
        <v>0</v>
      </c>
      <c r="AH100" s="44">
        <v>0</v>
      </c>
      <c r="AI100" s="45" t="str">
        <f>Tabella1[[#This Row],[Required for Care Plan generation]]</f>
        <v>No</v>
      </c>
      <c r="AJ100" s="45" t="str">
        <f>IF(SUM(Tabella1[[#This Row],[DE-12]:[LT-75]])&gt;0,"Yes","No")</f>
        <v>Yes</v>
      </c>
    </row>
    <row r="101" spans="1:36" s="20" customFormat="1" ht="15" customHeight="1" x14ac:dyDescent="0.25">
      <c r="A101" s="83" t="s">
        <v>93</v>
      </c>
      <c r="B101" s="84" t="s">
        <v>107</v>
      </c>
      <c r="C101" s="24" t="s">
        <v>108</v>
      </c>
      <c r="D101" s="25" t="s">
        <v>716</v>
      </c>
      <c r="E101" s="25" t="s">
        <v>735</v>
      </c>
      <c r="F101" s="25"/>
      <c r="G101" s="45">
        <v>0</v>
      </c>
      <c r="H101" s="46">
        <v>0</v>
      </c>
      <c r="I101" s="47">
        <v>0</v>
      </c>
      <c r="J101" s="47">
        <v>0</v>
      </c>
      <c r="K101" s="47">
        <v>0</v>
      </c>
      <c r="L101" s="47">
        <v>0</v>
      </c>
      <c r="M101" s="47">
        <v>0</v>
      </c>
      <c r="N101" s="47">
        <v>0</v>
      </c>
      <c r="O101" s="47">
        <v>0</v>
      </c>
      <c r="P101" s="47">
        <v>0</v>
      </c>
      <c r="Q101" s="47">
        <v>0</v>
      </c>
      <c r="R101" s="48">
        <v>0</v>
      </c>
      <c r="S101" s="47">
        <v>0</v>
      </c>
      <c r="T101" s="47">
        <v>0</v>
      </c>
      <c r="U101" s="47">
        <v>0</v>
      </c>
      <c r="V101" s="48">
        <v>0</v>
      </c>
      <c r="W101" s="46">
        <v>1</v>
      </c>
      <c r="X101" s="48">
        <v>0</v>
      </c>
      <c r="Y101" s="46">
        <v>0</v>
      </c>
      <c r="Z101" s="47">
        <v>0</v>
      </c>
      <c r="AA101" s="47">
        <v>0</v>
      </c>
      <c r="AB101" s="47">
        <v>0</v>
      </c>
      <c r="AC101" s="47">
        <v>0</v>
      </c>
      <c r="AD101" s="47">
        <v>0</v>
      </c>
      <c r="AE101" s="47">
        <v>0</v>
      </c>
      <c r="AF101" s="47">
        <v>0</v>
      </c>
      <c r="AG101" s="47">
        <v>0</v>
      </c>
      <c r="AH101" s="48">
        <v>0</v>
      </c>
      <c r="AI101" s="45" t="str">
        <f>Tabella1[[#This Row],[Required for Care Plan generation]]</f>
        <v>No</v>
      </c>
      <c r="AJ101" s="45" t="str">
        <f>IF(SUM(Tabella1[[#This Row],[DE-12]:[LT-75]])&gt;0,"Yes","No")</f>
        <v>Yes</v>
      </c>
    </row>
    <row r="102" spans="1:36" s="20" customFormat="1" ht="15" customHeight="1" x14ac:dyDescent="0.25">
      <c r="A102" s="83" t="s">
        <v>93</v>
      </c>
      <c r="B102" s="84" t="s">
        <v>176</v>
      </c>
      <c r="C102" s="24" t="s">
        <v>177</v>
      </c>
      <c r="D102" s="25" t="s">
        <v>716</v>
      </c>
      <c r="E102" s="25" t="s">
        <v>735</v>
      </c>
      <c r="F102" s="25" t="s">
        <v>600</v>
      </c>
      <c r="G102" s="45">
        <v>0</v>
      </c>
      <c r="H102" s="46">
        <v>0</v>
      </c>
      <c r="I102" s="47">
        <v>0</v>
      </c>
      <c r="J102" s="47">
        <v>0</v>
      </c>
      <c r="K102" s="47">
        <v>0</v>
      </c>
      <c r="L102" s="47">
        <v>0</v>
      </c>
      <c r="M102" s="47">
        <v>0</v>
      </c>
      <c r="N102" s="47">
        <v>0</v>
      </c>
      <c r="O102" s="47">
        <v>0</v>
      </c>
      <c r="P102" s="47">
        <v>0</v>
      </c>
      <c r="Q102" s="47">
        <v>0</v>
      </c>
      <c r="R102" s="48">
        <v>0</v>
      </c>
      <c r="S102" s="47">
        <v>0</v>
      </c>
      <c r="T102" s="47">
        <v>0</v>
      </c>
      <c r="U102" s="47">
        <v>0</v>
      </c>
      <c r="V102" s="48">
        <v>0</v>
      </c>
      <c r="W102" s="46">
        <v>1</v>
      </c>
      <c r="X102" s="48">
        <v>0</v>
      </c>
      <c r="Y102" s="46">
        <v>0</v>
      </c>
      <c r="Z102" s="47">
        <v>0</v>
      </c>
      <c r="AA102" s="47">
        <v>0</v>
      </c>
      <c r="AB102" s="47">
        <v>0</v>
      </c>
      <c r="AC102" s="47">
        <v>0</v>
      </c>
      <c r="AD102" s="47">
        <v>0</v>
      </c>
      <c r="AE102" s="47">
        <v>0</v>
      </c>
      <c r="AF102" s="47">
        <v>0</v>
      </c>
      <c r="AG102" s="47">
        <v>0</v>
      </c>
      <c r="AH102" s="48">
        <v>0</v>
      </c>
      <c r="AI102" s="45" t="str">
        <f>Tabella1[[#This Row],[Required for Care Plan generation]]</f>
        <v>No</v>
      </c>
      <c r="AJ102" s="45" t="str">
        <f>IF(SUM(Tabella1[[#This Row],[DE-12]:[LT-75]])&gt;0,"Yes","No")</f>
        <v>Yes</v>
      </c>
    </row>
    <row r="103" spans="1:36" s="20" customFormat="1" ht="15" customHeight="1" x14ac:dyDescent="0.25">
      <c r="A103" s="83" t="s">
        <v>93</v>
      </c>
      <c r="B103" s="84" t="s">
        <v>109</v>
      </c>
      <c r="C103" s="24" t="s">
        <v>36</v>
      </c>
      <c r="D103" s="26" t="s">
        <v>716</v>
      </c>
      <c r="E103" s="25" t="s">
        <v>735</v>
      </c>
      <c r="F103" s="25" t="s">
        <v>601</v>
      </c>
      <c r="G103" s="45">
        <v>0</v>
      </c>
      <c r="H103" s="46">
        <v>0</v>
      </c>
      <c r="I103" s="47">
        <v>0</v>
      </c>
      <c r="J103" s="47">
        <v>0</v>
      </c>
      <c r="K103" s="47">
        <v>0</v>
      </c>
      <c r="L103" s="47">
        <v>0</v>
      </c>
      <c r="M103" s="47">
        <v>0</v>
      </c>
      <c r="N103" s="47">
        <v>0</v>
      </c>
      <c r="O103" s="47">
        <v>0</v>
      </c>
      <c r="P103" s="47">
        <v>0</v>
      </c>
      <c r="Q103" s="47">
        <v>0</v>
      </c>
      <c r="R103" s="48">
        <v>0</v>
      </c>
      <c r="S103" s="47">
        <v>0</v>
      </c>
      <c r="T103" s="47">
        <v>0</v>
      </c>
      <c r="U103" s="47">
        <v>0</v>
      </c>
      <c r="V103" s="48">
        <v>0</v>
      </c>
      <c r="W103" s="46">
        <v>1</v>
      </c>
      <c r="X103" s="48">
        <v>0</v>
      </c>
      <c r="Y103" s="46">
        <v>0</v>
      </c>
      <c r="Z103" s="47">
        <v>0</v>
      </c>
      <c r="AA103" s="47">
        <v>0</v>
      </c>
      <c r="AB103" s="47">
        <v>0</v>
      </c>
      <c r="AC103" s="47">
        <v>0</v>
      </c>
      <c r="AD103" s="47">
        <v>0</v>
      </c>
      <c r="AE103" s="47">
        <v>0</v>
      </c>
      <c r="AF103" s="47">
        <v>0</v>
      </c>
      <c r="AG103" s="47">
        <v>0</v>
      </c>
      <c r="AH103" s="48">
        <v>0</v>
      </c>
      <c r="AI103" s="45" t="str">
        <f>Tabella1[[#This Row],[Required for Care Plan generation]]</f>
        <v>No</v>
      </c>
      <c r="AJ103" s="45" t="str">
        <f>IF(SUM(Tabella1[[#This Row],[DE-12]:[LT-75]])&gt;0,"Yes","No")</f>
        <v>Yes</v>
      </c>
    </row>
    <row r="104" spans="1:36" s="20" customFormat="1" ht="15" customHeight="1" x14ac:dyDescent="0.25">
      <c r="A104" s="83" t="s">
        <v>93</v>
      </c>
      <c r="B104" s="84" t="s">
        <v>37</v>
      </c>
      <c r="C104" s="24" t="s">
        <v>38</v>
      </c>
      <c r="D104" s="25" t="s">
        <v>751</v>
      </c>
      <c r="E104" s="25" t="s">
        <v>735</v>
      </c>
      <c r="F104" s="25" t="s">
        <v>560</v>
      </c>
      <c r="G104" s="45">
        <v>0</v>
      </c>
      <c r="H104" s="46">
        <v>0</v>
      </c>
      <c r="I104" s="47">
        <v>0</v>
      </c>
      <c r="J104" s="47">
        <v>0</v>
      </c>
      <c r="K104" s="47">
        <v>0</v>
      </c>
      <c r="L104" s="47">
        <v>0</v>
      </c>
      <c r="M104" s="47">
        <v>0</v>
      </c>
      <c r="N104" s="47">
        <v>0</v>
      </c>
      <c r="O104" s="47">
        <v>0</v>
      </c>
      <c r="P104" s="47">
        <v>0</v>
      </c>
      <c r="Q104" s="47">
        <v>0</v>
      </c>
      <c r="R104" s="48">
        <v>0</v>
      </c>
      <c r="S104" s="47">
        <v>0</v>
      </c>
      <c r="T104" s="47">
        <v>0</v>
      </c>
      <c r="U104" s="47">
        <v>0</v>
      </c>
      <c r="V104" s="48">
        <v>0</v>
      </c>
      <c r="W104" s="46">
        <v>1</v>
      </c>
      <c r="X104" s="48">
        <v>0</v>
      </c>
      <c r="Y104" s="46">
        <v>0</v>
      </c>
      <c r="Z104" s="47">
        <v>0</v>
      </c>
      <c r="AA104" s="47">
        <v>0</v>
      </c>
      <c r="AB104" s="47">
        <v>0</v>
      </c>
      <c r="AC104" s="47">
        <v>0</v>
      </c>
      <c r="AD104" s="47">
        <v>0</v>
      </c>
      <c r="AE104" s="47">
        <v>0</v>
      </c>
      <c r="AF104" s="47">
        <v>0</v>
      </c>
      <c r="AG104" s="47">
        <v>0</v>
      </c>
      <c r="AH104" s="48">
        <v>0</v>
      </c>
      <c r="AI104" s="45" t="str">
        <f>Tabella1[[#This Row],[Required for Care Plan generation]]</f>
        <v>No</v>
      </c>
      <c r="AJ104" s="45" t="str">
        <f>IF(SUM(Tabella1[[#This Row],[DE-12]:[LT-75]])&gt;0,"Yes","No")</f>
        <v>Yes</v>
      </c>
    </row>
    <row r="105" spans="1:36" s="20" customFormat="1" ht="15" customHeight="1" x14ac:dyDescent="0.25">
      <c r="A105" s="83" t="s">
        <v>93</v>
      </c>
      <c r="B105" s="84" t="s">
        <v>178</v>
      </c>
      <c r="C105" s="24" t="s">
        <v>179</v>
      </c>
      <c r="D105" s="26" t="s">
        <v>716</v>
      </c>
      <c r="E105" s="26" t="s">
        <v>716</v>
      </c>
      <c r="F105" s="25" t="s">
        <v>602</v>
      </c>
      <c r="G105" s="45">
        <v>0</v>
      </c>
      <c r="H105" s="46">
        <v>0</v>
      </c>
      <c r="I105" s="47">
        <v>0</v>
      </c>
      <c r="J105" s="47">
        <v>0</v>
      </c>
      <c r="K105" s="47">
        <v>0</v>
      </c>
      <c r="L105" s="47">
        <v>0</v>
      </c>
      <c r="M105" s="47">
        <v>0</v>
      </c>
      <c r="N105" s="47">
        <v>0</v>
      </c>
      <c r="O105" s="47">
        <v>0</v>
      </c>
      <c r="P105" s="47">
        <v>0</v>
      </c>
      <c r="Q105" s="47">
        <v>0</v>
      </c>
      <c r="R105" s="48">
        <v>0</v>
      </c>
      <c r="S105" s="47">
        <v>0</v>
      </c>
      <c r="T105" s="47">
        <v>0</v>
      </c>
      <c r="U105" s="47">
        <v>0</v>
      </c>
      <c r="V105" s="48">
        <v>0</v>
      </c>
      <c r="W105" s="46">
        <v>1</v>
      </c>
      <c r="X105" s="48">
        <v>0</v>
      </c>
      <c r="Y105" s="46">
        <v>0</v>
      </c>
      <c r="Z105" s="47">
        <v>0</v>
      </c>
      <c r="AA105" s="47">
        <v>0</v>
      </c>
      <c r="AB105" s="47">
        <v>0</v>
      </c>
      <c r="AC105" s="47">
        <v>0</v>
      </c>
      <c r="AD105" s="47">
        <v>0</v>
      </c>
      <c r="AE105" s="47">
        <v>0</v>
      </c>
      <c r="AF105" s="47">
        <v>0</v>
      </c>
      <c r="AG105" s="47">
        <v>0</v>
      </c>
      <c r="AH105" s="48">
        <v>0</v>
      </c>
      <c r="AI105" s="45" t="str">
        <f>Tabella1[[#This Row],[Required for Care Plan generation]]</f>
        <v>Yes</v>
      </c>
      <c r="AJ105" s="45" t="str">
        <f>IF(SUM(Tabella1[[#This Row],[DE-12]:[LT-75]])&gt;0,"Yes","No")</f>
        <v>Yes</v>
      </c>
    </row>
    <row r="106" spans="1:36" s="20" customFormat="1" ht="15" customHeight="1" x14ac:dyDescent="0.25">
      <c r="A106" s="83" t="s">
        <v>93</v>
      </c>
      <c r="B106" s="84" t="s">
        <v>180</v>
      </c>
      <c r="C106" s="24" t="s">
        <v>181</v>
      </c>
      <c r="D106" s="25" t="s">
        <v>752</v>
      </c>
      <c r="E106" s="25" t="s">
        <v>735</v>
      </c>
      <c r="F106" s="25" t="s">
        <v>603</v>
      </c>
      <c r="G106" s="45">
        <v>0</v>
      </c>
      <c r="H106" s="46">
        <v>0</v>
      </c>
      <c r="I106" s="47">
        <v>0</v>
      </c>
      <c r="J106" s="47">
        <v>0</v>
      </c>
      <c r="K106" s="47">
        <v>0</v>
      </c>
      <c r="L106" s="47">
        <v>0</v>
      </c>
      <c r="M106" s="47">
        <v>0</v>
      </c>
      <c r="N106" s="47">
        <v>0</v>
      </c>
      <c r="O106" s="47">
        <v>0</v>
      </c>
      <c r="P106" s="47">
        <v>0</v>
      </c>
      <c r="Q106" s="47">
        <v>0</v>
      </c>
      <c r="R106" s="48">
        <v>0</v>
      </c>
      <c r="S106" s="47">
        <v>0</v>
      </c>
      <c r="T106" s="47">
        <v>0</v>
      </c>
      <c r="U106" s="47">
        <v>0</v>
      </c>
      <c r="V106" s="48">
        <v>0</v>
      </c>
      <c r="W106" s="46">
        <v>1</v>
      </c>
      <c r="X106" s="48">
        <v>0</v>
      </c>
      <c r="Y106" s="46">
        <v>0</v>
      </c>
      <c r="Z106" s="47">
        <v>0</v>
      </c>
      <c r="AA106" s="47">
        <v>0</v>
      </c>
      <c r="AB106" s="47">
        <v>0</v>
      </c>
      <c r="AC106" s="47">
        <v>0</v>
      </c>
      <c r="AD106" s="47">
        <v>0</v>
      </c>
      <c r="AE106" s="47">
        <v>0</v>
      </c>
      <c r="AF106" s="47">
        <v>0</v>
      </c>
      <c r="AG106" s="47">
        <v>0</v>
      </c>
      <c r="AH106" s="48">
        <v>0</v>
      </c>
      <c r="AI106" s="45" t="str">
        <f>Tabella1[[#This Row],[Required for Care Plan generation]]</f>
        <v>No</v>
      </c>
      <c r="AJ106" s="45" t="str">
        <f>IF(SUM(Tabella1[[#This Row],[DE-12]:[LT-75]])&gt;0,"Yes","No")</f>
        <v>Yes</v>
      </c>
    </row>
    <row r="107" spans="1:36" s="20" customFormat="1" ht="15" customHeight="1" x14ac:dyDescent="0.25">
      <c r="A107" s="83" t="s">
        <v>93</v>
      </c>
      <c r="B107" s="84" t="s">
        <v>182</v>
      </c>
      <c r="C107" s="24" t="s">
        <v>183</v>
      </c>
      <c r="D107" s="25" t="s">
        <v>753</v>
      </c>
      <c r="E107" s="25" t="s">
        <v>735</v>
      </c>
      <c r="F107" s="25" t="s">
        <v>604</v>
      </c>
      <c r="G107" s="45">
        <v>0</v>
      </c>
      <c r="H107" s="46">
        <v>0</v>
      </c>
      <c r="I107" s="47">
        <v>0</v>
      </c>
      <c r="J107" s="47">
        <v>0</v>
      </c>
      <c r="K107" s="47">
        <v>0</v>
      </c>
      <c r="L107" s="47">
        <v>0</v>
      </c>
      <c r="M107" s="47">
        <v>0</v>
      </c>
      <c r="N107" s="47">
        <v>0</v>
      </c>
      <c r="O107" s="47">
        <v>0</v>
      </c>
      <c r="P107" s="47">
        <v>0</v>
      </c>
      <c r="Q107" s="47">
        <v>0</v>
      </c>
      <c r="R107" s="48">
        <v>0</v>
      </c>
      <c r="S107" s="47">
        <v>0</v>
      </c>
      <c r="T107" s="47">
        <v>0</v>
      </c>
      <c r="U107" s="47">
        <v>0</v>
      </c>
      <c r="V107" s="48">
        <v>0</v>
      </c>
      <c r="W107" s="46">
        <v>1</v>
      </c>
      <c r="X107" s="48">
        <v>0</v>
      </c>
      <c r="Y107" s="46">
        <v>0</v>
      </c>
      <c r="Z107" s="47">
        <v>0</v>
      </c>
      <c r="AA107" s="47">
        <v>0</v>
      </c>
      <c r="AB107" s="47">
        <v>0</v>
      </c>
      <c r="AC107" s="47">
        <v>0</v>
      </c>
      <c r="AD107" s="47">
        <v>0</v>
      </c>
      <c r="AE107" s="47">
        <v>0</v>
      </c>
      <c r="AF107" s="47">
        <v>0</v>
      </c>
      <c r="AG107" s="47">
        <v>0</v>
      </c>
      <c r="AH107" s="48">
        <v>0</v>
      </c>
      <c r="AI107" s="45" t="str">
        <f>Tabella1[[#This Row],[Required for Care Plan generation]]</f>
        <v>No</v>
      </c>
      <c r="AJ107" s="45" t="str">
        <f>IF(SUM(Tabella1[[#This Row],[DE-12]:[LT-75]])&gt;0,"Yes","No")</f>
        <v>Yes</v>
      </c>
    </row>
    <row r="108" spans="1:36" s="20" customFormat="1" ht="15" customHeight="1" x14ac:dyDescent="0.25">
      <c r="A108" s="83" t="s">
        <v>93</v>
      </c>
      <c r="B108" s="84" t="s">
        <v>184</v>
      </c>
      <c r="C108" s="24" t="s">
        <v>185</v>
      </c>
      <c r="D108" s="25" t="s">
        <v>754</v>
      </c>
      <c r="E108" s="25" t="s">
        <v>735</v>
      </c>
      <c r="F108" s="28" t="s">
        <v>605</v>
      </c>
      <c r="G108" s="45">
        <v>0</v>
      </c>
      <c r="H108" s="46">
        <v>0</v>
      </c>
      <c r="I108" s="47">
        <v>0</v>
      </c>
      <c r="J108" s="47">
        <v>0</v>
      </c>
      <c r="K108" s="47">
        <v>0</v>
      </c>
      <c r="L108" s="47">
        <v>0</v>
      </c>
      <c r="M108" s="47">
        <v>0</v>
      </c>
      <c r="N108" s="47">
        <v>0</v>
      </c>
      <c r="O108" s="47">
        <v>0</v>
      </c>
      <c r="P108" s="47">
        <v>0</v>
      </c>
      <c r="Q108" s="47">
        <v>0</v>
      </c>
      <c r="R108" s="48">
        <v>0</v>
      </c>
      <c r="S108" s="47">
        <v>0</v>
      </c>
      <c r="T108" s="47">
        <v>0</v>
      </c>
      <c r="U108" s="47">
        <v>0</v>
      </c>
      <c r="V108" s="48">
        <v>0</v>
      </c>
      <c r="W108" s="46">
        <v>1</v>
      </c>
      <c r="X108" s="48">
        <v>0</v>
      </c>
      <c r="Y108" s="46">
        <v>0</v>
      </c>
      <c r="Z108" s="47">
        <v>0</v>
      </c>
      <c r="AA108" s="47">
        <v>0</v>
      </c>
      <c r="AB108" s="47">
        <v>0</v>
      </c>
      <c r="AC108" s="47">
        <v>0</v>
      </c>
      <c r="AD108" s="47">
        <v>0</v>
      </c>
      <c r="AE108" s="47">
        <v>0</v>
      </c>
      <c r="AF108" s="47">
        <v>0</v>
      </c>
      <c r="AG108" s="47">
        <v>0</v>
      </c>
      <c r="AH108" s="48">
        <v>0</v>
      </c>
      <c r="AI108" s="45" t="str">
        <f>Tabella1[[#This Row],[Required for Care Plan generation]]</f>
        <v>No</v>
      </c>
      <c r="AJ108" s="45" t="str">
        <f>IF(SUM(Tabella1[[#This Row],[DE-12]:[LT-75]])&gt;0,"Yes","No")</f>
        <v>Yes</v>
      </c>
    </row>
    <row r="109" spans="1:36" s="20" customFormat="1" ht="15" customHeight="1" x14ac:dyDescent="0.25">
      <c r="A109" s="83" t="s">
        <v>93</v>
      </c>
      <c r="B109" s="84" t="s">
        <v>186</v>
      </c>
      <c r="C109" s="24" t="s">
        <v>187</v>
      </c>
      <c r="D109" s="25" t="s">
        <v>755</v>
      </c>
      <c r="E109" s="25" t="s">
        <v>735</v>
      </c>
      <c r="F109" s="25" t="s">
        <v>606</v>
      </c>
      <c r="G109" s="45">
        <v>0</v>
      </c>
      <c r="H109" s="46">
        <v>0</v>
      </c>
      <c r="I109" s="47">
        <v>0</v>
      </c>
      <c r="J109" s="47">
        <v>0</v>
      </c>
      <c r="K109" s="47">
        <v>0</v>
      </c>
      <c r="L109" s="47">
        <v>0</v>
      </c>
      <c r="M109" s="47">
        <v>0</v>
      </c>
      <c r="N109" s="47">
        <v>0</v>
      </c>
      <c r="O109" s="47">
        <v>0</v>
      </c>
      <c r="P109" s="47">
        <v>0</v>
      </c>
      <c r="Q109" s="47">
        <v>0</v>
      </c>
      <c r="R109" s="48">
        <v>0</v>
      </c>
      <c r="S109" s="47">
        <v>0</v>
      </c>
      <c r="T109" s="47">
        <v>0</v>
      </c>
      <c r="U109" s="47">
        <v>0</v>
      </c>
      <c r="V109" s="48">
        <v>0</v>
      </c>
      <c r="W109" s="46">
        <v>1</v>
      </c>
      <c r="X109" s="48">
        <v>0</v>
      </c>
      <c r="Y109" s="46">
        <v>0</v>
      </c>
      <c r="Z109" s="47">
        <v>0</v>
      </c>
      <c r="AA109" s="47">
        <v>0</v>
      </c>
      <c r="AB109" s="47">
        <v>0</v>
      </c>
      <c r="AC109" s="47">
        <v>0</v>
      </c>
      <c r="AD109" s="47">
        <v>0</v>
      </c>
      <c r="AE109" s="47">
        <v>0</v>
      </c>
      <c r="AF109" s="47">
        <v>0</v>
      </c>
      <c r="AG109" s="47">
        <v>0</v>
      </c>
      <c r="AH109" s="48">
        <v>0</v>
      </c>
      <c r="AI109" s="45" t="str">
        <f>Tabella1[[#This Row],[Required for Care Plan generation]]</f>
        <v>No</v>
      </c>
      <c r="AJ109" s="45" t="str">
        <f>IF(SUM(Tabella1[[#This Row],[DE-12]:[LT-75]])&gt;0,"Yes","No")</f>
        <v>Yes</v>
      </c>
    </row>
    <row r="110" spans="1:36" s="20" customFormat="1" ht="15" customHeight="1" x14ac:dyDescent="0.25">
      <c r="A110" s="83" t="s">
        <v>93</v>
      </c>
      <c r="B110" s="84" t="s">
        <v>182</v>
      </c>
      <c r="C110" s="24" t="s">
        <v>188</v>
      </c>
      <c r="D110" s="25" t="s">
        <v>756</v>
      </c>
      <c r="E110" s="25" t="s">
        <v>735</v>
      </c>
      <c r="F110" s="25" t="s">
        <v>607</v>
      </c>
      <c r="G110" s="45">
        <v>0</v>
      </c>
      <c r="H110" s="46">
        <v>0</v>
      </c>
      <c r="I110" s="47">
        <v>0</v>
      </c>
      <c r="J110" s="47">
        <v>0</v>
      </c>
      <c r="K110" s="47">
        <v>0</v>
      </c>
      <c r="L110" s="47">
        <v>0</v>
      </c>
      <c r="M110" s="47">
        <v>0</v>
      </c>
      <c r="N110" s="47">
        <v>0</v>
      </c>
      <c r="O110" s="47">
        <v>0</v>
      </c>
      <c r="P110" s="47">
        <v>0</v>
      </c>
      <c r="Q110" s="47">
        <v>0</v>
      </c>
      <c r="R110" s="48">
        <v>0</v>
      </c>
      <c r="S110" s="47">
        <v>0</v>
      </c>
      <c r="T110" s="47">
        <v>0</v>
      </c>
      <c r="U110" s="47">
        <v>0</v>
      </c>
      <c r="V110" s="48">
        <v>0</v>
      </c>
      <c r="W110" s="46">
        <v>1</v>
      </c>
      <c r="X110" s="48">
        <v>0</v>
      </c>
      <c r="Y110" s="46">
        <v>0</v>
      </c>
      <c r="Z110" s="47">
        <v>0</v>
      </c>
      <c r="AA110" s="47">
        <v>0</v>
      </c>
      <c r="AB110" s="47">
        <v>0</v>
      </c>
      <c r="AC110" s="47">
        <v>0</v>
      </c>
      <c r="AD110" s="47">
        <v>0</v>
      </c>
      <c r="AE110" s="47">
        <v>0</v>
      </c>
      <c r="AF110" s="47">
        <v>0</v>
      </c>
      <c r="AG110" s="47">
        <v>0</v>
      </c>
      <c r="AH110" s="48">
        <v>0</v>
      </c>
      <c r="AI110" s="45" t="str">
        <f>Tabella1[[#This Row],[Required for Care Plan generation]]</f>
        <v>No</v>
      </c>
      <c r="AJ110" s="45" t="str">
        <f>IF(SUM(Tabella1[[#This Row],[DE-12]:[LT-75]])&gt;0,"Yes","No")</f>
        <v>Yes</v>
      </c>
    </row>
    <row r="111" spans="1:36" s="20" customFormat="1" ht="15" customHeight="1" x14ac:dyDescent="0.25">
      <c r="A111" s="83" t="s">
        <v>93</v>
      </c>
      <c r="B111" s="84" t="s">
        <v>189</v>
      </c>
      <c r="C111" s="24" t="s">
        <v>190</v>
      </c>
      <c r="D111" s="25" t="s">
        <v>757</v>
      </c>
      <c r="E111" s="26" t="s">
        <v>716</v>
      </c>
      <c r="F111" s="25" t="s">
        <v>608</v>
      </c>
      <c r="G111" s="45">
        <v>0</v>
      </c>
      <c r="H111" s="46">
        <v>0</v>
      </c>
      <c r="I111" s="47">
        <v>0</v>
      </c>
      <c r="J111" s="47">
        <v>0</v>
      </c>
      <c r="K111" s="47">
        <v>0</v>
      </c>
      <c r="L111" s="47">
        <v>0</v>
      </c>
      <c r="M111" s="47">
        <v>0</v>
      </c>
      <c r="N111" s="47">
        <v>0</v>
      </c>
      <c r="O111" s="47">
        <v>0</v>
      </c>
      <c r="P111" s="47">
        <v>0</v>
      </c>
      <c r="Q111" s="47">
        <v>0</v>
      </c>
      <c r="R111" s="48">
        <v>0</v>
      </c>
      <c r="S111" s="47">
        <v>0</v>
      </c>
      <c r="T111" s="47">
        <v>0</v>
      </c>
      <c r="U111" s="47">
        <v>0</v>
      </c>
      <c r="V111" s="48">
        <v>0</v>
      </c>
      <c r="W111" s="46">
        <v>1</v>
      </c>
      <c r="X111" s="48">
        <v>0</v>
      </c>
      <c r="Y111" s="46">
        <v>0</v>
      </c>
      <c r="Z111" s="47">
        <v>0</v>
      </c>
      <c r="AA111" s="47">
        <v>0</v>
      </c>
      <c r="AB111" s="47">
        <v>0</v>
      </c>
      <c r="AC111" s="47">
        <v>0</v>
      </c>
      <c r="AD111" s="47">
        <v>0</v>
      </c>
      <c r="AE111" s="47">
        <v>0</v>
      </c>
      <c r="AF111" s="47">
        <v>0</v>
      </c>
      <c r="AG111" s="47">
        <v>0</v>
      </c>
      <c r="AH111" s="48">
        <v>0</v>
      </c>
      <c r="AI111" s="45" t="str">
        <f>Tabella1[[#This Row],[Required for Care Plan generation]]</f>
        <v>Yes</v>
      </c>
      <c r="AJ111" s="45" t="str">
        <f>IF(SUM(Tabella1[[#This Row],[DE-12]:[LT-75]])&gt;0,"Yes","No")</f>
        <v>Yes</v>
      </c>
    </row>
    <row r="112" spans="1:36" s="20" customFormat="1" ht="15" customHeight="1" x14ac:dyDescent="0.25">
      <c r="A112" s="83" t="s">
        <v>93</v>
      </c>
      <c r="B112" s="84" t="s">
        <v>182</v>
      </c>
      <c r="C112" s="24" t="s">
        <v>191</v>
      </c>
      <c r="D112" s="25" t="s">
        <v>758</v>
      </c>
      <c r="E112" s="25" t="s">
        <v>735</v>
      </c>
      <c r="F112" s="25" t="s">
        <v>609</v>
      </c>
      <c r="G112" s="45">
        <v>0</v>
      </c>
      <c r="H112" s="46">
        <v>0</v>
      </c>
      <c r="I112" s="47">
        <v>0</v>
      </c>
      <c r="J112" s="47">
        <v>0</v>
      </c>
      <c r="K112" s="47">
        <v>0</v>
      </c>
      <c r="L112" s="47">
        <v>0</v>
      </c>
      <c r="M112" s="47">
        <v>0</v>
      </c>
      <c r="N112" s="47">
        <v>0</v>
      </c>
      <c r="O112" s="47">
        <v>0</v>
      </c>
      <c r="P112" s="47">
        <v>0</v>
      </c>
      <c r="Q112" s="47">
        <v>0</v>
      </c>
      <c r="R112" s="48">
        <v>0</v>
      </c>
      <c r="S112" s="47">
        <v>0</v>
      </c>
      <c r="T112" s="47">
        <v>0</v>
      </c>
      <c r="U112" s="47">
        <v>0</v>
      </c>
      <c r="V112" s="48">
        <v>0</v>
      </c>
      <c r="W112" s="46">
        <v>1</v>
      </c>
      <c r="X112" s="48">
        <v>0</v>
      </c>
      <c r="Y112" s="46">
        <v>0</v>
      </c>
      <c r="Z112" s="47">
        <v>0</v>
      </c>
      <c r="AA112" s="47">
        <v>0</v>
      </c>
      <c r="AB112" s="47">
        <v>0</v>
      </c>
      <c r="AC112" s="47">
        <v>0</v>
      </c>
      <c r="AD112" s="47">
        <v>0</v>
      </c>
      <c r="AE112" s="47">
        <v>0</v>
      </c>
      <c r="AF112" s="47">
        <v>0</v>
      </c>
      <c r="AG112" s="47">
        <v>0</v>
      </c>
      <c r="AH112" s="48">
        <v>0</v>
      </c>
      <c r="AI112" s="45" t="str">
        <f>Tabella1[[#This Row],[Required for Care Plan generation]]</f>
        <v>No</v>
      </c>
      <c r="AJ112" s="45" t="str">
        <f>IF(SUM(Tabella1[[#This Row],[DE-12]:[LT-75]])&gt;0,"Yes","No")</f>
        <v>Yes</v>
      </c>
    </row>
    <row r="113" spans="1:36" s="20" customFormat="1" ht="15" customHeight="1" x14ac:dyDescent="0.25">
      <c r="A113" s="83" t="s">
        <v>93</v>
      </c>
      <c r="B113" s="84" t="s">
        <v>192</v>
      </c>
      <c r="C113" s="24" t="s">
        <v>193</v>
      </c>
      <c r="D113" s="25" t="s">
        <v>759</v>
      </c>
      <c r="E113" s="25" t="s">
        <v>735</v>
      </c>
      <c r="F113" s="25" t="s">
        <v>610</v>
      </c>
      <c r="G113" s="45">
        <v>0</v>
      </c>
      <c r="H113" s="46">
        <v>0</v>
      </c>
      <c r="I113" s="47">
        <v>0</v>
      </c>
      <c r="J113" s="47">
        <v>0</v>
      </c>
      <c r="K113" s="47">
        <v>0</v>
      </c>
      <c r="L113" s="47">
        <v>0</v>
      </c>
      <c r="M113" s="47">
        <v>0</v>
      </c>
      <c r="N113" s="47">
        <v>0</v>
      </c>
      <c r="O113" s="47">
        <v>0</v>
      </c>
      <c r="P113" s="47">
        <v>0</v>
      </c>
      <c r="Q113" s="47">
        <v>0</v>
      </c>
      <c r="R113" s="48">
        <v>0</v>
      </c>
      <c r="S113" s="47">
        <v>0</v>
      </c>
      <c r="T113" s="47">
        <v>0</v>
      </c>
      <c r="U113" s="47">
        <v>0</v>
      </c>
      <c r="V113" s="48">
        <v>0</v>
      </c>
      <c r="W113" s="46">
        <v>1</v>
      </c>
      <c r="X113" s="48">
        <v>0</v>
      </c>
      <c r="Y113" s="46">
        <v>0</v>
      </c>
      <c r="Z113" s="47">
        <v>0</v>
      </c>
      <c r="AA113" s="47">
        <v>0</v>
      </c>
      <c r="AB113" s="47">
        <v>0</v>
      </c>
      <c r="AC113" s="47">
        <v>0</v>
      </c>
      <c r="AD113" s="47">
        <v>0</v>
      </c>
      <c r="AE113" s="47">
        <v>0</v>
      </c>
      <c r="AF113" s="47">
        <v>0</v>
      </c>
      <c r="AG113" s="47">
        <v>0</v>
      </c>
      <c r="AH113" s="48">
        <v>0</v>
      </c>
      <c r="AI113" s="45" t="str">
        <f>Tabella1[[#This Row],[Required for Care Plan generation]]</f>
        <v>No</v>
      </c>
      <c r="AJ113" s="45" t="str">
        <f>IF(SUM(Tabella1[[#This Row],[DE-12]:[LT-75]])&gt;0,"Yes","No")</f>
        <v>Yes</v>
      </c>
    </row>
    <row r="114" spans="1:36" s="20" customFormat="1" ht="15" customHeight="1" x14ac:dyDescent="0.25">
      <c r="A114" s="83" t="s">
        <v>93</v>
      </c>
      <c r="B114" s="84" t="s">
        <v>110</v>
      </c>
      <c r="C114" s="24" t="s">
        <v>194</v>
      </c>
      <c r="D114" s="25" t="s">
        <v>716</v>
      </c>
      <c r="E114" s="26" t="s">
        <v>716</v>
      </c>
      <c r="F114" s="25" t="s">
        <v>611</v>
      </c>
      <c r="G114" s="45">
        <v>0</v>
      </c>
      <c r="H114" s="46">
        <v>0</v>
      </c>
      <c r="I114" s="47">
        <v>0</v>
      </c>
      <c r="J114" s="47">
        <v>0</v>
      </c>
      <c r="K114" s="47">
        <v>0</v>
      </c>
      <c r="L114" s="47">
        <v>0</v>
      </c>
      <c r="M114" s="47">
        <v>0</v>
      </c>
      <c r="N114" s="47">
        <v>0</v>
      </c>
      <c r="O114" s="47">
        <v>0</v>
      </c>
      <c r="P114" s="47">
        <v>0</v>
      </c>
      <c r="Q114" s="47">
        <v>0</v>
      </c>
      <c r="R114" s="48">
        <v>0</v>
      </c>
      <c r="S114" s="47">
        <v>0</v>
      </c>
      <c r="T114" s="47">
        <v>0</v>
      </c>
      <c r="U114" s="47">
        <v>0</v>
      </c>
      <c r="V114" s="48">
        <v>0</v>
      </c>
      <c r="W114" s="46">
        <v>1</v>
      </c>
      <c r="X114" s="48">
        <v>0</v>
      </c>
      <c r="Y114" s="46">
        <v>0</v>
      </c>
      <c r="Z114" s="47">
        <v>0</v>
      </c>
      <c r="AA114" s="47">
        <v>0</v>
      </c>
      <c r="AB114" s="47">
        <v>0</v>
      </c>
      <c r="AC114" s="47">
        <v>0</v>
      </c>
      <c r="AD114" s="47">
        <v>0</v>
      </c>
      <c r="AE114" s="47">
        <v>0</v>
      </c>
      <c r="AF114" s="47">
        <v>0</v>
      </c>
      <c r="AG114" s="47">
        <v>0</v>
      </c>
      <c r="AH114" s="48">
        <v>0</v>
      </c>
      <c r="AI114" s="45" t="str">
        <f>Tabella1[[#This Row],[Required for Care Plan generation]]</f>
        <v>Yes</v>
      </c>
      <c r="AJ114" s="45" t="str">
        <f>IF(SUM(Tabella1[[#This Row],[DE-12]:[LT-75]])&gt;0,"Yes","No")</f>
        <v>Yes</v>
      </c>
    </row>
    <row r="115" spans="1:36" s="20" customFormat="1" ht="15" customHeight="1" x14ac:dyDescent="0.25">
      <c r="A115" s="83" t="s">
        <v>93</v>
      </c>
      <c r="B115" s="84" t="s">
        <v>112</v>
      </c>
      <c r="C115" s="24" t="s">
        <v>195</v>
      </c>
      <c r="D115" s="25" t="s">
        <v>716</v>
      </c>
      <c r="E115" s="25" t="s">
        <v>735</v>
      </c>
      <c r="F115" s="25" t="s">
        <v>612</v>
      </c>
      <c r="G115" s="45">
        <v>0</v>
      </c>
      <c r="H115" s="46">
        <v>0</v>
      </c>
      <c r="I115" s="47">
        <v>0</v>
      </c>
      <c r="J115" s="47">
        <v>0</v>
      </c>
      <c r="K115" s="47">
        <v>0</v>
      </c>
      <c r="L115" s="47">
        <v>0</v>
      </c>
      <c r="M115" s="47">
        <v>0</v>
      </c>
      <c r="N115" s="47">
        <v>0</v>
      </c>
      <c r="O115" s="47">
        <v>0</v>
      </c>
      <c r="P115" s="47">
        <v>0</v>
      </c>
      <c r="Q115" s="47">
        <v>0</v>
      </c>
      <c r="R115" s="48">
        <v>0</v>
      </c>
      <c r="S115" s="47">
        <v>0</v>
      </c>
      <c r="T115" s="47">
        <v>0</v>
      </c>
      <c r="U115" s="47">
        <v>0</v>
      </c>
      <c r="V115" s="48">
        <v>0</v>
      </c>
      <c r="W115" s="46">
        <v>1</v>
      </c>
      <c r="X115" s="48">
        <v>0</v>
      </c>
      <c r="Y115" s="46">
        <v>0</v>
      </c>
      <c r="Z115" s="47">
        <v>0</v>
      </c>
      <c r="AA115" s="47">
        <v>0</v>
      </c>
      <c r="AB115" s="47">
        <v>0</v>
      </c>
      <c r="AC115" s="47">
        <v>0</v>
      </c>
      <c r="AD115" s="47">
        <v>0</v>
      </c>
      <c r="AE115" s="47">
        <v>0</v>
      </c>
      <c r="AF115" s="47">
        <v>0</v>
      </c>
      <c r="AG115" s="47">
        <v>0</v>
      </c>
      <c r="AH115" s="48">
        <v>0</v>
      </c>
      <c r="AI115" s="45" t="str">
        <f>Tabella1[[#This Row],[Required for Care Plan generation]]</f>
        <v>No</v>
      </c>
      <c r="AJ115" s="45" t="str">
        <f>IF(SUM(Tabella1[[#This Row],[DE-12]:[LT-75]])&gt;0,"Yes","No")</f>
        <v>Yes</v>
      </c>
    </row>
    <row r="116" spans="1:36" s="20" customFormat="1" ht="15" customHeight="1" x14ac:dyDescent="0.25">
      <c r="A116" s="83" t="s">
        <v>93</v>
      </c>
      <c r="B116" s="84" t="s">
        <v>196</v>
      </c>
      <c r="C116" s="24" t="s">
        <v>197</v>
      </c>
      <c r="D116" s="26" t="s">
        <v>801</v>
      </c>
      <c r="E116" s="26" t="s">
        <v>716</v>
      </c>
      <c r="F116" s="25" t="s">
        <v>613</v>
      </c>
      <c r="G116" s="45">
        <v>0</v>
      </c>
      <c r="H116" s="46">
        <v>0</v>
      </c>
      <c r="I116" s="47">
        <v>0</v>
      </c>
      <c r="J116" s="47">
        <v>0</v>
      </c>
      <c r="K116" s="47">
        <v>0</v>
      </c>
      <c r="L116" s="47">
        <v>0</v>
      </c>
      <c r="M116" s="47">
        <v>0</v>
      </c>
      <c r="N116" s="47">
        <v>0</v>
      </c>
      <c r="O116" s="47">
        <v>0</v>
      </c>
      <c r="P116" s="47">
        <v>0</v>
      </c>
      <c r="Q116" s="47">
        <v>0</v>
      </c>
      <c r="R116" s="48">
        <v>0</v>
      </c>
      <c r="S116" s="47">
        <v>0</v>
      </c>
      <c r="T116" s="47">
        <v>0</v>
      </c>
      <c r="U116" s="47">
        <v>0</v>
      </c>
      <c r="V116" s="48">
        <v>0</v>
      </c>
      <c r="W116" s="46">
        <v>1</v>
      </c>
      <c r="X116" s="48">
        <v>0</v>
      </c>
      <c r="Y116" s="46">
        <v>0</v>
      </c>
      <c r="Z116" s="47">
        <v>0</v>
      </c>
      <c r="AA116" s="47">
        <v>0</v>
      </c>
      <c r="AB116" s="47">
        <v>0</v>
      </c>
      <c r="AC116" s="47">
        <v>0</v>
      </c>
      <c r="AD116" s="47">
        <v>0</v>
      </c>
      <c r="AE116" s="47">
        <v>0</v>
      </c>
      <c r="AF116" s="47">
        <v>0</v>
      </c>
      <c r="AG116" s="47">
        <v>0</v>
      </c>
      <c r="AH116" s="48">
        <v>0</v>
      </c>
      <c r="AI116" s="45" t="str">
        <f>Tabella1[[#This Row],[Required for Care Plan generation]]</f>
        <v>Yes</v>
      </c>
      <c r="AJ116" s="45" t="str">
        <f>IF(SUM(Tabella1[[#This Row],[DE-12]:[LT-75]])&gt;0,"Yes","No")</f>
        <v>Yes</v>
      </c>
    </row>
    <row r="117" spans="1:36" s="20" customFormat="1" ht="15" customHeight="1" x14ac:dyDescent="0.25">
      <c r="A117" s="83" t="s">
        <v>93</v>
      </c>
      <c r="B117" s="84" t="s">
        <v>198</v>
      </c>
      <c r="C117" s="24" t="s">
        <v>199</v>
      </c>
      <c r="D117" s="26" t="s">
        <v>801</v>
      </c>
      <c r="E117" s="25" t="s">
        <v>735</v>
      </c>
      <c r="F117" s="25" t="s">
        <v>614</v>
      </c>
      <c r="G117" s="45">
        <v>0</v>
      </c>
      <c r="H117" s="46">
        <v>0</v>
      </c>
      <c r="I117" s="47">
        <v>0</v>
      </c>
      <c r="J117" s="47">
        <v>0</v>
      </c>
      <c r="K117" s="47">
        <v>0</v>
      </c>
      <c r="L117" s="47">
        <v>0</v>
      </c>
      <c r="M117" s="47">
        <v>0</v>
      </c>
      <c r="N117" s="47">
        <v>0</v>
      </c>
      <c r="O117" s="47">
        <v>0</v>
      </c>
      <c r="P117" s="47">
        <v>0</v>
      </c>
      <c r="Q117" s="47">
        <v>0</v>
      </c>
      <c r="R117" s="48">
        <v>0</v>
      </c>
      <c r="S117" s="47">
        <v>0</v>
      </c>
      <c r="T117" s="47">
        <v>0</v>
      </c>
      <c r="U117" s="47">
        <v>0</v>
      </c>
      <c r="V117" s="48">
        <v>0</v>
      </c>
      <c r="W117" s="46">
        <v>1</v>
      </c>
      <c r="X117" s="48">
        <v>0</v>
      </c>
      <c r="Y117" s="46">
        <v>0</v>
      </c>
      <c r="Z117" s="47">
        <v>0</v>
      </c>
      <c r="AA117" s="47">
        <v>0</v>
      </c>
      <c r="AB117" s="47">
        <v>0</v>
      </c>
      <c r="AC117" s="47">
        <v>0</v>
      </c>
      <c r="AD117" s="47">
        <v>0</v>
      </c>
      <c r="AE117" s="47">
        <v>0</v>
      </c>
      <c r="AF117" s="47">
        <v>0</v>
      </c>
      <c r="AG117" s="47">
        <v>0</v>
      </c>
      <c r="AH117" s="48">
        <v>0</v>
      </c>
      <c r="AI117" s="45" t="str">
        <f>Tabella1[[#This Row],[Required for Care Plan generation]]</f>
        <v>No</v>
      </c>
      <c r="AJ117" s="45" t="str">
        <f>IF(SUM(Tabella1[[#This Row],[DE-12]:[LT-75]])&gt;0,"Yes","No")</f>
        <v>Yes</v>
      </c>
    </row>
    <row r="118" spans="1:36" s="20" customFormat="1" ht="15" customHeight="1" x14ac:dyDescent="0.25">
      <c r="A118" s="83" t="s">
        <v>93</v>
      </c>
      <c r="B118" s="84" t="s">
        <v>200</v>
      </c>
      <c r="C118" s="24" t="s">
        <v>201</v>
      </c>
      <c r="D118" s="26" t="s">
        <v>801</v>
      </c>
      <c r="E118" s="25" t="s">
        <v>735</v>
      </c>
      <c r="F118" s="25" t="s">
        <v>615</v>
      </c>
      <c r="G118" s="45">
        <v>0</v>
      </c>
      <c r="H118" s="46">
        <v>0</v>
      </c>
      <c r="I118" s="47">
        <v>0</v>
      </c>
      <c r="J118" s="47">
        <v>0</v>
      </c>
      <c r="K118" s="47">
        <v>0</v>
      </c>
      <c r="L118" s="47">
        <v>0</v>
      </c>
      <c r="M118" s="47">
        <v>0</v>
      </c>
      <c r="N118" s="47">
        <v>0</v>
      </c>
      <c r="O118" s="47">
        <v>0</v>
      </c>
      <c r="P118" s="47">
        <v>0</v>
      </c>
      <c r="Q118" s="47">
        <v>0</v>
      </c>
      <c r="R118" s="48">
        <v>0</v>
      </c>
      <c r="S118" s="47">
        <v>0</v>
      </c>
      <c r="T118" s="47">
        <v>0</v>
      </c>
      <c r="U118" s="47">
        <v>0</v>
      </c>
      <c r="V118" s="48">
        <v>0</v>
      </c>
      <c r="W118" s="46">
        <v>1</v>
      </c>
      <c r="X118" s="48">
        <v>0</v>
      </c>
      <c r="Y118" s="46">
        <v>0</v>
      </c>
      <c r="Z118" s="47">
        <v>0</v>
      </c>
      <c r="AA118" s="47">
        <v>0</v>
      </c>
      <c r="AB118" s="47">
        <v>0</v>
      </c>
      <c r="AC118" s="47">
        <v>0</v>
      </c>
      <c r="AD118" s="47">
        <v>0</v>
      </c>
      <c r="AE118" s="47">
        <v>0</v>
      </c>
      <c r="AF118" s="47">
        <v>0</v>
      </c>
      <c r="AG118" s="47">
        <v>0</v>
      </c>
      <c r="AH118" s="48">
        <v>0</v>
      </c>
      <c r="AI118" s="45" t="str">
        <f>Tabella1[[#This Row],[Required for Care Plan generation]]</f>
        <v>No</v>
      </c>
      <c r="AJ118" s="45" t="str">
        <f>IF(SUM(Tabella1[[#This Row],[DE-12]:[LT-75]])&gt;0,"Yes","No")</f>
        <v>Yes</v>
      </c>
    </row>
    <row r="119" spans="1:36" s="20" customFormat="1" ht="15" customHeight="1" x14ac:dyDescent="0.25">
      <c r="A119" s="83" t="s">
        <v>93</v>
      </c>
      <c r="B119" s="84" t="s">
        <v>202</v>
      </c>
      <c r="C119" s="24" t="s">
        <v>203</v>
      </c>
      <c r="D119" s="26" t="s">
        <v>801</v>
      </c>
      <c r="E119" s="25" t="s">
        <v>735</v>
      </c>
      <c r="F119" s="25" t="s">
        <v>616</v>
      </c>
      <c r="G119" s="45">
        <v>0</v>
      </c>
      <c r="H119" s="46">
        <v>0</v>
      </c>
      <c r="I119" s="47">
        <v>0</v>
      </c>
      <c r="J119" s="47">
        <v>0</v>
      </c>
      <c r="K119" s="47">
        <v>0</v>
      </c>
      <c r="L119" s="47">
        <v>0</v>
      </c>
      <c r="M119" s="47">
        <v>0</v>
      </c>
      <c r="N119" s="47">
        <v>0</v>
      </c>
      <c r="O119" s="47">
        <v>0</v>
      </c>
      <c r="P119" s="47">
        <v>0</v>
      </c>
      <c r="Q119" s="47">
        <v>0</v>
      </c>
      <c r="R119" s="48">
        <v>0</v>
      </c>
      <c r="S119" s="47">
        <v>0</v>
      </c>
      <c r="T119" s="47">
        <v>0</v>
      </c>
      <c r="U119" s="47">
        <v>0</v>
      </c>
      <c r="V119" s="48">
        <v>0</v>
      </c>
      <c r="W119" s="46">
        <v>1</v>
      </c>
      <c r="X119" s="48">
        <v>0</v>
      </c>
      <c r="Y119" s="46">
        <v>0</v>
      </c>
      <c r="Z119" s="47">
        <v>0</v>
      </c>
      <c r="AA119" s="47">
        <v>0</v>
      </c>
      <c r="AB119" s="47">
        <v>0</v>
      </c>
      <c r="AC119" s="47">
        <v>0</v>
      </c>
      <c r="AD119" s="47">
        <v>0</v>
      </c>
      <c r="AE119" s="47">
        <v>0</v>
      </c>
      <c r="AF119" s="47">
        <v>0</v>
      </c>
      <c r="AG119" s="47">
        <v>0</v>
      </c>
      <c r="AH119" s="48">
        <v>0</v>
      </c>
      <c r="AI119" s="45" t="str">
        <f>Tabella1[[#This Row],[Required for Care Plan generation]]</f>
        <v>No</v>
      </c>
      <c r="AJ119" s="45" t="str">
        <f>IF(SUM(Tabella1[[#This Row],[DE-12]:[LT-75]])&gt;0,"Yes","No")</f>
        <v>Yes</v>
      </c>
    </row>
    <row r="120" spans="1:36" s="20" customFormat="1" ht="15" customHeight="1" x14ac:dyDescent="0.25">
      <c r="A120" s="83" t="s">
        <v>93</v>
      </c>
      <c r="B120" s="84" t="s">
        <v>204</v>
      </c>
      <c r="C120" s="24" t="s">
        <v>205</v>
      </c>
      <c r="D120" s="26" t="s">
        <v>735</v>
      </c>
      <c r="E120" s="25" t="s">
        <v>735</v>
      </c>
      <c r="F120" s="25" t="s">
        <v>617</v>
      </c>
      <c r="G120" s="45">
        <v>0</v>
      </c>
      <c r="H120" s="46">
        <v>0</v>
      </c>
      <c r="I120" s="47">
        <v>0</v>
      </c>
      <c r="J120" s="47">
        <v>0</v>
      </c>
      <c r="K120" s="47">
        <v>0</v>
      </c>
      <c r="L120" s="47">
        <v>0</v>
      </c>
      <c r="M120" s="47">
        <v>0</v>
      </c>
      <c r="N120" s="47">
        <v>0</v>
      </c>
      <c r="O120" s="47">
        <v>0</v>
      </c>
      <c r="P120" s="47">
        <v>0</v>
      </c>
      <c r="Q120" s="47">
        <v>0</v>
      </c>
      <c r="R120" s="48">
        <v>0</v>
      </c>
      <c r="S120" s="47">
        <v>0</v>
      </c>
      <c r="T120" s="47">
        <v>0</v>
      </c>
      <c r="U120" s="47">
        <v>0</v>
      </c>
      <c r="V120" s="48">
        <v>0</v>
      </c>
      <c r="W120" s="46">
        <v>1</v>
      </c>
      <c r="X120" s="48">
        <v>0</v>
      </c>
      <c r="Y120" s="46">
        <v>0</v>
      </c>
      <c r="Z120" s="47">
        <v>0</v>
      </c>
      <c r="AA120" s="47">
        <v>0</v>
      </c>
      <c r="AB120" s="47">
        <v>0</v>
      </c>
      <c r="AC120" s="47">
        <v>0</v>
      </c>
      <c r="AD120" s="47">
        <v>0</v>
      </c>
      <c r="AE120" s="47">
        <v>0</v>
      </c>
      <c r="AF120" s="47">
        <v>0</v>
      </c>
      <c r="AG120" s="47">
        <v>0</v>
      </c>
      <c r="AH120" s="48">
        <v>0</v>
      </c>
      <c r="AI120" s="45" t="str">
        <f>Tabella1[[#This Row],[Required for Care Plan generation]]</f>
        <v>No</v>
      </c>
      <c r="AJ120" s="45" t="str">
        <f>IF(SUM(Tabella1[[#This Row],[DE-12]:[LT-75]])&gt;0,"Yes","No")</f>
        <v>Yes</v>
      </c>
    </row>
    <row r="121" spans="1:36" s="20" customFormat="1" ht="15" customHeight="1" x14ac:dyDescent="0.25">
      <c r="A121" s="83" t="s">
        <v>93</v>
      </c>
      <c r="B121" s="84" t="s">
        <v>206</v>
      </c>
      <c r="C121" s="24" t="s">
        <v>207</v>
      </c>
      <c r="D121" s="25" t="s">
        <v>760</v>
      </c>
      <c r="E121" s="25" t="s">
        <v>735</v>
      </c>
      <c r="F121" s="25" t="s">
        <v>618</v>
      </c>
      <c r="G121" s="45">
        <v>0</v>
      </c>
      <c r="H121" s="46">
        <v>0</v>
      </c>
      <c r="I121" s="47">
        <v>0</v>
      </c>
      <c r="J121" s="47">
        <v>0</v>
      </c>
      <c r="K121" s="47">
        <v>0</v>
      </c>
      <c r="L121" s="47">
        <v>0</v>
      </c>
      <c r="M121" s="47">
        <v>0</v>
      </c>
      <c r="N121" s="47">
        <v>0</v>
      </c>
      <c r="O121" s="47">
        <v>0</v>
      </c>
      <c r="P121" s="47">
        <v>0</v>
      </c>
      <c r="Q121" s="47">
        <v>0</v>
      </c>
      <c r="R121" s="48">
        <v>0</v>
      </c>
      <c r="S121" s="47">
        <v>0</v>
      </c>
      <c r="T121" s="47">
        <v>0</v>
      </c>
      <c r="U121" s="47">
        <v>0</v>
      </c>
      <c r="V121" s="48">
        <v>0</v>
      </c>
      <c r="W121" s="46">
        <v>0</v>
      </c>
      <c r="X121" s="48">
        <v>0</v>
      </c>
      <c r="Y121" s="46">
        <v>0</v>
      </c>
      <c r="Z121" s="47">
        <v>0</v>
      </c>
      <c r="AA121" s="47">
        <v>0</v>
      </c>
      <c r="AB121" s="47">
        <v>0</v>
      </c>
      <c r="AC121" s="47">
        <v>0</v>
      </c>
      <c r="AD121" s="47">
        <v>0</v>
      </c>
      <c r="AE121" s="47">
        <v>0</v>
      </c>
      <c r="AF121" s="47">
        <v>0</v>
      </c>
      <c r="AG121" s="47">
        <v>0</v>
      </c>
      <c r="AH121" s="48">
        <v>0</v>
      </c>
      <c r="AI121" s="45" t="str">
        <f>Tabella1[[#This Row],[Required for Care Plan generation]]</f>
        <v>No</v>
      </c>
      <c r="AJ121" s="45" t="str">
        <f>IF(SUM(Tabella1[[#This Row],[DE-12]:[LT-75]])&gt;0,"Yes","No")</f>
        <v>No</v>
      </c>
    </row>
    <row r="122" spans="1:36" s="20" customFormat="1" ht="15" customHeight="1" x14ac:dyDescent="0.25">
      <c r="A122" s="83" t="s">
        <v>93</v>
      </c>
      <c r="B122" s="84" t="s">
        <v>208</v>
      </c>
      <c r="C122" s="24" t="s">
        <v>209</v>
      </c>
      <c r="D122" s="25" t="s">
        <v>735</v>
      </c>
      <c r="E122" s="25" t="s">
        <v>735</v>
      </c>
      <c r="F122" s="25" t="s">
        <v>619</v>
      </c>
      <c r="G122" s="45">
        <v>0</v>
      </c>
      <c r="H122" s="46">
        <v>0</v>
      </c>
      <c r="I122" s="47">
        <v>0</v>
      </c>
      <c r="J122" s="47">
        <v>0</v>
      </c>
      <c r="K122" s="47">
        <v>0</v>
      </c>
      <c r="L122" s="47">
        <v>0</v>
      </c>
      <c r="M122" s="47">
        <v>0</v>
      </c>
      <c r="N122" s="47">
        <v>0</v>
      </c>
      <c r="O122" s="47">
        <v>0</v>
      </c>
      <c r="P122" s="47">
        <v>0</v>
      </c>
      <c r="Q122" s="47">
        <v>0</v>
      </c>
      <c r="R122" s="48">
        <v>0</v>
      </c>
      <c r="S122" s="47">
        <v>0</v>
      </c>
      <c r="T122" s="47">
        <v>0</v>
      </c>
      <c r="U122" s="47">
        <v>0</v>
      </c>
      <c r="V122" s="48">
        <v>0</v>
      </c>
      <c r="W122" s="46">
        <v>0</v>
      </c>
      <c r="X122" s="48">
        <v>0</v>
      </c>
      <c r="Y122" s="46">
        <v>0</v>
      </c>
      <c r="Z122" s="47">
        <v>0</v>
      </c>
      <c r="AA122" s="47">
        <v>0</v>
      </c>
      <c r="AB122" s="47">
        <v>0</v>
      </c>
      <c r="AC122" s="47">
        <v>0</v>
      </c>
      <c r="AD122" s="47">
        <v>0</v>
      </c>
      <c r="AE122" s="47">
        <v>0</v>
      </c>
      <c r="AF122" s="47">
        <v>0</v>
      </c>
      <c r="AG122" s="47">
        <v>0</v>
      </c>
      <c r="AH122" s="48">
        <v>0</v>
      </c>
      <c r="AI122" s="45" t="str">
        <f>Tabella1[[#This Row],[Required for Care Plan generation]]</f>
        <v>No</v>
      </c>
      <c r="AJ122" s="45" t="str">
        <f>IF(SUM(Tabella1[[#This Row],[DE-12]:[LT-75]])&gt;0,"Yes","No")</f>
        <v>No</v>
      </c>
    </row>
    <row r="123" spans="1:36" s="20" customFormat="1" ht="15" customHeight="1" x14ac:dyDescent="0.25">
      <c r="A123" s="83" t="s">
        <v>93</v>
      </c>
      <c r="B123" s="84" t="s">
        <v>210</v>
      </c>
      <c r="C123" s="24" t="s">
        <v>211</v>
      </c>
      <c r="D123" s="25" t="s">
        <v>761</v>
      </c>
      <c r="E123" s="25" t="s">
        <v>735</v>
      </c>
      <c r="F123" s="25" t="s">
        <v>620</v>
      </c>
      <c r="G123" s="45">
        <v>0</v>
      </c>
      <c r="H123" s="46">
        <v>0</v>
      </c>
      <c r="I123" s="47">
        <v>0</v>
      </c>
      <c r="J123" s="47">
        <v>0</v>
      </c>
      <c r="K123" s="47">
        <v>0</v>
      </c>
      <c r="L123" s="47">
        <v>0</v>
      </c>
      <c r="M123" s="47">
        <v>0</v>
      </c>
      <c r="N123" s="47">
        <v>0</v>
      </c>
      <c r="O123" s="47">
        <v>0</v>
      </c>
      <c r="P123" s="47">
        <v>0</v>
      </c>
      <c r="Q123" s="47">
        <v>0</v>
      </c>
      <c r="R123" s="48">
        <v>0</v>
      </c>
      <c r="S123" s="47">
        <v>0</v>
      </c>
      <c r="T123" s="47">
        <v>0</v>
      </c>
      <c r="U123" s="47">
        <v>0</v>
      </c>
      <c r="V123" s="48">
        <v>0</v>
      </c>
      <c r="W123" s="46">
        <v>0</v>
      </c>
      <c r="X123" s="48">
        <v>0</v>
      </c>
      <c r="Y123" s="46">
        <v>0</v>
      </c>
      <c r="Z123" s="47">
        <v>0</v>
      </c>
      <c r="AA123" s="47">
        <v>0</v>
      </c>
      <c r="AB123" s="47">
        <v>0</v>
      </c>
      <c r="AC123" s="47">
        <v>0</v>
      </c>
      <c r="AD123" s="47">
        <v>0</v>
      </c>
      <c r="AE123" s="47">
        <v>0</v>
      </c>
      <c r="AF123" s="47">
        <v>0</v>
      </c>
      <c r="AG123" s="47">
        <v>0</v>
      </c>
      <c r="AH123" s="48">
        <v>0</v>
      </c>
      <c r="AI123" s="45" t="str">
        <f>Tabella1[[#This Row],[Required for Care Plan generation]]</f>
        <v>No</v>
      </c>
      <c r="AJ123" s="45" t="str">
        <f>IF(SUM(Tabella1[[#This Row],[DE-12]:[LT-75]])&gt;0,"Yes","No")</f>
        <v>No</v>
      </c>
    </row>
    <row r="124" spans="1:36" s="20" customFormat="1" ht="15" customHeight="1" x14ac:dyDescent="0.25">
      <c r="A124" s="83" t="s">
        <v>93</v>
      </c>
      <c r="B124" s="84" t="s">
        <v>206</v>
      </c>
      <c r="C124" s="24" t="s">
        <v>212</v>
      </c>
      <c r="D124" s="26" t="s">
        <v>762</v>
      </c>
      <c r="E124" s="25" t="s">
        <v>735</v>
      </c>
      <c r="F124" s="25"/>
      <c r="G124" s="45">
        <v>0</v>
      </c>
      <c r="H124" s="46">
        <v>0</v>
      </c>
      <c r="I124" s="47">
        <v>0</v>
      </c>
      <c r="J124" s="47">
        <v>0</v>
      </c>
      <c r="K124" s="47">
        <v>0</v>
      </c>
      <c r="L124" s="47">
        <v>0</v>
      </c>
      <c r="M124" s="47">
        <v>0</v>
      </c>
      <c r="N124" s="47">
        <v>0</v>
      </c>
      <c r="O124" s="47">
        <v>0</v>
      </c>
      <c r="P124" s="47">
        <v>0</v>
      </c>
      <c r="Q124" s="47">
        <v>0</v>
      </c>
      <c r="R124" s="48">
        <v>0</v>
      </c>
      <c r="S124" s="47">
        <v>0</v>
      </c>
      <c r="T124" s="47">
        <v>0</v>
      </c>
      <c r="U124" s="47">
        <v>0</v>
      </c>
      <c r="V124" s="48">
        <v>0</v>
      </c>
      <c r="W124" s="46">
        <v>0</v>
      </c>
      <c r="X124" s="48">
        <v>0</v>
      </c>
      <c r="Y124" s="46">
        <v>0</v>
      </c>
      <c r="Z124" s="47">
        <v>0</v>
      </c>
      <c r="AA124" s="47">
        <v>0</v>
      </c>
      <c r="AB124" s="47">
        <v>0</v>
      </c>
      <c r="AC124" s="47">
        <v>0</v>
      </c>
      <c r="AD124" s="47">
        <v>0</v>
      </c>
      <c r="AE124" s="47">
        <v>0</v>
      </c>
      <c r="AF124" s="47">
        <v>0</v>
      </c>
      <c r="AG124" s="47">
        <v>0</v>
      </c>
      <c r="AH124" s="48">
        <v>0</v>
      </c>
      <c r="AI124" s="45" t="str">
        <f>Tabella1[[#This Row],[Required for Care Plan generation]]</f>
        <v>No</v>
      </c>
      <c r="AJ124" s="45" t="str">
        <f>IF(SUM(Tabella1[[#This Row],[DE-12]:[LT-75]])&gt;0,"Yes","No")</f>
        <v>No</v>
      </c>
    </row>
    <row r="125" spans="1:36" s="20" customFormat="1" ht="15" customHeight="1" x14ac:dyDescent="0.25">
      <c r="A125" s="83" t="s">
        <v>93</v>
      </c>
      <c r="B125" s="84" t="s">
        <v>213</v>
      </c>
      <c r="C125" s="24" t="s">
        <v>214</v>
      </c>
      <c r="D125" s="25" t="s">
        <v>761</v>
      </c>
      <c r="E125" s="25" t="s">
        <v>735</v>
      </c>
      <c r="F125" s="25" t="s">
        <v>621</v>
      </c>
      <c r="G125" s="45">
        <v>0</v>
      </c>
      <c r="H125" s="46">
        <v>0</v>
      </c>
      <c r="I125" s="47">
        <v>0</v>
      </c>
      <c r="J125" s="47">
        <v>0</v>
      </c>
      <c r="K125" s="47">
        <v>0</v>
      </c>
      <c r="L125" s="47">
        <v>0</v>
      </c>
      <c r="M125" s="47">
        <v>0</v>
      </c>
      <c r="N125" s="47">
        <v>0</v>
      </c>
      <c r="O125" s="47">
        <v>0</v>
      </c>
      <c r="P125" s="47">
        <v>0</v>
      </c>
      <c r="Q125" s="47">
        <v>0</v>
      </c>
      <c r="R125" s="48">
        <v>0</v>
      </c>
      <c r="S125" s="47">
        <v>0</v>
      </c>
      <c r="T125" s="47">
        <v>0</v>
      </c>
      <c r="U125" s="47">
        <v>0</v>
      </c>
      <c r="V125" s="48">
        <v>0</v>
      </c>
      <c r="W125" s="46">
        <v>0</v>
      </c>
      <c r="X125" s="48">
        <v>0</v>
      </c>
      <c r="Y125" s="46">
        <v>0</v>
      </c>
      <c r="Z125" s="47">
        <v>0</v>
      </c>
      <c r="AA125" s="47">
        <v>0</v>
      </c>
      <c r="AB125" s="47">
        <v>0</v>
      </c>
      <c r="AC125" s="47">
        <v>0</v>
      </c>
      <c r="AD125" s="47">
        <v>0</v>
      </c>
      <c r="AE125" s="47">
        <v>0</v>
      </c>
      <c r="AF125" s="47">
        <v>0</v>
      </c>
      <c r="AG125" s="47">
        <v>0</v>
      </c>
      <c r="AH125" s="48">
        <v>0</v>
      </c>
      <c r="AI125" s="45" t="str">
        <f>Tabella1[[#This Row],[Required for Care Plan generation]]</f>
        <v>No</v>
      </c>
      <c r="AJ125" s="45" t="str">
        <f>IF(SUM(Tabella1[[#This Row],[DE-12]:[LT-75]])&gt;0,"Yes","No")</f>
        <v>No</v>
      </c>
    </row>
    <row r="126" spans="1:36" s="20" customFormat="1" ht="15" customHeight="1" x14ac:dyDescent="0.25">
      <c r="A126" s="83" t="s">
        <v>93</v>
      </c>
      <c r="B126" s="84" t="s">
        <v>206</v>
      </c>
      <c r="C126" s="24" t="s">
        <v>215</v>
      </c>
      <c r="D126" s="26" t="s">
        <v>762</v>
      </c>
      <c r="E126" s="25" t="s">
        <v>735</v>
      </c>
      <c r="F126" s="25"/>
      <c r="G126" s="45">
        <v>0</v>
      </c>
      <c r="H126" s="46">
        <v>0</v>
      </c>
      <c r="I126" s="47">
        <v>0</v>
      </c>
      <c r="J126" s="47">
        <v>0</v>
      </c>
      <c r="K126" s="47">
        <v>0</v>
      </c>
      <c r="L126" s="47">
        <v>0</v>
      </c>
      <c r="M126" s="47">
        <v>0</v>
      </c>
      <c r="N126" s="47">
        <v>0</v>
      </c>
      <c r="O126" s="47">
        <v>0</v>
      </c>
      <c r="P126" s="47">
        <v>0</v>
      </c>
      <c r="Q126" s="47">
        <v>0</v>
      </c>
      <c r="R126" s="48">
        <v>0</v>
      </c>
      <c r="S126" s="47">
        <v>0</v>
      </c>
      <c r="T126" s="47">
        <v>0</v>
      </c>
      <c r="U126" s="47">
        <v>0</v>
      </c>
      <c r="V126" s="48">
        <v>0</v>
      </c>
      <c r="W126" s="46">
        <v>0</v>
      </c>
      <c r="X126" s="48">
        <v>0</v>
      </c>
      <c r="Y126" s="46">
        <v>0</v>
      </c>
      <c r="Z126" s="47">
        <v>0</v>
      </c>
      <c r="AA126" s="47">
        <v>0</v>
      </c>
      <c r="AB126" s="47">
        <v>0</v>
      </c>
      <c r="AC126" s="47">
        <v>0</v>
      </c>
      <c r="AD126" s="47">
        <v>0</v>
      </c>
      <c r="AE126" s="47">
        <v>0</v>
      </c>
      <c r="AF126" s="47">
        <v>0</v>
      </c>
      <c r="AG126" s="47">
        <v>0</v>
      </c>
      <c r="AH126" s="48">
        <v>0</v>
      </c>
      <c r="AI126" s="45" t="str">
        <f>Tabella1[[#This Row],[Required for Care Plan generation]]</f>
        <v>No</v>
      </c>
      <c r="AJ126" s="45" t="str">
        <f>IF(SUM(Tabella1[[#This Row],[DE-12]:[LT-75]])&gt;0,"Yes","No")</f>
        <v>No</v>
      </c>
    </row>
    <row r="127" spans="1:36" s="20" customFormat="1" ht="15" customHeight="1" x14ac:dyDescent="0.25">
      <c r="A127" s="83" t="s">
        <v>93</v>
      </c>
      <c r="B127" s="84" t="s">
        <v>216</v>
      </c>
      <c r="C127" s="24" t="s">
        <v>217</v>
      </c>
      <c r="D127" s="26" t="s">
        <v>763</v>
      </c>
      <c r="E127" s="25" t="s">
        <v>735</v>
      </c>
      <c r="F127" s="25" t="s">
        <v>622</v>
      </c>
      <c r="G127" s="45">
        <v>0</v>
      </c>
      <c r="H127" s="46">
        <v>0</v>
      </c>
      <c r="I127" s="47">
        <v>0</v>
      </c>
      <c r="J127" s="47">
        <v>0</v>
      </c>
      <c r="K127" s="47">
        <v>0</v>
      </c>
      <c r="L127" s="47">
        <v>0</v>
      </c>
      <c r="M127" s="47">
        <v>0</v>
      </c>
      <c r="N127" s="47">
        <v>0</v>
      </c>
      <c r="O127" s="47">
        <v>0</v>
      </c>
      <c r="P127" s="47">
        <v>0</v>
      </c>
      <c r="Q127" s="47">
        <v>0</v>
      </c>
      <c r="R127" s="48">
        <v>0</v>
      </c>
      <c r="S127" s="47">
        <v>0</v>
      </c>
      <c r="T127" s="47">
        <v>0</v>
      </c>
      <c r="U127" s="47">
        <v>0</v>
      </c>
      <c r="V127" s="48">
        <v>0</v>
      </c>
      <c r="W127" s="46">
        <v>0</v>
      </c>
      <c r="X127" s="48">
        <v>0</v>
      </c>
      <c r="Y127" s="46">
        <v>0</v>
      </c>
      <c r="Z127" s="47">
        <v>0</v>
      </c>
      <c r="AA127" s="47">
        <v>0</v>
      </c>
      <c r="AB127" s="47">
        <v>0</v>
      </c>
      <c r="AC127" s="47">
        <v>0</v>
      </c>
      <c r="AD127" s="47">
        <v>0</v>
      </c>
      <c r="AE127" s="47">
        <v>0</v>
      </c>
      <c r="AF127" s="47">
        <v>0</v>
      </c>
      <c r="AG127" s="47">
        <v>0</v>
      </c>
      <c r="AH127" s="48">
        <v>0</v>
      </c>
      <c r="AI127" s="45" t="str">
        <f>Tabella1[[#This Row],[Required for Care Plan generation]]</f>
        <v>No</v>
      </c>
      <c r="AJ127" s="45" t="str">
        <f>IF(SUM(Tabella1[[#This Row],[DE-12]:[LT-75]])&gt;0,"Yes","No")</f>
        <v>No</v>
      </c>
    </row>
    <row r="128" spans="1:36" s="20" customFormat="1" ht="15" customHeight="1" x14ac:dyDescent="0.25">
      <c r="A128" s="83" t="s">
        <v>93</v>
      </c>
      <c r="B128" s="84" t="s">
        <v>218</v>
      </c>
      <c r="C128" s="24" t="s">
        <v>219</v>
      </c>
      <c r="D128" s="26" t="s">
        <v>716</v>
      </c>
      <c r="E128" s="26" t="s">
        <v>716</v>
      </c>
      <c r="F128" s="25" t="s">
        <v>623</v>
      </c>
      <c r="G128" s="45">
        <v>0</v>
      </c>
      <c r="H128" s="46">
        <v>0</v>
      </c>
      <c r="I128" s="47">
        <v>0</v>
      </c>
      <c r="J128" s="47">
        <v>0</v>
      </c>
      <c r="K128" s="47">
        <v>0</v>
      </c>
      <c r="L128" s="47">
        <v>0</v>
      </c>
      <c r="M128" s="47">
        <v>0</v>
      </c>
      <c r="N128" s="47">
        <v>0</v>
      </c>
      <c r="O128" s="47">
        <v>0</v>
      </c>
      <c r="P128" s="47">
        <v>0</v>
      </c>
      <c r="Q128" s="47">
        <v>0</v>
      </c>
      <c r="R128" s="48">
        <v>0</v>
      </c>
      <c r="S128" s="47">
        <v>0</v>
      </c>
      <c r="T128" s="47">
        <v>0</v>
      </c>
      <c r="U128" s="47">
        <v>0</v>
      </c>
      <c r="V128" s="48">
        <v>0</v>
      </c>
      <c r="W128" s="46">
        <v>1</v>
      </c>
      <c r="X128" s="48">
        <v>0</v>
      </c>
      <c r="Y128" s="46">
        <v>0</v>
      </c>
      <c r="Z128" s="47">
        <v>0</v>
      </c>
      <c r="AA128" s="47">
        <v>0</v>
      </c>
      <c r="AB128" s="47">
        <v>0</v>
      </c>
      <c r="AC128" s="47">
        <v>0</v>
      </c>
      <c r="AD128" s="47">
        <v>0</v>
      </c>
      <c r="AE128" s="47">
        <v>0</v>
      </c>
      <c r="AF128" s="47">
        <v>0</v>
      </c>
      <c r="AG128" s="47">
        <v>0</v>
      </c>
      <c r="AH128" s="48">
        <v>0</v>
      </c>
      <c r="AI128" s="45" t="str">
        <f>Tabella1[[#This Row],[Required for Care Plan generation]]</f>
        <v>Yes</v>
      </c>
      <c r="AJ128" s="45" t="str">
        <f>IF(SUM(Tabella1[[#This Row],[DE-12]:[LT-75]])&gt;0,"Yes","No")</f>
        <v>Yes</v>
      </c>
    </row>
    <row r="129" spans="1:36" s="20" customFormat="1" ht="15" customHeight="1" x14ac:dyDescent="0.25">
      <c r="A129" s="83" t="s">
        <v>93</v>
      </c>
      <c r="B129" s="84" t="s">
        <v>220</v>
      </c>
      <c r="C129" s="24" t="s">
        <v>221</v>
      </c>
      <c r="D129" s="26" t="s">
        <v>763</v>
      </c>
      <c r="E129" s="26" t="s">
        <v>716</v>
      </c>
      <c r="F129" s="25" t="s">
        <v>624</v>
      </c>
      <c r="G129" s="45">
        <v>0</v>
      </c>
      <c r="H129" s="46">
        <v>0</v>
      </c>
      <c r="I129" s="47">
        <v>0</v>
      </c>
      <c r="J129" s="47">
        <v>0</v>
      </c>
      <c r="K129" s="47">
        <v>0</v>
      </c>
      <c r="L129" s="47">
        <v>0</v>
      </c>
      <c r="M129" s="47">
        <v>0</v>
      </c>
      <c r="N129" s="47">
        <v>0</v>
      </c>
      <c r="O129" s="47">
        <v>0</v>
      </c>
      <c r="P129" s="47">
        <v>0</v>
      </c>
      <c r="Q129" s="47">
        <v>0</v>
      </c>
      <c r="R129" s="48">
        <v>0</v>
      </c>
      <c r="S129" s="47">
        <v>0</v>
      </c>
      <c r="T129" s="47">
        <v>0</v>
      </c>
      <c r="U129" s="47">
        <v>0</v>
      </c>
      <c r="V129" s="48">
        <v>0</v>
      </c>
      <c r="W129" s="46">
        <v>1</v>
      </c>
      <c r="X129" s="48">
        <v>0</v>
      </c>
      <c r="Y129" s="46">
        <v>0</v>
      </c>
      <c r="Z129" s="47">
        <v>0</v>
      </c>
      <c r="AA129" s="47">
        <v>0</v>
      </c>
      <c r="AB129" s="47">
        <v>0</v>
      </c>
      <c r="AC129" s="47">
        <v>0</v>
      </c>
      <c r="AD129" s="47">
        <v>0</v>
      </c>
      <c r="AE129" s="47">
        <v>0</v>
      </c>
      <c r="AF129" s="47">
        <v>0</v>
      </c>
      <c r="AG129" s="47">
        <v>0</v>
      </c>
      <c r="AH129" s="48">
        <v>0</v>
      </c>
      <c r="AI129" s="45" t="str">
        <f>Tabella1[[#This Row],[Required for Care Plan generation]]</f>
        <v>Yes</v>
      </c>
      <c r="AJ129" s="45" t="str">
        <f>IF(SUM(Tabella1[[#This Row],[DE-12]:[LT-75]])&gt;0,"Yes","No")</f>
        <v>Yes</v>
      </c>
    </row>
    <row r="130" spans="1:36" s="20" customFormat="1" ht="15" customHeight="1" x14ac:dyDescent="0.25">
      <c r="A130" s="83" t="s">
        <v>93</v>
      </c>
      <c r="B130" s="84" t="s">
        <v>220</v>
      </c>
      <c r="C130" s="24" t="s">
        <v>222</v>
      </c>
      <c r="D130" s="25" t="s">
        <v>764</v>
      </c>
      <c r="E130" s="25" t="s">
        <v>735</v>
      </c>
      <c r="F130" s="25" t="s">
        <v>625</v>
      </c>
      <c r="G130" s="45">
        <v>0</v>
      </c>
      <c r="H130" s="46">
        <v>0</v>
      </c>
      <c r="I130" s="47">
        <v>0</v>
      </c>
      <c r="J130" s="47">
        <v>0</v>
      </c>
      <c r="K130" s="47">
        <v>0</v>
      </c>
      <c r="L130" s="47">
        <v>0</v>
      </c>
      <c r="M130" s="47">
        <v>0</v>
      </c>
      <c r="N130" s="47">
        <v>0</v>
      </c>
      <c r="O130" s="47">
        <v>0</v>
      </c>
      <c r="P130" s="47">
        <v>0</v>
      </c>
      <c r="Q130" s="47">
        <v>0</v>
      </c>
      <c r="R130" s="48">
        <v>0</v>
      </c>
      <c r="S130" s="47">
        <v>0</v>
      </c>
      <c r="T130" s="47">
        <v>0</v>
      </c>
      <c r="U130" s="47">
        <v>0</v>
      </c>
      <c r="V130" s="48">
        <v>0</v>
      </c>
      <c r="W130" s="46">
        <v>0</v>
      </c>
      <c r="X130" s="48">
        <v>0</v>
      </c>
      <c r="Y130" s="46">
        <v>0</v>
      </c>
      <c r="Z130" s="47">
        <v>0</v>
      </c>
      <c r="AA130" s="47">
        <v>0</v>
      </c>
      <c r="AB130" s="47">
        <v>0</v>
      </c>
      <c r="AC130" s="47">
        <v>0</v>
      </c>
      <c r="AD130" s="47">
        <v>0</v>
      </c>
      <c r="AE130" s="47">
        <v>0</v>
      </c>
      <c r="AF130" s="47">
        <v>0</v>
      </c>
      <c r="AG130" s="47">
        <v>0</v>
      </c>
      <c r="AH130" s="48">
        <v>0</v>
      </c>
      <c r="AI130" s="45" t="str">
        <f>Tabella1[[#This Row],[Required for Care Plan generation]]</f>
        <v>No</v>
      </c>
      <c r="AJ130" s="45" t="str">
        <f>IF(SUM(Tabella1[[#This Row],[DE-12]:[LT-75]])&gt;0,"Yes","No")</f>
        <v>No</v>
      </c>
    </row>
    <row r="131" spans="1:36" s="20" customFormat="1" ht="15" customHeight="1" x14ac:dyDescent="0.25">
      <c r="A131" s="83" t="s">
        <v>93</v>
      </c>
      <c r="B131" s="84" t="s">
        <v>223</v>
      </c>
      <c r="C131" s="24" t="s">
        <v>224</v>
      </c>
      <c r="D131" s="25" t="s">
        <v>765</v>
      </c>
      <c r="E131" s="25" t="s">
        <v>735</v>
      </c>
      <c r="F131" s="25" t="s">
        <v>626</v>
      </c>
      <c r="G131" s="45">
        <v>0</v>
      </c>
      <c r="H131" s="46">
        <v>0</v>
      </c>
      <c r="I131" s="47">
        <v>0</v>
      </c>
      <c r="J131" s="47">
        <v>0</v>
      </c>
      <c r="K131" s="47">
        <v>0</v>
      </c>
      <c r="L131" s="47">
        <v>0</v>
      </c>
      <c r="M131" s="47">
        <v>0</v>
      </c>
      <c r="N131" s="47">
        <v>0</v>
      </c>
      <c r="O131" s="47">
        <v>0</v>
      </c>
      <c r="P131" s="47">
        <v>0</v>
      </c>
      <c r="Q131" s="47">
        <v>0</v>
      </c>
      <c r="R131" s="48">
        <v>0</v>
      </c>
      <c r="S131" s="47">
        <v>0</v>
      </c>
      <c r="T131" s="47">
        <v>0</v>
      </c>
      <c r="U131" s="47">
        <v>0</v>
      </c>
      <c r="V131" s="48">
        <v>0</v>
      </c>
      <c r="W131" s="46">
        <v>0</v>
      </c>
      <c r="X131" s="48">
        <v>0</v>
      </c>
      <c r="Y131" s="46">
        <v>0</v>
      </c>
      <c r="Z131" s="47">
        <v>0</v>
      </c>
      <c r="AA131" s="47">
        <v>0</v>
      </c>
      <c r="AB131" s="47">
        <v>0</v>
      </c>
      <c r="AC131" s="47">
        <v>0</v>
      </c>
      <c r="AD131" s="47">
        <v>0</v>
      </c>
      <c r="AE131" s="47">
        <v>0</v>
      </c>
      <c r="AF131" s="47">
        <v>0</v>
      </c>
      <c r="AG131" s="47">
        <v>0</v>
      </c>
      <c r="AH131" s="48">
        <v>0</v>
      </c>
      <c r="AI131" s="45" t="str">
        <f>Tabella1[[#This Row],[Required for Care Plan generation]]</f>
        <v>No</v>
      </c>
      <c r="AJ131" s="45" t="str">
        <f>IF(SUM(Tabella1[[#This Row],[DE-12]:[LT-75]])&gt;0,"Yes","No")</f>
        <v>No</v>
      </c>
    </row>
    <row r="132" spans="1:36" s="20" customFormat="1" ht="15" customHeight="1" x14ac:dyDescent="0.25">
      <c r="A132" s="83" t="s">
        <v>93</v>
      </c>
      <c r="B132" s="84" t="s">
        <v>225</v>
      </c>
      <c r="C132" s="24" t="s">
        <v>226</v>
      </c>
      <c r="D132" s="25" t="s">
        <v>765</v>
      </c>
      <c r="E132" s="26" t="s">
        <v>716</v>
      </c>
      <c r="F132" s="25" t="s">
        <v>627</v>
      </c>
      <c r="G132" s="45">
        <v>0</v>
      </c>
      <c r="H132" s="46">
        <v>0</v>
      </c>
      <c r="I132" s="47">
        <v>0</v>
      </c>
      <c r="J132" s="47">
        <v>0</v>
      </c>
      <c r="K132" s="47">
        <v>0</v>
      </c>
      <c r="L132" s="47">
        <v>0</v>
      </c>
      <c r="M132" s="47">
        <v>0</v>
      </c>
      <c r="N132" s="47">
        <v>0</v>
      </c>
      <c r="O132" s="47">
        <v>0</v>
      </c>
      <c r="P132" s="47">
        <v>0</v>
      </c>
      <c r="Q132" s="47">
        <v>0</v>
      </c>
      <c r="R132" s="48">
        <v>0</v>
      </c>
      <c r="S132" s="47">
        <v>0</v>
      </c>
      <c r="T132" s="47">
        <v>0</v>
      </c>
      <c r="U132" s="47">
        <v>0</v>
      </c>
      <c r="V132" s="48">
        <v>0</v>
      </c>
      <c r="W132" s="46">
        <v>1</v>
      </c>
      <c r="X132" s="48">
        <v>0</v>
      </c>
      <c r="Y132" s="46">
        <v>0</v>
      </c>
      <c r="Z132" s="47">
        <v>0</v>
      </c>
      <c r="AA132" s="47">
        <v>0</v>
      </c>
      <c r="AB132" s="47">
        <v>0</v>
      </c>
      <c r="AC132" s="47">
        <v>0</v>
      </c>
      <c r="AD132" s="47">
        <v>0</v>
      </c>
      <c r="AE132" s="47">
        <v>0</v>
      </c>
      <c r="AF132" s="47">
        <v>0</v>
      </c>
      <c r="AG132" s="47">
        <v>0</v>
      </c>
      <c r="AH132" s="48">
        <v>0</v>
      </c>
      <c r="AI132" s="45" t="str">
        <f>Tabella1[[#This Row],[Required for Care Plan generation]]</f>
        <v>Yes</v>
      </c>
      <c r="AJ132" s="45" t="str">
        <f>IF(SUM(Tabella1[[#This Row],[DE-12]:[LT-75]])&gt;0,"Yes","No")</f>
        <v>Yes</v>
      </c>
    </row>
    <row r="133" spans="1:36" s="20" customFormat="1" ht="15" customHeight="1" x14ac:dyDescent="0.25">
      <c r="A133" s="83" t="s">
        <v>93</v>
      </c>
      <c r="B133" s="84" t="s">
        <v>227</v>
      </c>
      <c r="C133" s="24" t="s">
        <v>228</v>
      </c>
      <c r="D133" s="26" t="s">
        <v>766</v>
      </c>
      <c r="E133" s="26" t="s">
        <v>716</v>
      </c>
      <c r="F133" s="25" t="s">
        <v>628</v>
      </c>
      <c r="G133" s="45">
        <v>0</v>
      </c>
      <c r="H133" s="46">
        <v>0</v>
      </c>
      <c r="I133" s="47">
        <v>0</v>
      </c>
      <c r="J133" s="47">
        <v>0</v>
      </c>
      <c r="K133" s="47">
        <v>0</v>
      </c>
      <c r="L133" s="47">
        <v>0</v>
      </c>
      <c r="M133" s="47">
        <v>0</v>
      </c>
      <c r="N133" s="47">
        <v>0</v>
      </c>
      <c r="O133" s="47">
        <v>0</v>
      </c>
      <c r="P133" s="47">
        <v>0</v>
      </c>
      <c r="Q133" s="47">
        <v>0</v>
      </c>
      <c r="R133" s="48">
        <v>0</v>
      </c>
      <c r="S133" s="47">
        <v>0</v>
      </c>
      <c r="T133" s="47">
        <v>0</v>
      </c>
      <c r="U133" s="47">
        <v>0</v>
      </c>
      <c r="V133" s="48">
        <v>0</v>
      </c>
      <c r="W133" s="46">
        <v>1</v>
      </c>
      <c r="X133" s="48">
        <v>0</v>
      </c>
      <c r="Y133" s="46">
        <v>0</v>
      </c>
      <c r="Z133" s="47">
        <v>0</v>
      </c>
      <c r="AA133" s="47">
        <v>0</v>
      </c>
      <c r="AB133" s="47">
        <v>0</v>
      </c>
      <c r="AC133" s="47">
        <v>0</v>
      </c>
      <c r="AD133" s="47">
        <v>0</v>
      </c>
      <c r="AE133" s="47">
        <v>0</v>
      </c>
      <c r="AF133" s="47">
        <v>0</v>
      </c>
      <c r="AG133" s="47">
        <v>0</v>
      </c>
      <c r="AH133" s="48">
        <v>0</v>
      </c>
      <c r="AI133" s="45" t="str">
        <f>Tabella1[[#This Row],[Required for Care Plan generation]]</f>
        <v>Yes</v>
      </c>
      <c r="AJ133" s="45" t="str">
        <f>IF(SUM(Tabella1[[#This Row],[DE-12]:[LT-75]])&gt;0,"Yes","No")</f>
        <v>Yes</v>
      </c>
    </row>
    <row r="134" spans="1:36" s="20" customFormat="1" ht="15" customHeight="1" x14ac:dyDescent="0.25">
      <c r="A134" s="83" t="s">
        <v>93</v>
      </c>
      <c r="B134" s="84" t="s">
        <v>206</v>
      </c>
      <c r="C134" s="24" t="s">
        <v>229</v>
      </c>
      <c r="D134" s="26" t="s">
        <v>767</v>
      </c>
      <c r="E134" s="25" t="s">
        <v>735</v>
      </c>
      <c r="F134" s="25"/>
      <c r="G134" s="45">
        <v>0</v>
      </c>
      <c r="H134" s="46">
        <v>0</v>
      </c>
      <c r="I134" s="47">
        <v>0</v>
      </c>
      <c r="J134" s="47">
        <v>0</v>
      </c>
      <c r="K134" s="47">
        <v>0</v>
      </c>
      <c r="L134" s="47">
        <v>0</v>
      </c>
      <c r="M134" s="47">
        <v>0</v>
      </c>
      <c r="N134" s="47">
        <v>0</v>
      </c>
      <c r="O134" s="47">
        <v>0</v>
      </c>
      <c r="P134" s="47">
        <v>0</v>
      </c>
      <c r="Q134" s="47">
        <v>0</v>
      </c>
      <c r="R134" s="48">
        <v>0</v>
      </c>
      <c r="S134" s="47">
        <v>0</v>
      </c>
      <c r="T134" s="47">
        <v>0</v>
      </c>
      <c r="U134" s="47">
        <v>0</v>
      </c>
      <c r="V134" s="48">
        <v>0</v>
      </c>
      <c r="W134" s="46">
        <v>0</v>
      </c>
      <c r="X134" s="48">
        <v>0</v>
      </c>
      <c r="Y134" s="46">
        <v>0</v>
      </c>
      <c r="Z134" s="47">
        <v>0</v>
      </c>
      <c r="AA134" s="47">
        <v>0</v>
      </c>
      <c r="AB134" s="47">
        <v>0</v>
      </c>
      <c r="AC134" s="47">
        <v>0</v>
      </c>
      <c r="AD134" s="47">
        <v>0</v>
      </c>
      <c r="AE134" s="47">
        <v>0</v>
      </c>
      <c r="AF134" s="47">
        <v>0</v>
      </c>
      <c r="AG134" s="47">
        <v>0</v>
      </c>
      <c r="AH134" s="48">
        <v>0</v>
      </c>
      <c r="AI134" s="45" t="str">
        <f>Tabella1[[#This Row],[Required for Care Plan generation]]</f>
        <v>No</v>
      </c>
      <c r="AJ134" s="45" t="str">
        <f>IF(SUM(Tabella1[[#This Row],[DE-12]:[LT-75]])&gt;0,"Yes","No")</f>
        <v>No</v>
      </c>
    </row>
    <row r="135" spans="1:36" s="20" customFormat="1" ht="15" customHeight="1" x14ac:dyDescent="0.25">
      <c r="A135" s="83" t="s">
        <v>93</v>
      </c>
      <c r="B135" s="84" t="s">
        <v>230</v>
      </c>
      <c r="C135" s="24" t="s">
        <v>231</v>
      </c>
      <c r="D135" s="25" t="s">
        <v>768</v>
      </c>
      <c r="E135" s="25" t="s">
        <v>735</v>
      </c>
      <c r="F135" s="25"/>
      <c r="G135" s="45">
        <v>0</v>
      </c>
      <c r="H135" s="46">
        <v>0</v>
      </c>
      <c r="I135" s="47">
        <v>0</v>
      </c>
      <c r="J135" s="47">
        <v>0</v>
      </c>
      <c r="K135" s="47">
        <v>0</v>
      </c>
      <c r="L135" s="47">
        <v>0</v>
      </c>
      <c r="M135" s="47">
        <v>0</v>
      </c>
      <c r="N135" s="47">
        <v>0</v>
      </c>
      <c r="O135" s="47">
        <v>0</v>
      </c>
      <c r="P135" s="47">
        <v>0</v>
      </c>
      <c r="Q135" s="47">
        <v>0</v>
      </c>
      <c r="R135" s="48">
        <v>0</v>
      </c>
      <c r="S135" s="47">
        <v>0</v>
      </c>
      <c r="T135" s="47">
        <v>0</v>
      </c>
      <c r="U135" s="47">
        <v>0</v>
      </c>
      <c r="V135" s="48">
        <v>0</v>
      </c>
      <c r="W135" s="46">
        <v>0</v>
      </c>
      <c r="X135" s="48">
        <v>0</v>
      </c>
      <c r="Y135" s="46">
        <v>0</v>
      </c>
      <c r="Z135" s="47">
        <v>0</v>
      </c>
      <c r="AA135" s="47">
        <v>0</v>
      </c>
      <c r="AB135" s="47">
        <v>0</v>
      </c>
      <c r="AC135" s="47">
        <v>0</v>
      </c>
      <c r="AD135" s="47">
        <v>0</v>
      </c>
      <c r="AE135" s="47">
        <v>0</v>
      </c>
      <c r="AF135" s="47">
        <v>0</v>
      </c>
      <c r="AG135" s="47">
        <v>0</v>
      </c>
      <c r="AH135" s="48">
        <v>0</v>
      </c>
      <c r="AI135" s="45" t="str">
        <f>Tabella1[[#This Row],[Required for Care Plan generation]]</f>
        <v>No</v>
      </c>
      <c r="AJ135" s="45" t="str">
        <f>IF(SUM(Tabella1[[#This Row],[DE-12]:[LT-75]])&gt;0,"Yes","No")</f>
        <v>No</v>
      </c>
    </row>
    <row r="136" spans="1:36" s="20" customFormat="1" ht="15" customHeight="1" x14ac:dyDescent="0.25">
      <c r="A136" s="83" t="s">
        <v>93</v>
      </c>
      <c r="B136" s="84" t="s">
        <v>210</v>
      </c>
      <c r="C136" s="24" t="s">
        <v>232</v>
      </c>
      <c r="D136" s="26" t="s">
        <v>769</v>
      </c>
      <c r="E136" s="25" t="s">
        <v>735</v>
      </c>
      <c r="F136" s="25" t="s">
        <v>620</v>
      </c>
      <c r="G136" s="45">
        <v>0</v>
      </c>
      <c r="H136" s="46">
        <v>0</v>
      </c>
      <c r="I136" s="47">
        <v>0</v>
      </c>
      <c r="J136" s="47">
        <v>0</v>
      </c>
      <c r="K136" s="47">
        <v>0</v>
      </c>
      <c r="L136" s="47">
        <v>0</v>
      </c>
      <c r="M136" s="47">
        <v>0</v>
      </c>
      <c r="N136" s="47">
        <v>0</v>
      </c>
      <c r="O136" s="47">
        <v>0</v>
      </c>
      <c r="P136" s="47">
        <v>0</v>
      </c>
      <c r="Q136" s="47">
        <v>0</v>
      </c>
      <c r="R136" s="48">
        <v>0</v>
      </c>
      <c r="S136" s="47">
        <v>0</v>
      </c>
      <c r="T136" s="47">
        <v>0</v>
      </c>
      <c r="U136" s="47">
        <v>0</v>
      </c>
      <c r="V136" s="48">
        <v>0</v>
      </c>
      <c r="W136" s="46">
        <v>0</v>
      </c>
      <c r="X136" s="48">
        <v>0</v>
      </c>
      <c r="Y136" s="46">
        <v>0</v>
      </c>
      <c r="Z136" s="47">
        <v>0</v>
      </c>
      <c r="AA136" s="47">
        <v>0</v>
      </c>
      <c r="AB136" s="47">
        <v>0</v>
      </c>
      <c r="AC136" s="47">
        <v>0</v>
      </c>
      <c r="AD136" s="47">
        <v>0</v>
      </c>
      <c r="AE136" s="47">
        <v>0</v>
      </c>
      <c r="AF136" s="47">
        <v>0</v>
      </c>
      <c r="AG136" s="47">
        <v>0</v>
      </c>
      <c r="AH136" s="48">
        <v>0</v>
      </c>
      <c r="AI136" s="45" t="str">
        <f>Tabella1[[#This Row],[Required for Care Plan generation]]</f>
        <v>No</v>
      </c>
      <c r="AJ136" s="45" t="str">
        <f>IF(SUM(Tabella1[[#This Row],[DE-12]:[LT-75]])&gt;0,"Yes","No")</f>
        <v>No</v>
      </c>
    </row>
    <row r="137" spans="1:36" s="20" customFormat="1" ht="15" customHeight="1" x14ac:dyDescent="0.25">
      <c r="A137" s="83" t="s">
        <v>93</v>
      </c>
      <c r="B137" s="84" t="s">
        <v>206</v>
      </c>
      <c r="C137" s="24" t="s">
        <v>233</v>
      </c>
      <c r="D137" s="26" t="s">
        <v>767</v>
      </c>
      <c r="E137" s="25" t="s">
        <v>735</v>
      </c>
      <c r="F137" s="25"/>
      <c r="G137" s="45">
        <v>0</v>
      </c>
      <c r="H137" s="46">
        <v>0</v>
      </c>
      <c r="I137" s="47">
        <v>0</v>
      </c>
      <c r="J137" s="47">
        <v>0</v>
      </c>
      <c r="K137" s="47">
        <v>0</v>
      </c>
      <c r="L137" s="47">
        <v>0</v>
      </c>
      <c r="M137" s="47">
        <v>0</v>
      </c>
      <c r="N137" s="47">
        <v>0</v>
      </c>
      <c r="O137" s="47">
        <v>0</v>
      </c>
      <c r="P137" s="47">
        <v>0</v>
      </c>
      <c r="Q137" s="47">
        <v>0</v>
      </c>
      <c r="R137" s="48">
        <v>0</v>
      </c>
      <c r="S137" s="47">
        <v>0</v>
      </c>
      <c r="T137" s="47">
        <v>0</v>
      </c>
      <c r="U137" s="47">
        <v>0</v>
      </c>
      <c r="V137" s="48">
        <v>0</v>
      </c>
      <c r="W137" s="46">
        <v>0</v>
      </c>
      <c r="X137" s="48">
        <v>0</v>
      </c>
      <c r="Y137" s="46">
        <v>0</v>
      </c>
      <c r="Z137" s="47">
        <v>0</v>
      </c>
      <c r="AA137" s="47">
        <v>0</v>
      </c>
      <c r="AB137" s="47">
        <v>0</v>
      </c>
      <c r="AC137" s="47">
        <v>0</v>
      </c>
      <c r="AD137" s="47">
        <v>0</v>
      </c>
      <c r="AE137" s="47">
        <v>0</v>
      </c>
      <c r="AF137" s="47">
        <v>0</v>
      </c>
      <c r="AG137" s="47">
        <v>0</v>
      </c>
      <c r="AH137" s="48">
        <v>0</v>
      </c>
      <c r="AI137" s="45" t="str">
        <f>Tabella1[[#This Row],[Required for Care Plan generation]]</f>
        <v>No</v>
      </c>
      <c r="AJ137" s="45" t="str">
        <f>IF(SUM(Tabella1[[#This Row],[DE-12]:[LT-75]])&gt;0,"Yes","No")</f>
        <v>No</v>
      </c>
    </row>
    <row r="138" spans="1:36" s="20" customFormat="1" ht="15" customHeight="1" x14ac:dyDescent="0.25">
      <c r="A138" s="83" t="s">
        <v>93</v>
      </c>
      <c r="B138" s="84" t="s">
        <v>213</v>
      </c>
      <c r="C138" s="24" t="s">
        <v>234</v>
      </c>
      <c r="D138" s="26" t="s">
        <v>769</v>
      </c>
      <c r="E138" s="25" t="s">
        <v>735</v>
      </c>
      <c r="F138" s="25" t="s">
        <v>621</v>
      </c>
      <c r="G138" s="45">
        <v>0</v>
      </c>
      <c r="H138" s="46">
        <v>0</v>
      </c>
      <c r="I138" s="47">
        <v>0</v>
      </c>
      <c r="J138" s="47">
        <v>0</v>
      </c>
      <c r="K138" s="47">
        <v>0</v>
      </c>
      <c r="L138" s="47">
        <v>0</v>
      </c>
      <c r="M138" s="47">
        <v>0</v>
      </c>
      <c r="N138" s="47">
        <v>0</v>
      </c>
      <c r="O138" s="47">
        <v>0</v>
      </c>
      <c r="P138" s="47">
        <v>0</v>
      </c>
      <c r="Q138" s="47">
        <v>0</v>
      </c>
      <c r="R138" s="48">
        <v>0</v>
      </c>
      <c r="S138" s="47">
        <v>0</v>
      </c>
      <c r="T138" s="47">
        <v>0</v>
      </c>
      <c r="U138" s="47">
        <v>0</v>
      </c>
      <c r="V138" s="48">
        <v>0</v>
      </c>
      <c r="W138" s="46">
        <v>0</v>
      </c>
      <c r="X138" s="48">
        <v>0</v>
      </c>
      <c r="Y138" s="46">
        <v>0</v>
      </c>
      <c r="Z138" s="47">
        <v>0</v>
      </c>
      <c r="AA138" s="47">
        <v>0</v>
      </c>
      <c r="AB138" s="47">
        <v>0</v>
      </c>
      <c r="AC138" s="47">
        <v>0</v>
      </c>
      <c r="AD138" s="47">
        <v>0</v>
      </c>
      <c r="AE138" s="47">
        <v>0</v>
      </c>
      <c r="AF138" s="47">
        <v>0</v>
      </c>
      <c r="AG138" s="47">
        <v>0</v>
      </c>
      <c r="AH138" s="48">
        <v>0</v>
      </c>
      <c r="AI138" s="45" t="str">
        <f>Tabella1[[#This Row],[Required for Care Plan generation]]</f>
        <v>No</v>
      </c>
      <c r="AJ138" s="45" t="str">
        <f>IF(SUM(Tabella1[[#This Row],[DE-12]:[LT-75]])&gt;0,"Yes","No")</f>
        <v>No</v>
      </c>
    </row>
    <row r="139" spans="1:36" s="20" customFormat="1" ht="15" customHeight="1" x14ac:dyDescent="0.25">
      <c r="A139" s="83" t="s">
        <v>93</v>
      </c>
      <c r="B139" s="84" t="s">
        <v>206</v>
      </c>
      <c r="C139" s="24" t="s">
        <v>235</v>
      </c>
      <c r="D139" s="26" t="s">
        <v>767</v>
      </c>
      <c r="E139" s="25" t="s">
        <v>735</v>
      </c>
      <c r="F139" s="25"/>
      <c r="G139" s="45">
        <v>0</v>
      </c>
      <c r="H139" s="46">
        <v>0</v>
      </c>
      <c r="I139" s="47">
        <v>0</v>
      </c>
      <c r="J139" s="47">
        <v>0</v>
      </c>
      <c r="K139" s="47">
        <v>0</v>
      </c>
      <c r="L139" s="47">
        <v>0</v>
      </c>
      <c r="M139" s="47">
        <v>0</v>
      </c>
      <c r="N139" s="47">
        <v>0</v>
      </c>
      <c r="O139" s="47">
        <v>0</v>
      </c>
      <c r="P139" s="47">
        <v>0</v>
      </c>
      <c r="Q139" s="47">
        <v>0</v>
      </c>
      <c r="R139" s="48">
        <v>0</v>
      </c>
      <c r="S139" s="47">
        <v>0</v>
      </c>
      <c r="T139" s="47">
        <v>0</v>
      </c>
      <c r="U139" s="47">
        <v>0</v>
      </c>
      <c r="V139" s="48">
        <v>0</v>
      </c>
      <c r="W139" s="46">
        <v>0</v>
      </c>
      <c r="X139" s="48">
        <v>0</v>
      </c>
      <c r="Y139" s="46">
        <v>0</v>
      </c>
      <c r="Z139" s="47">
        <v>0</v>
      </c>
      <c r="AA139" s="47">
        <v>0</v>
      </c>
      <c r="AB139" s="47">
        <v>0</v>
      </c>
      <c r="AC139" s="47">
        <v>0</v>
      </c>
      <c r="AD139" s="47">
        <v>0</v>
      </c>
      <c r="AE139" s="47">
        <v>0</v>
      </c>
      <c r="AF139" s="47">
        <v>0</v>
      </c>
      <c r="AG139" s="47">
        <v>0</v>
      </c>
      <c r="AH139" s="48">
        <v>0</v>
      </c>
      <c r="AI139" s="45" t="str">
        <f>Tabella1[[#This Row],[Required for Care Plan generation]]</f>
        <v>No</v>
      </c>
      <c r="AJ139" s="45" t="str">
        <f>IF(SUM(Tabella1[[#This Row],[DE-12]:[LT-75]])&gt;0,"Yes","No")</f>
        <v>No</v>
      </c>
    </row>
    <row r="140" spans="1:36" s="20" customFormat="1" ht="15" customHeight="1" x14ac:dyDescent="0.25">
      <c r="A140" s="83" t="s">
        <v>93</v>
      </c>
      <c r="B140" s="84" t="s">
        <v>216</v>
      </c>
      <c r="C140" s="24" t="s">
        <v>236</v>
      </c>
      <c r="D140" s="25" t="s">
        <v>770</v>
      </c>
      <c r="E140" s="25" t="s">
        <v>735</v>
      </c>
      <c r="F140" s="25" t="s">
        <v>622</v>
      </c>
      <c r="G140" s="45">
        <v>0</v>
      </c>
      <c r="H140" s="46">
        <v>0</v>
      </c>
      <c r="I140" s="47">
        <v>0</v>
      </c>
      <c r="J140" s="47">
        <v>0</v>
      </c>
      <c r="K140" s="47">
        <v>0</v>
      </c>
      <c r="L140" s="47">
        <v>0</v>
      </c>
      <c r="M140" s="47">
        <v>0</v>
      </c>
      <c r="N140" s="47">
        <v>0</v>
      </c>
      <c r="O140" s="47">
        <v>0</v>
      </c>
      <c r="P140" s="47">
        <v>0</v>
      </c>
      <c r="Q140" s="47">
        <v>0</v>
      </c>
      <c r="R140" s="48">
        <v>0</v>
      </c>
      <c r="S140" s="47">
        <v>0</v>
      </c>
      <c r="T140" s="47">
        <v>0</v>
      </c>
      <c r="U140" s="47">
        <v>0</v>
      </c>
      <c r="V140" s="48">
        <v>0</v>
      </c>
      <c r="W140" s="46">
        <v>0</v>
      </c>
      <c r="X140" s="48">
        <v>0</v>
      </c>
      <c r="Y140" s="46">
        <v>0</v>
      </c>
      <c r="Z140" s="47">
        <v>0</v>
      </c>
      <c r="AA140" s="47">
        <v>0</v>
      </c>
      <c r="AB140" s="47">
        <v>0</v>
      </c>
      <c r="AC140" s="47">
        <v>0</v>
      </c>
      <c r="AD140" s="47">
        <v>0</v>
      </c>
      <c r="AE140" s="47">
        <v>0</v>
      </c>
      <c r="AF140" s="47">
        <v>0</v>
      </c>
      <c r="AG140" s="47">
        <v>0</v>
      </c>
      <c r="AH140" s="48">
        <v>0</v>
      </c>
      <c r="AI140" s="45" t="str">
        <f>Tabella1[[#This Row],[Required for Care Plan generation]]</f>
        <v>No</v>
      </c>
      <c r="AJ140" s="45" t="str">
        <f>IF(SUM(Tabella1[[#This Row],[DE-12]:[LT-75]])&gt;0,"Yes","No")</f>
        <v>No</v>
      </c>
    </row>
    <row r="141" spans="1:36" s="20" customFormat="1" ht="15" customHeight="1" x14ac:dyDescent="0.25">
      <c r="A141" s="83" t="s">
        <v>93</v>
      </c>
      <c r="B141" s="84" t="s">
        <v>237</v>
      </c>
      <c r="C141" s="24" t="s">
        <v>238</v>
      </c>
      <c r="D141" s="25" t="s">
        <v>735</v>
      </c>
      <c r="E141" s="25" t="s">
        <v>735</v>
      </c>
      <c r="F141" s="25" t="s">
        <v>629</v>
      </c>
      <c r="G141" s="45">
        <v>0</v>
      </c>
      <c r="H141" s="46">
        <v>0</v>
      </c>
      <c r="I141" s="47">
        <v>0</v>
      </c>
      <c r="J141" s="47">
        <v>0</v>
      </c>
      <c r="K141" s="47">
        <v>0</v>
      </c>
      <c r="L141" s="47">
        <v>0</v>
      </c>
      <c r="M141" s="47">
        <v>0</v>
      </c>
      <c r="N141" s="47">
        <v>0</v>
      </c>
      <c r="O141" s="47">
        <v>0</v>
      </c>
      <c r="P141" s="47">
        <v>0</v>
      </c>
      <c r="Q141" s="47">
        <v>0</v>
      </c>
      <c r="R141" s="48">
        <v>0</v>
      </c>
      <c r="S141" s="47">
        <v>0</v>
      </c>
      <c r="T141" s="47">
        <v>0</v>
      </c>
      <c r="U141" s="47">
        <v>0</v>
      </c>
      <c r="V141" s="48">
        <v>0</v>
      </c>
      <c r="W141" s="46">
        <v>1</v>
      </c>
      <c r="X141" s="48">
        <v>0</v>
      </c>
      <c r="Y141" s="46">
        <v>0</v>
      </c>
      <c r="Z141" s="47">
        <v>0</v>
      </c>
      <c r="AA141" s="47">
        <v>0</v>
      </c>
      <c r="AB141" s="47">
        <v>0</v>
      </c>
      <c r="AC141" s="47">
        <v>0</v>
      </c>
      <c r="AD141" s="47">
        <v>0</v>
      </c>
      <c r="AE141" s="47">
        <v>0</v>
      </c>
      <c r="AF141" s="47">
        <v>0</v>
      </c>
      <c r="AG141" s="47">
        <v>0</v>
      </c>
      <c r="AH141" s="48">
        <v>0</v>
      </c>
      <c r="AI141" s="45" t="str">
        <f>Tabella1[[#This Row],[Required for Care Plan generation]]</f>
        <v>No</v>
      </c>
      <c r="AJ141" s="45" t="str">
        <f>IF(SUM(Tabella1[[#This Row],[DE-12]:[LT-75]])&gt;0,"Yes","No")</f>
        <v>Yes</v>
      </c>
    </row>
    <row r="142" spans="1:36" s="20" customFormat="1" ht="15" customHeight="1" x14ac:dyDescent="0.25">
      <c r="A142" s="83" t="s">
        <v>93</v>
      </c>
      <c r="B142" s="84" t="s">
        <v>239</v>
      </c>
      <c r="C142" s="24" t="s">
        <v>240</v>
      </c>
      <c r="D142" s="26" t="s">
        <v>771</v>
      </c>
      <c r="E142" s="25" t="s">
        <v>735</v>
      </c>
      <c r="F142" s="25" t="s">
        <v>630</v>
      </c>
      <c r="G142" s="45">
        <v>0</v>
      </c>
      <c r="H142" s="46">
        <v>0</v>
      </c>
      <c r="I142" s="47">
        <v>0</v>
      </c>
      <c r="J142" s="47">
        <v>0</v>
      </c>
      <c r="K142" s="47">
        <v>0</v>
      </c>
      <c r="L142" s="47">
        <v>0</v>
      </c>
      <c r="M142" s="47">
        <v>0</v>
      </c>
      <c r="N142" s="47">
        <v>0</v>
      </c>
      <c r="O142" s="47">
        <v>0</v>
      </c>
      <c r="P142" s="47">
        <v>0</v>
      </c>
      <c r="Q142" s="47">
        <v>0</v>
      </c>
      <c r="R142" s="48">
        <v>0</v>
      </c>
      <c r="S142" s="47">
        <v>0</v>
      </c>
      <c r="T142" s="47">
        <v>0</v>
      </c>
      <c r="U142" s="47">
        <v>0</v>
      </c>
      <c r="V142" s="48">
        <v>0</v>
      </c>
      <c r="W142" s="46">
        <v>0</v>
      </c>
      <c r="X142" s="48">
        <v>0</v>
      </c>
      <c r="Y142" s="46">
        <v>0</v>
      </c>
      <c r="Z142" s="47">
        <v>0</v>
      </c>
      <c r="AA142" s="47">
        <v>0</v>
      </c>
      <c r="AB142" s="47">
        <v>0</v>
      </c>
      <c r="AC142" s="47">
        <v>0</v>
      </c>
      <c r="AD142" s="47">
        <v>0</v>
      </c>
      <c r="AE142" s="47">
        <v>0</v>
      </c>
      <c r="AF142" s="47">
        <v>0</v>
      </c>
      <c r="AG142" s="47">
        <v>0</v>
      </c>
      <c r="AH142" s="48">
        <v>0</v>
      </c>
      <c r="AI142" s="45" t="str">
        <f>Tabella1[[#This Row],[Required for Care Plan generation]]</f>
        <v>No</v>
      </c>
      <c r="AJ142" s="45" t="str">
        <f>IF(SUM(Tabella1[[#This Row],[DE-12]:[LT-75]])&gt;0,"Yes","No")</f>
        <v>No</v>
      </c>
    </row>
    <row r="143" spans="1:36" s="20" customFormat="1" ht="15" customHeight="1" x14ac:dyDescent="0.25">
      <c r="A143" s="83" t="s">
        <v>93</v>
      </c>
      <c r="B143" s="84" t="s">
        <v>241</v>
      </c>
      <c r="C143" s="24" t="s">
        <v>242</v>
      </c>
      <c r="D143" s="26" t="s">
        <v>772</v>
      </c>
      <c r="E143" s="26" t="s">
        <v>716</v>
      </c>
      <c r="F143" s="25" t="s">
        <v>631</v>
      </c>
      <c r="G143" s="45">
        <v>0</v>
      </c>
      <c r="H143" s="46">
        <v>0</v>
      </c>
      <c r="I143" s="47">
        <v>0</v>
      </c>
      <c r="J143" s="47">
        <v>0</v>
      </c>
      <c r="K143" s="47">
        <v>0</v>
      </c>
      <c r="L143" s="47">
        <v>0</v>
      </c>
      <c r="M143" s="47">
        <v>0</v>
      </c>
      <c r="N143" s="47">
        <v>0</v>
      </c>
      <c r="O143" s="47">
        <v>0</v>
      </c>
      <c r="P143" s="47">
        <v>0</v>
      </c>
      <c r="Q143" s="47">
        <v>0</v>
      </c>
      <c r="R143" s="48">
        <v>0</v>
      </c>
      <c r="S143" s="47">
        <v>0</v>
      </c>
      <c r="T143" s="47">
        <v>0</v>
      </c>
      <c r="U143" s="47">
        <v>0</v>
      </c>
      <c r="V143" s="48">
        <v>0</v>
      </c>
      <c r="W143" s="46">
        <v>0</v>
      </c>
      <c r="X143" s="48">
        <v>0</v>
      </c>
      <c r="Y143" s="46">
        <v>0</v>
      </c>
      <c r="Z143" s="47">
        <v>0</v>
      </c>
      <c r="AA143" s="47">
        <v>0</v>
      </c>
      <c r="AB143" s="47">
        <v>0</v>
      </c>
      <c r="AC143" s="47">
        <v>0</v>
      </c>
      <c r="AD143" s="47">
        <v>0</v>
      </c>
      <c r="AE143" s="47">
        <v>0</v>
      </c>
      <c r="AF143" s="47">
        <v>0</v>
      </c>
      <c r="AG143" s="47">
        <v>0</v>
      </c>
      <c r="AH143" s="48">
        <v>0</v>
      </c>
      <c r="AI143" s="45" t="str">
        <f>Tabella1[[#This Row],[Required for Care Plan generation]]</f>
        <v>Yes</v>
      </c>
      <c r="AJ143" s="45" t="str">
        <f>IF(SUM(Tabella1[[#This Row],[DE-12]:[LT-75]])&gt;0,"Yes","No")</f>
        <v>No</v>
      </c>
    </row>
    <row r="144" spans="1:36" s="20" customFormat="1" ht="15" customHeight="1" x14ac:dyDescent="0.25">
      <c r="A144" s="83" t="s">
        <v>93</v>
      </c>
      <c r="B144" s="84" t="s">
        <v>243</v>
      </c>
      <c r="C144" s="24" t="s">
        <v>244</v>
      </c>
      <c r="D144" s="26" t="s">
        <v>773</v>
      </c>
      <c r="E144" s="26" t="s">
        <v>716</v>
      </c>
      <c r="F144" s="25" t="s">
        <v>632</v>
      </c>
      <c r="G144" s="45">
        <v>0</v>
      </c>
      <c r="H144" s="46">
        <v>0</v>
      </c>
      <c r="I144" s="47">
        <v>0</v>
      </c>
      <c r="J144" s="47">
        <v>0</v>
      </c>
      <c r="K144" s="47">
        <v>0</v>
      </c>
      <c r="L144" s="47">
        <v>0</v>
      </c>
      <c r="M144" s="47">
        <v>0</v>
      </c>
      <c r="N144" s="47">
        <v>0</v>
      </c>
      <c r="O144" s="47">
        <v>0</v>
      </c>
      <c r="P144" s="47">
        <v>0</v>
      </c>
      <c r="Q144" s="47">
        <v>0</v>
      </c>
      <c r="R144" s="48">
        <v>0</v>
      </c>
      <c r="S144" s="47">
        <v>0</v>
      </c>
      <c r="T144" s="47">
        <v>0</v>
      </c>
      <c r="U144" s="47">
        <v>0</v>
      </c>
      <c r="V144" s="48">
        <v>0</v>
      </c>
      <c r="W144" s="46">
        <v>0</v>
      </c>
      <c r="X144" s="48">
        <v>0</v>
      </c>
      <c r="Y144" s="46">
        <v>0</v>
      </c>
      <c r="Z144" s="47">
        <v>0</v>
      </c>
      <c r="AA144" s="47">
        <v>0</v>
      </c>
      <c r="AB144" s="47">
        <v>0</v>
      </c>
      <c r="AC144" s="47">
        <v>0</v>
      </c>
      <c r="AD144" s="47">
        <v>0</v>
      </c>
      <c r="AE144" s="47">
        <v>0</v>
      </c>
      <c r="AF144" s="47">
        <v>0</v>
      </c>
      <c r="AG144" s="47">
        <v>0</v>
      </c>
      <c r="AH144" s="48">
        <v>0</v>
      </c>
      <c r="AI144" s="45" t="str">
        <f>Tabella1[[#This Row],[Required for Care Plan generation]]</f>
        <v>Yes</v>
      </c>
      <c r="AJ144" s="45" t="str">
        <f>IF(SUM(Tabella1[[#This Row],[DE-12]:[LT-75]])&gt;0,"Yes","No")</f>
        <v>No</v>
      </c>
    </row>
    <row r="145" spans="1:36" s="20" customFormat="1" ht="15" customHeight="1" x14ac:dyDescent="0.25">
      <c r="A145" s="83" t="s">
        <v>93</v>
      </c>
      <c r="B145" s="84" t="s">
        <v>245</v>
      </c>
      <c r="C145" s="24" t="s">
        <v>246</v>
      </c>
      <c r="D145" s="26" t="s">
        <v>772</v>
      </c>
      <c r="E145" s="25" t="s">
        <v>735</v>
      </c>
      <c r="F145" s="25"/>
      <c r="G145" s="45">
        <v>0</v>
      </c>
      <c r="H145" s="46">
        <v>0</v>
      </c>
      <c r="I145" s="47">
        <v>0</v>
      </c>
      <c r="J145" s="47">
        <v>0</v>
      </c>
      <c r="K145" s="47">
        <v>0</v>
      </c>
      <c r="L145" s="47">
        <v>0</v>
      </c>
      <c r="M145" s="47">
        <v>0</v>
      </c>
      <c r="N145" s="47">
        <v>0</v>
      </c>
      <c r="O145" s="47">
        <v>0</v>
      </c>
      <c r="P145" s="47">
        <v>0</v>
      </c>
      <c r="Q145" s="47">
        <v>0</v>
      </c>
      <c r="R145" s="48">
        <v>0</v>
      </c>
      <c r="S145" s="47">
        <v>0</v>
      </c>
      <c r="T145" s="47">
        <v>0</v>
      </c>
      <c r="U145" s="47">
        <v>0</v>
      </c>
      <c r="V145" s="48">
        <v>0</v>
      </c>
      <c r="W145" s="46">
        <v>0</v>
      </c>
      <c r="X145" s="48">
        <v>0</v>
      </c>
      <c r="Y145" s="46">
        <v>0</v>
      </c>
      <c r="Z145" s="47">
        <v>0</v>
      </c>
      <c r="AA145" s="47">
        <v>0</v>
      </c>
      <c r="AB145" s="47">
        <v>0</v>
      </c>
      <c r="AC145" s="47">
        <v>0</v>
      </c>
      <c r="AD145" s="47">
        <v>0</v>
      </c>
      <c r="AE145" s="47">
        <v>0</v>
      </c>
      <c r="AF145" s="47">
        <v>0</v>
      </c>
      <c r="AG145" s="47">
        <v>0</v>
      </c>
      <c r="AH145" s="48">
        <v>0</v>
      </c>
      <c r="AI145" s="45" t="str">
        <f>Tabella1[[#This Row],[Required for Care Plan generation]]</f>
        <v>No</v>
      </c>
      <c r="AJ145" s="45" t="str">
        <f>IF(SUM(Tabella1[[#This Row],[DE-12]:[LT-75]])&gt;0,"Yes","No")</f>
        <v>No</v>
      </c>
    </row>
    <row r="146" spans="1:36" s="20" customFormat="1" ht="15" customHeight="1" x14ac:dyDescent="0.25">
      <c r="A146" s="83" t="s">
        <v>93</v>
      </c>
      <c r="B146" s="84" t="s">
        <v>223</v>
      </c>
      <c r="C146" s="24" t="s">
        <v>247</v>
      </c>
      <c r="D146" s="25" t="s">
        <v>774</v>
      </c>
      <c r="E146" s="25" t="s">
        <v>735</v>
      </c>
      <c r="F146" s="25" t="s">
        <v>633</v>
      </c>
      <c r="G146" s="45">
        <v>0</v>
      </c>
      <c r="H146" s="46">
        <v>0</v>
      </c>
      <c r="I146" s="47">
        <v>0</v>
      </c>
      <c r="J146" s="47">
        <v>0</v>
      </c>
      <c r="K146" s="47">
        <v>0</v>
      </c>
      <c r="L146" s="47">
        <v>0</v>
      </c>
      <c r="M146" s="47">
        <v>0</v>
      </c>
      <c r="N146" s="47">
        <v>0</v>
      </c>
      <c r="O146" s="47">
        <v>0</v>
      </c>
      <c r="P146" s="47">
        <v>0</v>
      </c>
      <c r="Q146" s="47">
        <v>0</v>
      </c>
      <c r="R146" s="48">
        <v>0</v>
      </c>
      <c r="S146" s="47">
        <v>0</v>
      </c>
      <c r="T146" s="47">
        <v>0</v>
      </c>
      <c r="U146" s="47">
        <v>0</v>
      </c>
      <c r="V146" s="48">
        <v>0</v>
      </c>
      <c r="W146" s="46">
        <v>0</v>
      </c>
      <c r="X146" s="48">
        <v>0</v>
      </c>
      <c r="Y146" s="46">
        <v>0</v>
      </c>
      <c r="Z146" s="47">
        <v>0</v>
      </c>
      <c r="AA146" s="47">
        <v>0</v>
      </c>
      <c r="AB146" s="47">
        <v>0</v>
      </c>
      <c r="AC146" s="47">
        <v>0</v>
      </c>
      <c r="AD146" s="47">
        <v>0</v>
      </c>
      <c r="AE146" s="47">
        <v>0</v>
      </c>
      <c r="AF146" s="47">
        <v>0</v>
      </c>
      <c r="AG146" s="47">
        <v>0</v>
      </c>
      <c r="AH146" s="48">
        <v>0</v>
      </c>
      <c r="AI146" s="45" t="str">
        <f>Tabella1[[#This Row],[Required for Care Plan generation]]</f>
        <v>No</v>
      </c>
      <c r="AJ146" s="45" t="str">
        <f>IF(SUM(Tabella1[[#This Row],[DE-12]:[LT-75]])&gt;0,"Yes","No")</f>
        <v>No</v>
      </c>
    </row>
    <row r="147" spans="1:36" s="20" customFormat="1" ht="15" customHeight="1" x14ac:dyDescent="0.25">
      <c r="A147" s="83" t="s">
        <v>93</v>
      </c>
      <c r="B147" s="84" t="s">
        <v>248</v>
      </c>
      <c r="C147" s="24" t="s">
        <v>249</v>
      </c>
      <c r="D147" s="25" t="s">
        <v>775</v>
      </c>
      <c r="E147" s="25" t="s">
        <v>735</v>
      </c>
      <c r="F147" s="25" t="s">
        <v>634</v>
      </c>
      <c r="G147" s="45">
        <v>0</v>
      </c>
      <c r="H147" s="46">
        <v>0</v>
      </c>
      <c r="I147" s="47">
        <v>0</v>
      </c>
      <c r="J147" s="47">
        <v>0</v>
      </c>
      <c r="K147" s="47">
        <v>0</v>
      </c>
      <c r="L147" s="47">
        <v>0</v>
      </c>
      <c r="M147" s="47">
        <v>0</v>
      </c>
      <c r="N147" s="47">
        <v>0</v>
      </c>
      <c r="O147" s="47">
        <v>0</v>
      </c>
      <c r="P147" s="47">
        <v>0</v>
      </c>
      <c r="Q147" s="47">
        <v>0</v>
      </c>
      <c r="R147" s="48">
        <v>0</v>
      </c>
      <c r="S147" s="47">
        <v>0</v>
      </c>
      <c r="T147" s="47">
        <v>0</v>
      </c>
      <c r="U147" s="47">
        <v>0</v>
      </c>
      <c r="V147" s="48">
        <v>0</v>
      </c>
      <c r="W147" s="46">
        <v>0</v>
      </c>
      <c r="X147" s="48">
        <v>0</v>
      </c>
      <c r="Y147" s="46">
        <v>0</v>
      </c>
      <c r="Z147" s="47">
        <v>0</v>
      </c>
      <c r="AA147" s="47">
        <v>0</v>
      </c>
      <c r="AB147" s="47">
        <v>0</v>
      </c>
      <c r="AC147" s="47">
        <v>0</v>
      </c>
      <c r="AD147" s="47">
        <v>0</v>
      </c>
      <c r="AE147" s="47">
        <v>0</v>
      </c>
      <c r="AF147" s="47">
        <v>0</v>
      </c>
      <c r="AG147" s="47">
        <v>0</v>
      </c>
      <c r="AH147" s="48">
        <v>0</v>
      </c>
      <c r="AI147" s="45" t="str">
        <f>Tabella1[[#This Row],[Required for Care Plan generation]]</f>
        <v>No</v>
      </c>
      <c r="AJ147" s="45" t="str">
        <f>IF(SUM(Tabella1[[#This Row],[DE-12]:[LT-75]])&gt;0,"Yes","No")</f>
        <v>No</v>
      </c>
    </row>
    <row r="148" spans="1:36" s="20" customFormat="1" ht="15" customHeight="1" x14ac:dyDescent="0.25">
      <c r="A148" s="83" t="s">
        <v>93</v>
      </c>
      <c r="B148" s="84" t="s">
        <v>250</v>
      </c>
      <c r="C148" s="24" t="s">
        <v>251</v>
      </c>
      <c r="D148" s="25" t="s">
        <v>776</v>
      </c>
      <c r="E148" s="25" t="s">
        <v>735</v>
      </c>
      <c r="F148" s="25" t="s">
        <v>635</v>
      </c>
      <c r="G148" s="45">
        <v>0</v>
      </c>
      <c r="H148" s="46">
        <v>0</v>
      </c>
      <c r="I148" s="47">
        <v>0</v>
      </c>
      <c r="J148" s="47">
        <v>0</v>
      </c>
      <c r="K148" s="47">
        <v>0</v>
      </c>
      <c r="L148" s="47">
        <v>0</v>
      </c>
      <c r="M148" s="47">
        <v>0</v>
      </c>
      <c r="N148" s="47">
        <v>0</v>
      </c>
      <c r="O148" s="47">
        <v>0</v>
      </c>
      <c r="P148" s="47">
        <v>0</v>
      </c>
      <c r="Q148" s="47">
        <v>0</v>
      </c>
      <c r="R148" s="48">
        <v>0</v>
      </c>
      <c r="S148" s="47">
        <v>0</v>
      </c>
      <c r="T148" s="47">
        <v>0</v>
      </c>
      <c r="U148" s="47">
        <v>0</v>
      </c>
      <c r="V148" s="48">
        <v>0</v>
      </c>
      <c r="W148" s="46">
        <v>0</v>
      </c>
      <c r="X148" s="48">
        <v>0</v>
      </c>
      <c r="Y148" s="46">
        <v>0</v>
      </c>
      <c r="Z148" s="47">
        <v>0</v>
      </c>
      <c r="AA148" s="47">
        <v>0</v>
      </c>
      <c r="AB148" s="47">
        <v>0</v>
      </c>
      <c r="AC148" s="47">
        <v>0</v>
      </c>
      <c r="AD148" s="47">
        <v>0</v>
      </c>
      <c r="AE148" s="47">
        <v>0</v>
      </c>
      <c r="AF148" s="47">
        <v>0</v>
      </c>
      <c r="AG148" s="47">
        <v>0</v>
      </c>
      <c r="AH148" s="48">
        <v>0</v>
      </c>
      <c r="AI148" s="45" t="str">
        <f>Tabella1[[#This Row],[Required for Care Plan generation]]</f>
        <v>No</v>
      </c>
      <c r="AJ148" s="45" t="str">
        <f>IF(SUM(Tabella1[[#This Row],[DE-12]:[LT-75]])&gt;0,"Yes","No")</f>
        <v>No</v>
      </c>
    </row>
    <row r="149" spans="1:36" s="20" customFormat="1" ht="15" customHeight="1" x14ac:dyDescent="0.25">
      <c r="A149" s="83" t="s">
        <v>93</v>
      </c>
      <c r="B149" s="84" t="s">
        <v>252</v>
      </c>
      <c r="C149" s="24" t="s">
        <v>253</v>
      </c>
      <c r="D149" s="26" t="s">
        <v>718</v>
      </c>
      <c r="E149" s="25" t="s">
        <v>735</v>
      </c>
      <c r="F149" s="25" t="s">
        <v>636</v>
      </c>
      <c r="G149" s="45">
        <v>0</v>
      </c>
      <c r="H149" s="46">
        <v>0</v>
      </c>
      <c r="I149" s="47">
        <v>0</v>
      </c>
      <c r="J149" s="47">
        <v>0</v>
      </c>
      <c r="K149" s="47">
        <v>0</v>
      </c>
      <c r="L149" s="47">
        <v>0</v>
      </c>
      <c r="M149" s="47">
        <v>0</v>
      </c>
      <c r="N149" s="47">
        <v>0</v>
      </c>
      <c r="O149" s="47">
        <v>0</v>
      </c>
      <c r="P149" s="47">
        <v>0</v>
      </c>
      <c r="Q149" s="47">
        <v>0</v>
      </c>
      <c r="R149" s="48">
        <v>0</v>
      </c>
      <c r="S149" s="47">
        <v>0</v>
      </c>
      <c r="T149" s="47">
        <v>0</v>
      </c>
      <c r="U149" s="47">
        <v>0</v>
      </c>
      <c r="V149" s="48">
        <v>0</v>
      </c>
      <c r="W149" s="46">
        <v>0</v>
      </c>
      <c r="X149" s="48">
        <v>0</v>
      </c>
      <c r="Y149" s="46">
        <v>0</v>
      </c>
      <c r="Z149" s="47">
        <v>0</v>
      </c>
      <c r="AA149" s="47">
        <v>0</v>
      </c>
      <c r="AB149" s="47">
        <v>0</v>
      </c>
      <c r="AC149" s="47">
        <v>0</v>
      </c>
      <c r="AD149" s="47">
        <v>0</v>
      </c>
      <c r="AE149" s="47">
        <v>0</v>
      </c>
      <c r="AF149" s="47">
        <v>0</v>
      </c>
      <c r="AG149" s="47">
        <v>0</v>
      </c>
      <c r="AH149" s="48">
        <v>0</v>
      </c>
      <c r="AI149" s="45" t="str">
        <f>Tabella1[[#This Row],[Required for Care Plan generation]]</f>
        <v>No</v>
      </c>
      <c r="AJ149" s="45" t="str">
        <f>IF(SUM(Tabella1[[#This Row],[DE-12]:[LT-75]])&gt;0,"Yes","No")</f>
        <v>No</v>
      </c>
    </row>
    <row r="150" spans="1:36" s="20" customFormat="1" ht="15" customHeight="1" x14ac:dyDescent="0.25">
      <c r="A150" s="83" t="s">
        <v>93</v>
      </c>
      <c r="B150" s="84" t="s">
        <v>254</v>
      </c>
      <c r="C150" s="24" t="s">
        <v>255</v>
      </c>
      <c r="D150" s="26" t="s">
        <v>735</v>
      </c>
      <c r="E150" s="25" t="s">
        <v>735</v>
      </c>
      <c r="F150" s="25" t="s">
        <v>637</v>
      </c>
      <c r="G150" s="45">
        <v>0</v>
      </c>
      <c r="H150" s="46">
        <v>0</v>
      </c>
      <c r="I150" s="47">
        <v>0</v>
      </c>
      <c r="J150" s="47">
        <v>0</v>
      </c>
      <c r="K150" s="47">
        <v>0</v>
      </c>
      <c r="L150" s="47">
        <v>0</v>
      </c>
      <c r="M150" s="47">
        <v>0</v>
      </c>
      <c r="N150" s="47">
        <v>0</v>
      </c>
      <c r="O150" s="47">
        <v>0</v>
      </c>
      <c r="P150" s="47">
        <v>0</v>
      </c>
      <c r="Q150" s="47">
        <v>0</v>
      </c>
      <c r="R150" s="48">
        <v>0</v>
      </c>
      <c r="S150" s="47">
        <v>0</v>
      </c>
      <c r="T150" s="47">
        <v>0</v>
      </c>
      <c r="U150" s="47">
        <v>0</v>
      </c>
      <c r="V150" s="48">
        <v>0</v>
      </c>
      <c r="W150" s="46">
        <v>0</v>
      </c>
      <c r="X150" s="48">
        <v>0</v>
      </c>
      <c r="Y150" s="46">
        <v>0</v>
      </c>
      <c r="Z150" s="47">
        <v>0</v>
      </c>
      <c r="AA150" s="47">
        <v>0</v>
      </c>
      <c r="AB150" s="47">
        <v>0</v>
      </c>
      <c r="AC150" s="47">
        <v>0</v>
      </c>
      <c r="AD150" s="47">
        <v>0</v>
      </c>
      <c r="AE150" s="47">
        <v>0</v>
      </c>
      <c r="AF150" s="47">
        <v>0</v>
      </c>
      <c r="AG150" s="47">
        <v>0</v>
      </c>
      <c r="AH150" s="48">
        <v>0</v>
      </c>
      <c r="AI150" s="45" t="str">
        <f>Tabella1[[#This Row],[Required for Care Plan generation]]</f>
        <v>No</v>
      </c>
      <c r="AJ150" s="45" t="str">
        <f>IF(SUM(Tabella1[[#This Row],[DE-12]:[LT-75]])&gt;0,"Yes","No")</f>
        <v>No</v>
      </c>
    </row>
    <row r="151" spans="1:36" s="20" customFormat="1" ht="15" customHeight="1" x14ac:dyDescent="0.25">
      <c r="A151" s="83" t="s">
        <v>93</v>
      </c>
      <c r="B151" s="84" t="s">
        <v>124</v>
      </c>
      <c r="C151" s="24" t="s">
        <v>125</v>
      </c>
      <c r="D151" s="25" t="s">
        <v>735</v>
      </c>
      <c r="E151" s="25" t="s">
        <v>735</v>
      </c>
      <c r="F151" s="25"/>
      <c r="G151" s="45">
        <v>0</v>
      </c>
      <c r="H151" s="46">
        <v>0</v>
      </c>
      <c r="I151" s="47">
        <v>0</v>
      </c>
      <c r="J151" s="47">
        <v>0</v>
      </c>
      <c r="K151" s="47">
        <v>0</v>
      </c>
      <c r="L151" s="47">
        <v>0</v>
      </c>
      <c r="M151" s="47">
        <v>0</v>
      </c>
      <c r="N151" s="47">
        <v>0</v>
      </c>
      <c r="O151" s="47">
        <v>0</v>
      </c>
      <c r="P151" s="47">
        <v>0</v>
      </c>
      <c r="Q151" s="47">
        <v>0</v>
      </c>
      <c r="R151" s="48">
        <v>0</v>
      </c>
      <c r="S151" s="47">
        <v>0</v>
      </c>
      <c r="T151" s="47">
        <v>0</v>
      </c>
      <c r="U151" s="47">
        <v>0</v>
      </c>
      <c r="V151" s="48">
        <v>0</v>
      </c>
      <c r="W151" s="46">
        <v>0</v>
      </c>
      <c r="X151" s="48">
        <v>0</v>
      </c>
      <c r="Y151" s="46">
        <v>0</v>
      </c>
      <c r="Z151" s="47">
        <v>0</v>
      </c>
      <c r="AA151" s="47">
        <v>0</v>
      </c>
      <c r="AB151" s="47">
        <v>0</v>
      </c>
      <c r="AC151" s="47">
        <v>0</v>
      </c>
      <c r="AD151" s="47">
        <v>0</v>
      </c>
      <c r="AE151" s="47">
        <v>0</v>
      </c>
      <c r="AF151" s="47">
        <v>0</v>
      </c>
      <c r="AG151" s="47">
        <v>0</v>
      </c>
      <c r="AH151" s="48">
        <v>0</v>
      </c>
      <c r="AI151" s="45" t="str">
        <f>Tabella1[[#This Row],[Required for Care Plan generation]]</f>
        <v>No</v>
      </c>
      <c r="AJ151" s="45" t="str">
        <f>IF(SUM(Tabella1[[#This Row],[DE-12]:[LT-75]])&gt;0,"Yes","No")</f>
        <v>No</v>
      </c>
    </row>
    <row r="152" spans="1:36" s="20" customFormat="1" ht="15" customHeight="1" x14ac:dyDescent="0.25">
      <c r="A152" s="83" t="s">
        <v>93</v>
      </c>
      <c r="B152" s="84" t="s">
        <v>126</v>
      </c>
      <c r="C152" s="24" t="s">
        <v>127</v>
      </c>
      <c r="D152" s="25" t="s">
        <v>736</v>
      </c>
      <c r="E152" s="25" t="s">
        <v>735</v>
      </c>
      <c r="F152" s="25"/>
      <c r="G152" s="45">
        <v>0</v>
      </c>
      <c r="H152" s="46">
        <v>0</v>
      </c>
      <c r="I152" s="47">
        <v>0</v>
      </c>
      <c r="J152" s="47">
        <v>0</v>
      </c>
      <c r="K152" s="47">
        <v>0</v>
      </c>
      <c r="L152" s="47">
        <v>0</v>
      </c>
      <c r="M152" s="47">
        <v>0</v>
      </c>
      <c r="N152" s="47">
        <v>0</v>
      </c>
      <c r="O152" s="47">
        <v>0</v>
      </c>
      <c r="P152" s="47">
        <v>0</v>
      </c>
      <c r="Q152" s="47">
        <v>0</v>
      </c>
      <c r="R152" s="48">
        <v>0</v>
      </c>
      <c r="S152" s="47">
        <v>0</v>
      </c>
      <c r="T152" s="47">
        <v>0</v>
      </c>
      <c r="U152" s="47">
        <v>0</v>
      </c>
      <c r="V152" s="48">
        <v>0</v>
      </c>
      <c r="W152" s="46">
        <v>0</v>
      </c>
      <c r="X152" s="48">
        <v>0</v>
      </c>
      <c r="Y152" s="46">
        <v>0</v>
      </c>
      <c r="Z152" s="47">
        <v>0</v>
      </c>
      <c r="AA152" s="47">
        <v>0</v>
      </c>
      <c r="AB152" s="47">
        <v>0</v>
      </c>
      <c r="AC152" s="47">
        <v>0</v>
      </c>
      <c r="AD152" s="47">
        <v>0</v>
      </c>
      <c r="AE152" s="47">
        <v>0</v>
      </c>
      <c r="AF152" s="47">
        <v>0</v>
      </c>
      <c r="AG152" s="47">
        <v>0</v>
      </c>
      <c r="AH152" s="48">
        <v>0</v>
      </c>
      <c r="AI152" s="45" t="str">
        <f>Tabella1[[#This Row],[Required for Care Plan generation]]</f>
        <v>No</v>
      </c>
      <c r="AJ152" s="45" t="str">
        <f>IF(SUM(Tabella1[[#This Row],[DE-12]:[LT-75]])&gt;0,"Yes","No")</f>
        <v>No</v>
      </c>
    </row>
    <row r="153" spans="1:36" s="20" customFormat="1" ht="15" customHeight="1" x14ac:dyDescent="0.25">
      <c r="A153" s="83" t="s">
        <v>93</v>
      </c>
      <c r="B153" s="84" t="s">
        <v>256</v>
      </c>
      <c r="C153" s="24" t="s">
        <v>257</v>
      </c>
      <c r="D153" s="26" t="s">
        <v>718</v>
      </c>
      <c r="E153" s="25" t="s">
        <v>735</v>
      </c>
      <c r="F153" s="25" t="s">
        <v>638</v>
      </c>
      <c r="G153" s="45">
        <v>0</v>
      </c>
      <c r="H153" s="46">
        <v>0</v>
      </c>
      <c r="I153" s="47">
        <v>0</v>
      </c>
      <c r="J153" s="47">
        <v>0</v>
      </c>
      <c r="K153" s="47">
        <v>0</v>
      </c>
      <c r="L153" s="47">
        <v>0</v>
      </c>
      <c r="M153" s="47">
        <v>0</v>
      </c>
      <c r="N153" s="47">
        <v>0</v>
      </c>
      <c r="O153" s="47">
        <v>0</v>
      </c>
      <c r="P153" s="47">
        <v>0</v>
      </c>
      <c r="Q153" s="47">
        <v>0</v>
      </c>
      <c r="R153" s="48">
        <v>0</v>
      </c>
      <c r="S153" s="47">
        <v>0</v>
      </c>
      <c r="T153" s="47">
        <v>0</v>
      </c>
      <c r="U153" s="47">
        <v>0</v>
      </c>
      <c r="V153" s="48">
        <v>0</v>
      </c>
      <c r="W153" s="46">
        <v>0</v>
      </c>
      <c r="X153" s="48">
        <v>0</v>
      </c>
      <c r="Y153" s="46">
        <v>0</v>
      </c>
      <c r="Z153" s="47">
        <v>0</v>
      </c>
      <c r="AA153" s="47">
        <v>0</v>
      </c>
      <c r="AB153" s="47">
        <v>0</v>
      </c>
      <c r="AC153" s="47">
        <v>0</v>
      </c>
      <c r="AD153" s="47">
        <v>0</v>
      </c>
      <c r="AE153" s="47">
        <v>0</v>
      </c>
      <c r="AF153" s="47">
        <v>0</v>
      </c>
      <c r="AG153" s="47">
        <v>0</v>
      </c>
      <c r="AH153" s="48">
        <v>0</v>
      </c>
      <c r="AI153" s="45" t="str">
        <f>Tabella1[[#This Row],[Required for Care Plan generation]]</f>
        <v>No</v>
      </c>
      <c r="AJ153" s="45" t="str">
        <f>IF(SUM(Tabella1[[#This Row],[DE-12]:[LT-75]])&gt;0,"Yes","No")</f>
        <v>No</v>
      </c>
    </row>
    <row r="154" spans="1:36" s="20" customFormat="1" ht="15" customHeight="1" x14ac:dyDescent="0.25">
      <c r="A154" s="83" t="s">
        <v>93</v>
      </c>
      <c r="B154" s="84" t="s">
        <v>258</v>
      </c>
      <c r="C154" s="24" t="s">
        <v>259</v>
      </c>
      <c r="D154" s="26" t="s">
        <v>718</v>
      </c>
      <c r="E154" s="25" t="s">
        <v>735</v>
      </c>
      <c r="F154" s="25" t="s">
        <v>639</v>
      </c>
      <c r="G154" s="45">
        <v>0</v>
      </c>
      <c r="H154" s="46">
        <v>0</v>
      </c>
      <c r="I154" s="47">
        <v>0</v>
      </c>
      <c r="J154" s="47">
        <v>0</v>
      </c>
      <c r="K154" s="47">
        <v>0</v>
      </c>
      <c r="L154" s="47">
        <v>0</v>
      </c>
      <c r="M154" s="47">
        <v>0</v>
      </c>
      <c r="N154" s="47">
        <v>0</v>
      </c>
      <c r="O154" s="47">
        <v>0</v>
      </c>
      <c r="P154" s="47">
        <v>0</v>
      </c>
      <c r="Q154" s="47">
        <v>0</v>
      </c>
      <c r="R154" s="48">
        <v>0</v>
      </c>
      <c r="S154" s="47">
        <v>0</v>
      </c>
      <c r="T154" s="47">
        <v>0</v>
      </c>
      <c r="U154" s="47">
        <v>0</v>
      </c>
      <c r="V154" s="48">
        <v>0</v>
      </c>
      <c r="W154" s="46">
        <v>0</v>
      </c>
      <c r="X154" s="48">
        <v>0</v>
      </c>
      <c r="Y154" s="46">
        <v>0</v>
      </c>
      <c r="Z154" s="47">
        <v>0</v>
      </c>
      <c r="AA154" s="47">
        <v>0</v>
      </c>
      <c r="AB154" s="47">
        <v>0</v>
      </c>
      <c r="AC154" s="47">
        <v>0</v>
      </c>
      <c r="AD154" s="47">
        <v>0</v>
      </c>
      <c r="AE154" s="47">
        <v>0</v>
      </c>
      <c r="AF154" s="47">
        <v>0</v>
      </c>
      <c r="AG154" s="47">
        <v>0</v>
      </c>
      <c r="AH154" s="48">
        <v>0</v>
      </c>
      <c r="AI154" s="45" t="str">
        <f>Tabella1[[#This Row],[Required for Care Plan generation]]</f>
        <v>No</v>
      </c>
      <c r="AJ154" s="45" t="str">
        <f>IF(SUM(Tabella1[[#This Row],[DE-12]:[LT-75]])&gt;0,"Yes","No")</f>
        <v>No</v>
      </c>
    </row>
    <row r="155" spans="1:36" s="20" customFormat="1" ht="15" customHeight="1" x14ac:dyDescent="0.25">
      <c r="A155" s="83" t="s">
        <v>93</v>
      </c>
      <c r="B155" s="84" t="s">
        <v>260</v>
      </c>
      <c r="C155" s="24" t="s">
        <v>261</v>
      </c>
      <c r="D155" s="26" t="s">
        <v>718</v>
      </c>
      <c r="E155" s="25" t="s">
        <v>735</v>
      </c>
      <c r="F155" s="25" t="s">
        <v>639</v>
      </c>
      <c r="G155" s="45">
        <v>0</v>
      </c>
      <c r="H155" s="46">
        <v>0</v>
      </c>
      <c r="I155" s="47">
        <v>0</v>
      </c>
      <c r="J155" s="47">
        <v>0</v>
      </c>
      <c r="K155" s="47">
        <v>0</v>
      </c>
      <c r="L155" s="47">
        <v>0</v>
      </c>
      <c r="M155" s="47">
        <v>0</v>
      </c>
      <c r="N155" s="47">
        <v>0</v>
      </c>
      <c r="O155" s="47">
        <v>0</v>
      </c>
      <c r="P155" s="47">
        <v>0</v>
      </c>
      <c r="Q155" s="47">
        <v>0</v>
      </c>
      <c r="R155" s="48">
        <v>0</v>
      </c>
      <c r="S155" s="47">
        <v>0</v>
      </c>
      <c r="T155" s="47">
        <v>0</v>
      </c>
      <c r="U155" s="47">
        <v>0</v>
      </c>
      <c r="V155" s="48">
        <v>0</v>
      </c>
      <c r="W155" s="46">
        <v>0</v>
      </c>
      <c r="X155" s="48">
        <v>0</v>
      </c>
      <c r="Y155" s="46">
        <v>0</v>
      </c>
      <c r="Z155" s="47">
        <v>0</v>
      </c>
      <c r="AA155" s="47">
        <v>0</v>
      </c>
      <c r="AB155" s="47">
        <v>0</v>
      </c>
      <c r="AC155" s="47">
        <v>0</v>
      </c>
      <c r="AD155" s="47">
        <v>0</v>
      </c>
      <c r="AE155" s="47">
        <v>0</v>
      </c>
      <c r="AF155" s="47">
        <v>0</v>
      </c>
      <c r="AG155" s="47">
        <v>0</v>
      </c>
      <c r="AH155" s="48">
        <v>0</v>
      </c>
      <c r="AI155" s="45" t="str">
        <f>Tabella1[[#This Row],[Required for Care Plan generation]]</f>
        <v>No</v>
      </c>
      <c r="AJ155" s="45" t="str">
        <f>IF(SUM(Tabella1[[#This Row],[DE-12]:[LT-75]])&gt;0,"Yes","No")</f>
        <v>No</v>
      </c>
    </row>
    <row r="156" spans="1:36" s="20" customFormat="1" ht="15" customHeight="1" x14ac:dyDescent="0.25">
      <c r="A156" s="83" t="s">
        <v>93</v>
      </c>
      <c r="B156" s="84" t="s">
        <v>262</v>
      </c>
      <c r="C156" s="24" t="s">
        <v>263</v>
      </c>
      <c r="D156" s="26" t="s">
        <v>718</v>
      </c>
      <c r="E156" s="25" t="s">
        <v>735</v>
      </c>
      <c r="F156" s="25" t="s">
        <v>640</v>
      </c>
      <c r="G156" s="45">
        <v>0</v>
      </c>
      <c r="H156" s="46">
        <v>0</v>
      </c>
      <c r="I156" s="47">
        <v>0</v>
      </c>
      <c r="J156" s="47">
        <v>0</v>
      </c>
      <c r="K156" s="47">
        <v>0</v>
      </c>
      <c r="L156" s="47">
        <v>0</v>
      </c>
      <c r="M156" s="47">
        <v>0</v>
      </c>
      <c r="N156" s="47">
        <v>0</v>
      </c>
      <c r="O156" s="47">
        <v>0</v>
      </c>
      <c r="P156" s="47">
        <v>0</v>
      </c>
      <c r="Q156" s="47">
        <v>0</v>
      </c>
      <c r="R156" s="48">
        <v>0</v>
      </c>
      <c r="S156" s="47">
        <v>0</v>
      </c>
      <c r="T156" s="47">
        <v>0</v>
      </c>
      <c r="U156" s="47">
        <v>0</v>
      </c>
      <c r="V156" s="48">
        <v>0</v>
      </c>
      <c r="W156" s="46">
        <v>0</v>
      </c>
      <c r="X156" s="48">
        <v>0</v>
      </c>
      <c r="Y156" s="46">
        <v>0</v>
      </c>
      <c r="Z156" s="47">
        <v>0</v>
      </c>
      <c r="AA156" s="47">
        <v>0</v>
      </c>
      <c r="AB156" s="47">
        <v>0</v>
      </c>
      <c r="AC156" s="47">
        <v>0</v>
      </c>
      <c r="AD156" s="47">
        <v>0</v>
      </c>
      <c r="AE156" s="47">
        <v>0</v>
      </c>
      <c r="AF156" s="47">
        <v>0</v>
      </c>
      <c r="AG156" s="47">
        <v>0</v>
      </c>
      <c r="AH156" s="48">
        <v>0</v>
      </c>
      <c r="AI156" s="45" t="str">
        <f>Tabella1[[#This Row],[Required for Care Plan generation]]</f>
        <v>No</v>
      </c>
      <c r="AJ156" s="45" t="str">
        <f>IF(SUM(Tabella1[[#This Row],[DE-12]:[LT-75]])&gt;0,"Yes","No")</f>
        <v>No</v>
      </c>
    </row>
    <row r="157" spans="1:36" s="20" customFormat="1" ht="15" customHeight="1" x14ac:dyDescent="0.25">
      <c r="A157" s="83" t="s">
        <v>93</v>
      </c>
      <c r="B157" s="84" t="s">
        <v>264</v>
      </c>
      <c r="C157" s="24" t="s">
        <v>265</v>
      </c>
      <c r="D157" s="26" t="s">
        <v>718</v>
      </c>
      <c r="E157" s="25" t="s">
        <v>735</v>
      </c>
      <c r="F157" s="25" t="s">
        <v>640</v>
      </c>
      <c r="G157" s="45">
        <v>0</v>
      </c>
      <c r="H157" s="46">
        <v>0</v>
      </c>
      <c r="I157" s="47">
        <v>0</v>
      </c>
      <c r="J157" s="47">
        <v>0</v>
      </c>
      <c r="K157" s="47">
        <v>0</v>
      </c>
      <c r="L157" s="47">
        <v>0</v>
      </c>
      <c r="M157" s="47">
        <v>0</v>
      </c>
      <c r="N157" s="47">
        <v>0</v>
      </c>
      <c r="O157" s="47">
        <v>0</v>
      </c>
      <c r="P157" s="47">
        <v>0</v>
      </c>
      <c r="Q157" s="47">
        <v>0</v>
      </c>
      <c r="R157" s="48">
        <v>0</v>
      </c>
      <c r="S157" s="47">
        <v>0</v>
      </c>
      <c r="T157" s="47">
        <v>0</v>
      </c>
      <c r="U157" s="47">
        <v>0</v>
      </c>
      <c r="V157" s="48">
        <v>0</v>
      </c>
      <c r="W157" s="46">
        <v>0</v>
      </c>
      <c r="X157" s="48">
        <v>0</v>
      </c>
      <c r="Y157" s="46">
        <v>0</v>
      </c>
      <c r="Z157" s="47">
        <v>0</v>
      </c>
      <c r="AA157" s="47">
        <v>0</v>
      </c>
      <c r="AB157" s="47">
        <v>0</v>
      </c>
      <c r="AC157" s="47">
        <v>0</v>
      </c>
      <c r="AD157" s="47">
        <v>0</v>
      </c>
      <c r="AE157" s="47">
        <v>0</v>
      </c>
      <c r="AF157" s="47">
        <v>0</v>
      </c>
      <c r="AG157" s="47">
        <v>0</v>
      </c>
      <c r="AH157" s="48">
        <v>0</v>
      </c>
      <c r="AI157" s="45" t="str">
        <f>Tabella1[[#This Row],[Required for Care Plan generation]]</f>
        <v>No</v>
      </c>
      <c r="AJ157" s="45" t="str">
        <f>IF(SUM(Tabella1[[#This Row],[DE-12]:[LT-75]])&gt;0,"Yes","No")</f>
        <v>No</v>
      </c>
    </row>
    <row r="158" spans="1:36" s="20" customFormat="1" ht="15" customHeight="1" x14ac:dyDescent="0.25">
      <c r="A158" s="83" t="s">
        <v>93</v>
      </c>
      <c r="B158" s="84" t="s">
        <v>266</v>
      </c>
      <c r="C158" s="24" t="s">
        <v>267</v>
      </c>
      <c r="D158" s="26" t="s">
        <v>266</v>
      </c>
      <c r="E158" s="25" t="s">
        <v>735</v>
      </c>
      <c r="F158" s="25" t="s">
        <v>641</v>
      </c>
      <c r="G158" s="45">
        <v>0</v>
      </c>
      <c r="H158" s="46">
        <v>0</v>
      </c>
      <c r="I158" s="47">
        <v>0</v>
      </c>
      <c r="J158" s="47">
        <v>0</v>
      </c>
      <c r="K158" s="47">
        <v>0</v>
      </c>
      <c r="L158" s="47">
        <v>0</v>
      </c>
      <c r="M158" s="47">
        <v>0</v>
      </c>
      <c r="N158" s="47">
        <v>0</v>
      </c>
      <c r="O158" s="47">
        <v>0</v>
      </c>
      <c r="P158" s="47">
        <v>0</v>
      </c>
      <c r="Q158" s="47">
        <v>0</v>
      </c>
      <c r="R158" s="48">
        <v>0</v>
      </c>
      <c r="S158" s="47">
        <v>0</v>
      </c>
      <c r="T158" s="47">
        <v>0</v>
      </c>
      <c r="U158" s="47">
        <v>0</v>
      </c>
      <c r="V158" s="48">
        <v>0</v>
      </c>
      <c r="W158" s="46">
        <v>1</v>
      </c>
      <c r="X158" s="48">
        <v>0</v>
      </c>
      <c r="Y158" s="46">
        <v>0</v>
      </c>
      <c r="Z158" s="47">
        <v>0</v>
      </c>
      <c r="AA158" s="47">
        <v>0</v>
      </c>
      <c r="AB158" s="47">
        <v>0</v>
      </c>
      <c r="AC158" s="47">
        <v>0</v>
      </c>
      <c r="AD158" s="47">
        <v>0</v>
      </c>
      <c r="AE158" s="47">
        <v>0</v>
      </c>
      <c r="AF158" s="47">
        <v>0</v>
      </c>
      <c r="AG158" s="47">
        <v>0</v>
      </c>
      <c r="AH158" s="48">
        <v>0</v>
      </c>
      <c r="AI158" s="45" t="str">
        <f>Tabella1[[#This Row],[Required for Care Plan generation]]</f>
        <v>No</v>
      </c>
      <c r="AJ158" s="45" t="str">
        <f>IF(SUM(Tabella1[[#This Row],[DE-12]:[LT-75]])&gt;0,"Yes","No")</f>
        <v>Yes</v>
      </c>
    </row>
    <row r="159" spans="1:36" s="20" customFormat="1" ht="15" customHeight="1" thickBot="1" x14ac:dyDescent="0.3">
      <c r="A159" s="87" t="s">
        <v>93</v>
      </c>
      <c r="B159" s="88" t="s">
        <v>78</v>
      </c>
      <c r="C159" s="37" t="s">
        <v>79</v>
      </c>
      <c r="D159" s="38" t="s">
        <v>718</v>
      </c>
      <c r="E159" s="39" t="s">
        <v>735</v>
      </c>
      <c r="F159" s="39" t="s">
        <v>543</v>
      </c>
      <c r="G159" s="49">
        <v>0</v>
      </c>
      <c r="H159" s="50">
        <v>0</v>
      </c>
      <c r="I159" s="51">
        <v>0</v>
      </c>
      <c r="J159" s="51">
        <v>0</v>
      </c>
      <c r="K159" s="51">
        <v>0</v>
      </c>
      <c r="L159" s="51">
        <v>0</v>
      </c>
      <c r="M159" s="51">
        <v>0</v>
      </c>
      <c r="N159" s="51">
        <v>0</v>
      </c>
      <c r="O159" s="51">
        <v>0</v>
      </c>
      <c r="P159" s="51">
        <v>0</v>
      </c>
      <c r="Q159" s="51">
        <v>0</v>
      </c>
      <c r="R159" s="52">
        <v>0</v>
      </c>
      <c r="S159" s="51">
        <v>0</v>
      </c>
      <c r="T159" s="51">
        <v>0</v>
      </c>
      <c r="U159" s="51">
        <v>0</v>
      </c>
      <c r="V159" s="52">
        <v>0</v>
      </c>
      <c r="W159" s="50">
        <v>0</v>
      </c>
      <c r="X159" s="52">
        <v>0</v>
      </c>
      <c r="Y159" s="50">
        <v>0</v>
      </c>
      <c r="Z159" s="51">
        <v>0</v>
      </c>
      <c r="AA159" s="51">
        <v>0</v>
      </c>
      <c r="AB159" s="51">
        <v>0</v>
      </c>
      <c r="AC159" s="51">
        <v>0</v>
      </c>
      <c r="AD159" s="51">
        <v>0</v>
      </c>
      <c r="AE159" s="51">
        <v>0</v>
      </c>
      <c r="AF159" s="51">
        <v>0</v>
      </c>
      <c r="AG159" s="51">
        <v>0</v>
      </c>
      <c r="AH159" s="52">
        <v>0</v>
      </c>
      <c r="AI159" s="45" t="str">
        <f>Tabella1[[#This Row],[Required for Care Plan generation]]</f>
        <v>No</v>
      </c>
      <c r="AJ159" s="45" t="str">
        <f>IF(SUM(Tabella1[[#This Row],[DE-12]:[LT-75]])&gt;0,"Yes","No")</f>
        <v>No</v>
      </c>
    </row>
    <row r="160" spans="1:36" s="20" customFormat="1" ht="15" customHeight="1" thickTop="1" x14ac:dyDescent="0.25">
      <c r="A160" s="79" t="s">
        <v>95</v>
      </c>
      <c r="B160" s="80" t="s">
        <v>27</v>
      </c>
      <c r="C160" s="21" t="s">
        <v>28</v>
      </c>
      <c r="D160" s="22" t="s">
        <v>716</v>
      </c>
      <c r="E160" s="22" t="s">
        <v>735</v>
      </c>
      <c r="F160" s="22" t="s">
        <v>642</v>
      </c>
      <c r="G160" s="45">
        <v>0</v>
      </c>
      <c r="H160" s="46">
        <v>1</v>
      </c>
      <c r="I160" s="47">
        <v>0</v>
      </c>
      <c r="J160" s="47">
        <v>1</v>
      </c>
      <c r="K160" s="47">
        <v>1</v>
      </c>
      <c r="L160" s="47">
        <v>1</v>
      </c>
      <c r="M160" s="47">
        <v>0</v>
      </c>
      <c r="N160" s="47">
        <v>0</v>
      </c>
      <c r="O160" s="47">
        <v>0</v>
      </c>
      <c r="P160" s="47">
        <v>0</v>
      </c>
      <c r="Q160" s="47">
        <v>0</v>
      </c>
      <c r="R160" s="48">
        <v>0</v>
      </c>
      <c r="S160" s="47">
        <v>0</v>
      </c>
      <c r="T160" s="47">
        <v>0</v>
      </c>
      <c r="U160" s="47">
        <v>0</v>
      </c>
      <c r="V160" s="47">
        <v>0</v>
      </c>
      <c r="W160" s="46">
        <v>1</v>
      </c>
      <c r="X160" s="48">
        <v>0</v>
      </c>
      <c r="Y160" s="46">
        <v>0</v>
      </c>
      <c r="Z160" s="47">
        <v>0</v>
      </c>
      <c r="AA160" s="47">
        <v>0</v>
      </c>
      <c r="AB160" s="47">
        <v>0</v>
      </c>
      <c r="AC160" s="47">
        <v>0</v>
      </c>
      <c r="AD160" s="47">
        <v>1</v>
      </c>
      <c r="AE160" s="47">
        <v>1</v>
      </c>
      <c r="AF160" s="47">
        <v>0</v>
      </c>
      <c r="AG160" s="47">
        <v>0</v>
      </c>
      <c r="AH160" s="48">
        <v>0</v>
      </c>
      <c r="AI160" s="45" t="str">
        <f>Tabella1[[#This Row],[Required for Care Plan generation]]</f>
        <v>No</v>
      </c>
      <c r="AJ160" s="45" t="str">
        <f>IF(SUM(Tabella1[[#This Row],[DE-12]:[LT-75]])&gt;0,"Yes","No")</f>
        <v>Yes</v>
      </c>
    </row>
    <row r="161" spans="1:36" s="20" customFormat="1" ht="15" customHeight="1" x14ac:dyDescent="0.25">
      <c r="A161" s="79" t="s">
        <v>95</v>
      </c>
      <c r="B161" s="80" t="s">
        <v>107</v>
      </c>
      <c r="C161" s="21" t="s">
        <v>108</v>
      </c>
      <c r="D161" s="22" t="s">
        <v>716</v>
      </c>
      <c r="E161" s="22" t="s">
        <v>735</v>
      </c>
      <c r="F161" s="22"/>
      <c r="G161" s="45">
        <v>0</v>
      </c>
      <c r="H161" s="46">
        <v>1</v>
      </c>
      <c r="I161" s="47">
        <v>0</v>
      </c>
      <c r="J161" s="47">
        <v>1</v>
      </c>
      <c r="K161" s="47">
        <v>1</v>
      </c>
      <c r="L161" s="47">
        <v>1</v>
      </c>
      <c r="M161" s="47">
        <v>0</v>
      </c>
      <c r="N161" s="47">
        <v>0</v>
      </c>
      <c r="O161" s="47">
        <v>0</v>
      </c>
      <c r="P161" s="47">
        <v>0</v>
      </c>
      <c r="Q161" s="47">
        <v>0</v>
      </c>
      <c r="R161" s="48">
        <v>0</v>
      </c>
      <c r="S161" s="47">
        <v>0</v>
      </c>
      <c r="T161" s="47">
        <v>0</v>
      </c>
      <c r="U161" s="47">
        <v>0</v>
      </c>
      <c r="V161" s="47">
        <v>0</v>
      </c>
      <c r="W161" s="46">
        <v>1</v>
      </c>
      <c r="X161" s="48">
        <v>0</v>
      </c>
      <c r="Y161" s="46">
        <v>0</v>
      </c>
      <c r="Z161" s="47">
        <v>0</v>
      </c>
      <c r="AA161" s="47">
        <v>0</v>
      </c>
      <c r="AB161" s="47">
        <v>0</v>
      </c>
      <c r="AC161" s="47">
        <v>0</v>
      </c>
      <c r="AD161" s="47">
        <v>1</v>
      </c>
      <c r="AE161" s="47">
        <v>1</v>
      </c>
      <c r="AF161" s="47">
        <v>0</v>
      </c>
      <c r="AG161" s="47">
        <v>0</v>
      </c>
      <c r="AH161" s="48">
        <v>0</v>
      </c>
      <c r="AI161" s="45" t="str">
        <f>Tabella1[[#This Row],[Required for Care Plan generation]]</f>
        <v>No</v>
      </c>
      <c r="AJ161" s="45" t="str">
        <f>IF(SUM(Tabella1[[#This Row],[DE-12]:[LT-75]])&gt;0,"Yes","No")</f>
        <v>Yes</v>
      </c>
    </row>
    <row r="162" spans="1:36" s="20" customFormat="1" ht="15" customHeight="1" x14ac:dyDescent="0.25">
      <c r="A162" s="79" t="s">
        <v>95</v>
      </c>
      <c r="B162" s="80" t="s">
        <v>268</v>
      </c>
      <c r="C162" s="21" t="s">
        <v>269</v>
      </c>
      <c r="D162" s="22" t="s">
        <v>716</v>
      </c>
      <c r="E162" s="22" t="s">
        <v>735</v>
      </c>
      <c r="F162" s="22" t="s">
        <v>643</v>
      </c>
      <c r="G162" s="45">
        <v>0</v>
      </c>
      <c r="H162" s="46">
        <v>1</v>
      </c>
      <c r="I162" s="47">
        <v>0</v>
      </c>
      <c r="J162" s="47">
        <v>1</v>
      </c>
      <c r="K162" s="47">
        <v>1</v>
      </c>
      <c r="L162" s="47">
        <v>1</v>
      </c>
      <c r="M162" s="47">
        <v>0</v>
      </c>
      <c r="N162" s="47">
        <v>0</v>
      </c>
      <c r="O162" s="47">
        <v>0</v>
      </c>
      <c r="P162" s="47">
        <v>0</v>
      </c>
      <c r="Q162" s="47">
        <v>0</v>
      </c>
      <c r="R162" s="48">
        <v>0</v>
      </c>
      <c r="S162" s="47">
        <v>0</v>
      </c>
      <c r="T162" s="47">
        <v>0</v>
      </c>
      <c r="U162" s="47">
        <v>0</v>
      </c>
      <c r="V162" s="47">
        <v>0</v>
      </c>
      <c r="W162" s="46">
        <v>1</v>
      </c>
      <c r="X162" s="48">
        <v>0</v>
      </c>
      <c r="Y162" s="46">
        <v>0</v>
      </c>
      <c r="Z162" s="47">
        <v>0</v>
      </c>
      <c r="AA162" s="47">
        <v>0</v>
      </c>
      <c r="AB162" s="47">
        <v>0</v>
      </c>
      <c r="AC162" s="47">
        <v>0</v>
      </c>
      <c r="AD162" s="47">
        <v>1</v>
      </c>
      <c r="AE162" s="47">
        <v>1</v>
      </c>
      <c r="AF162" s="47">
        <v>0</v>
      </c>
      <c r="AG162" s="47">
        <v>0</v>
      </c>
      <c r="AH162" s="48">
        <v>0</v>
      </c>
      <c r="AI162" s="45" t="str">
        <f>Tabella1[[#This Row],[Required for Care Plan generation]]</f>
        <v>No</v>
      </c>
      <c r="AJ162" s="45" t="str">
        <f>IF(SUM(Tabella1[[#This Row],[DE-12]:[LT-75]])&gt;0,"Yes","No")</f>
        <v>Yes</v>
      </c>
    </row>
    <row r="163" spans="1:36" s="20" customFormat="1" ht="15" customHeight="1" x14ac:dyDescent="0.25">
      <c r="A163" s="79" t="s">
        <v>95</v>
      </c>
      <c r="B163" s="80" t="s">
        <v>109</v>
      </c>
      <c r="C163" s="21" t="s">
        <v>36</v>
      </c>
      <c r="D163" s="23" t="s">
        <v>777</v>
      </c>
      <c r="E163" s="22" t="s">
        <v>735</v>
      </c>
      <c r="F163" s="22" t="s">
        <v>644</v>
      </c>
      <c r="G163" s="45">
        <v>0</v>
      </c>
      <c r="H163" s="46">
        <v>0</v>
      </c>
      <c r="I163" s="47">
        <v>0</v>
      </c>
      <c r="J163" s="47">
        <v>0</v>
      </c>
      <c r="K163" s="47">
        <v>0</v>
      </c>
      <c r="L163" s="47">
        <v>0</v>
      </c>
      <c r="M163" s="47">
        <v>0</v>
      </c>
      <c r="N163" s="47">
        <v>0</v>
      </c>
      <c r="O163" s="47">
        <v>0</v>
      </c>
      <c r="P163" s="47">
        <v>0</v>
      </c>
      <c r="Q163" s="47">
        <v>0</v>
      </c>
      <c r="R163" s="48">
        <v>0</v>
      </c>
      <c r="S163" s="47">
        <v>0</v>
      </c>
      <c r="T163" s="47">
        <v>0</v>
      </c>
      <c r="U163" s="47">
        <v>0</v>
      </c>
      <c r="V163" s="47">
        <v>0</v>
      </c>
      <c r="W163" s="46">
        <v>1</v>
      </c>
      <c r="X163" s="48">
        <v>0</v>
      </c>
      <c r="Y163" s="46">
        <v>0</v>
      </c>
      <c r="Z163" s="47">
        <v>0</v>
      </c>
      <c r="AA163" s="47">
        <v>0</v>
      </c>
      <c r="AB163" s="47">
        <v>0</v>
      </c>
      <c r="AC163" s="47">
        <v>0</v>
      </c>
      <c r="AD163" s="47">
        <v>0</v>
      </c>
      <c r="AE163" s="47">
        <v>0</v>
      </c>
      <c r="AF163" s="47">
        <v>0</v>
      </c>
      <c r="AG163" s="47">
        <v>0</v>
      </c>
      <c r="AH163" s="48">
        <v>0</v>
      </c>
      <c r="AI163" s="45" t="str">
        <f>Tabella1[[#This Row],[Required for Care Plan generation]]</f>
        <v>No</v>
      </c>
      <c r="AJ163" s="45" t="str">
        <f>IF(SUM(Tabella1[[#This Row],[DE-12]:[LT-75]])&gt;0,"Yes","No")</f>
        <v>Yes</v>
      </c>
    </row>
    <row r="164" spans="1:36" s="20" customFormat="1" ht="15" customHeight="1" x14ac:dyDescent="0.25">
      <c r="A164" s="79" t="s">
        <v>95</v>
      </c>
      <c r="B164" s="80" t="s">
        <v>37</v>
      </c>
      <c r="C164" s="21" t="s">
        <v>38</v>
      </c>
      <c r="D164" s="23" t="s">
        <v>778</v>
      </c>
      <c r="E164" s="22" t="s">
        <v>735</v>
      </c>
      <c r="F164" s="22" t="s">
        <v>560</v>
      </c>
      <c r="G164" s="45">
        <v>0</v>
      </c>
      <c r="H164" s="46">
        <v>0</v>
      </c>
      <c r="I164" s="47">
        <v>0</v>
      </c>
      <c r="J164" s="47">
        <v>0</v>
      </c>
      <c r="K164" s="47">
        <v>0</v>
      </c>
      <c r="L164" s="47">
        <v>0</v>
      </c>
      <c r="M164" s="47">
        <v>0</v>
      </c>
      <c r="N164" s="47">
        <v>0</v>
      </c>
      <c r="O164" s="47">
        <v>0</v>
      </c>
      <c r="P164" s="47">
        <v>0</v>
      </c>
      <c r="Q164" s="47">
        <v>0</v>
      </c>
      <c r="R164" s="48">
        <v>0</v>
      </c>
      <c r="S164" s="47">
        <v>0</v>
      </c>
      <c r="T164" s="47">
        <v>0</v>
      </c>
      <c r="U164" s="47">
        <v>0</v>
      </c>
      <c r="V164" s="47">
        <v>0</v>
      </c>
      <c r="W164" s="46">
        <v>1</v>
      </c>
      <c r="X164" s="48">
        <v>0</v>
      </c>
      <c r="Y164" s="46">
        <v>0</v>
      </c>
      <c r="Z164" s="47">
        <v>0</v>
      </c>
      <c r="AA164" s="47">
        <v>0</v>
      </c>
      <c r="AB164" s="47">
        <v>0</v>
      </c>
      <c r="AC164" s="47">
        <v>0</v>
      </c>
      <c r="AD164" s="47">
        <v>0</v>
      </c>
      <c r="AE164" s="47">
        <v>0</v>
      </c>
      <c r="AF164" s="47">
        <v>0</v>
      </c>
      <c r="AG164" s="47">
        <v>0</v>
      </c>
      <c r="AH164" s="48">
        <v>0</v>
      </c>
      <c r="AI164" s="45" t="str">
        <f>Tabella1[[#This Row],[Required for Care Plan generation]]</f>
        <v>No</v>
      </c>
      <c r="AJ164" s="45" t="str">
        <f>IF(SUM(Tabella1[[#This Row],[DE-12]:[LT-75]])&gt;0,"Yes","No")</f>
        <v>Yes</v>
      </c>
    </row>
    <row r="165" spans="1:36" s="20" customFormat="1" ht="15" customHeight="1" x14ac:dyDescent="0.25">
      <c r="A165" s="79" t="s">
        <v>95</v>
      </c>
      <c r="B165" s="80" t="s">
        <v>270</v>
      </c>
      <c r="C165" s="21" t="s">
        <v>271</v>
      </c>
      <c r="D165" s="23" t="s">
        <v>777</v>
      </c>
      <c r="E165" s="22" t="s">
        <v>735</v>
      </c>
      <c r="F165" s="22" t="s">
        <v>645</v>
      </c>
      <c r="G165" s="45">
        <v>0</v>
      </c>
      <c r="H165" s="46">
        <v>1</v>
      </c>
      <c r="I165" s="47">
        <v>0</v>
      </c>
      <c r="J165" s="47">
        <v>1</v>
      </c>
      <c r="K165" s="47">
        <v>1</v>
      </c>
      <c r="L165" s="47">
        <v>1</v>
      </c>
      <c r="M165" s="47">
        <v>0</v>
      </c>
      <c r="N165" s="47">
        <v>0</v>
      </c>
      <c r="O165" s="47">
        <v>0</v>
      </c>
      <c r="P165" s="47">
        <v>0</v>
      </c>
      <c r="Q165" s="47">
        <v>0</v>
      </c>
      <c r="R165" s="48">
        <v>0</v>
      </c>
      <c r="S165" s="47">
        <v>0</v>
      </c>
      <c r="T165" s="47">
        <v>0</v>
      </c>
      <c r="U165" s="47">
        <v>0</v>
      </c>
      <c r="V165" s="47">
        <v>0</v>
      </c>
      <c r="W165" s="46">
        <v>1</v>
      </c>
      <c r="X165" s="48">
        <v>0</v>
      </c>
      <c r="Y165" s="46">
        <v>0</v>
      </c>
      <c r="Z165" s="47">
        <v>0</v>
      </c>
      <c r="AA165" s="47">
        <v>0</v>
      </c>
      <c r="AB165" s="47">
        <v>0</v>
      </c>
      <c r="AC165" s="47">
        <v>0</v>
      </c>
      <c r="AD165" s="47">
        <v>1</v>
      </c>
      <c r="AE165" s="47">
        <v>1</v>
      </c>
      <c r="AF165" s="47">
        <v>0</v>
      </c>
      <c r="AG165" s="47">
        <v>0</v>
      </c>
      <c r="AH165" s="48">
        <v>0</v>
      </c>
      <c r="AI165" s="45" t="str">
        <f>Tabella1[[#This Row],[Required for Care Plan generation]]</f>
        <v>No</v>
      </c>
      <c r="AJ165" s="45" t="str">
        <f>IF(SUM(Tabella1[[#This Row],[DE-12]:[LT-75]])&gt;0,"Yes","No")</f>
        <v>Yes</v>
      </c>
    </row>
    <row r="166" spans="1:36" s="20" customFormat="1" ht="15" customHeight="1" x14ac:dyDescent="0.25">
      <c r="A166" s="79" t="s">
        <v>95</v>
      </c>
      <c r="B166" s="80" t="s">
        <v>272</v>
      </c>
      <c r="C166" s="21" t="s">
        <v>273</v>
      </c>
      <c r="D166" s="23" t="s">
        <v>777</v>
      </c>
      <c r="E166" s="22" t="s">
        <v>735</v>
      </c>
      <c r="F166" s="22" t="s">
        <v>646</v>
      </c>
      <c r="G166" s="45">
        <v>0</v>
      </c>
      <c r="H166" s="46">
        <v>0</v>
      </c>
      <c r="I166" s="47">
        <v>0</v>
      </c>
      <c r="J166" s="47">
        <v>0</v>
      </c>
      <c r="K166" s="47">
        <v>0</v>
      </c>
      <c r="L166" s="47">
        <v>0</v>
      </c>
      <c r="M166" s="47">
        <v>0</v>
      </c>
      <c r="N166" s="47">
        <v>0</v>
      </c>
      <c r="O166" s="47">
        <v>0</v>
      </c>
      <c r="P166" s="47">
        <v>0</v>
      </c>
      <c r="Q166" s="47">
        <v>0</v>
      </c>
      <c r="R166" s="48">
        <v>0</v>
      </c>
      <c r="S166" s="47">
        <v>0</v>
      </c>
      <c r="T166" s="47">
        <v>0</v>
      </c>
      <c r="U166" s="47">
        <v>0</v>
      </c>
      <c r="V166" s="47">
        <v>0</v>
      </c>
      <c r="W166" s="46">
        <v>0</v>
      </c>
      <c r="X166" s="48">
        <v>0</v>
      </c>
      <c r="Y166" s="46">
        <v>0</v>
      </c>
      <c r="Z166" s="47">
        <v>0</v>
      </c>
      <c r="AA166" s="47">
        <v>0</v>
      </c>
      <c r="AB166" s="47">
        <v>0</v>
      </c>
      <c r="AC166" s="47">
        <v>0</v>
      </c>
      <c r="AD166" s="47">
        <v>1</v>
      </c>
      <c r="AE166" s="47">
        <v>1</v>
      </c>
      <c r="AF166" s="47">
        <v>0</v>
      </c>
      <c r="AG166" s="47">
        <v>0</v>
      </c>
      <c r="AH166" s="48">
        <v>0</v>
      </c>
      <c r="AI166" s="45" t="str">
        <f>Tabella1[[#This Row],[Required for Care Plan generation]]</f>
        <v>No</v>
      </c>
      <c r="AJ166" s="45" t="str">
        <f>IF(SUM(Tabella1[[#This Row],[DE-12]:[LT-75]])&gt;0,"Yes","No")</f>
        <v>Yes</v>
      </c>
    </row>
    <row r="167" spans="1:36" s="20" customFormat="1" ht="15" customHeight="1" x14ac:dyDescent="0.25">
      <c r="A167" s="79" t="s">
        <v>95</v>
      </c>
      <c r="B167" s="80" t="s">
        <v>274</v>
      </c>
      <c r="C167" s="21" t="s">
        <v>275</v>
      </c>
      <c r="D167" s="23" t="s">
        <v>777</v>
      </c>
      <c r="E167" s="23" t="s">
        <v>716</v>
      </c>
      <c r="F167" s="22" t="s">
        <v>647</v>
      </c>
      <c r="G167" s="45">
        <v>0</v>
      </c>
      <c r="H167" s="46">
        <v>0</v>
      </c>
      <c r="I167" s="47">
        <v>0</v>
      </c>
      <c r="J167" s="47">
        <v>0</v>
      </c>
      <c r="K167" s="47">
        <v>0</v>
      </c>
      <c r="L167" s="47">
        <v>0</v>
      </c>
      <c r="M167" s="47">
        <v>0</v>
      </c>
      <c r="N167" s="47">
        <v>0</v>
      </c>
      <c r="O167" s="47">
        <v>0</v>
      </c>
      <c r="P167" s="47">
        <v>0</v>
      </c>
      <c r="Q167" s="47">
        <v>0</v>
      </c>
      <c r="R167" s="48">
        <v>0</v>
      </c>
      <c r="S167" s="47">
        <v>0</v>
      </c>
      <c r="T167" s="47">
        <v>0</v>
      </c>
      <c r="U167" s="47">
        <v>0</v>
      </c>
      <c r="V167" s="47">
        <v>0</v>
      </c>
      <c r="W167" s="46">
        <v>0</v>
      </c>
      <c r="X167" s="48">
        <v>0</v>
      </c>
      <c r="Y167" s="46">
        <v>0</v>
      </c>
      <c r="Z167" s="47">
        <v>0</v>
      </c>
      <c r="AA167" s="47">
        <v>0</v>
      </c>
      <c r="AB167" s="47">
        <v>0</v>
      </c>
      <c r="AC167" s="47">
        <v>0</v>
      </c>
      <c r="AD167" s="47">
        <v>0</v>
      </c>
      <c r="AE167" s="47">
        <v>0</v>
      </c>
      <c r="AF167" s="47">
        <v>0</v>
      </c>
      <c r="AG167" s="47">
        <v>0</v>
      </c>
      <c r="AH167" s="48">
        <v>0</v>
      </c>
      <c r="AI167" s="45" t="str">
        <f>Tabella1[[#This Row],[Required for Care Plan generation]]</f>
        <v>Yes</v>
      </c>
      <c r="AJ167" s="45" t="str">
        <f>IF(SUM(Tabella1[[#This Row],[DE-12]:[LT-75]])&gt;0,"Yes","No")</f>
        <v>No</v>
      </c>
    </row>
    <row r="168" spans="1:36" s="20" customFormat="1" ht="15" customHeight="1" x14ac:dyDescent="0.25">
      <c r="A168" s="79" t="s">
        <v>95</v>
      </c>
      <c r="B168" s="80" t="s">
        <v>276</v>
      </c>
      <c r="C168" s="21" t="s">
        <v>277</v>
      </c>
      <c r="D168" s="23" t="s">
        <v>777</v>
      </c>
      <c r="E168" s="23" t="s">
        <v>716</v>
      </c>
      <c r="F168" s="22" t="s">
        <v>648</v>
      </c>
      <c r="G168" s="45">
        <v>0</v>
      </c>
      <c r="H168" s="46">
        <v>1</v>
      </c>
      <c r="I168" s="47">
        <v>0</v>
      </c>
      <c r="J168" s="47">
        <v>0</v>
      </c>
      <c r="K168" s="47">
        <v>0</v>
      </c>
      <c r="L168" s="47">
        <v>0</v>
      </c>
      <c r="M168" s="47">
        <v>0</v>
      </c>
      <c r="N168" s="47">
        <v>0</v>
      </c>
      <c r="O168" s="47">
        <v>0</v>
      </c>
      <c r="P168" s="47">
        <v>0</v>
      </c>
      <c r="Q168" s="47">
        <v>0</v>
      </c>
      <c r="R168" s="48">
        <v>0</v>
      </c>
      <c r="S168" s="47">
        <v>0</v>
      </c>
      <c r="T168" s="47">
        <v>0</v>
      </c>
      <c r="U168" s="47">
        <v>0</v>
      </c>
      <c r="V168" s="47">
        <v>0</v>
      </c>
      <c r="W168" s="46">
        <v>0</v>
      </c>
      <c r="X168" s="48">
        <v>0</v>
      </c>
      <c r="Y168" s="46">
        <v>0</v>
      </c>
      <c r="Z168" s="47">
        <v>0</v>
      </c>
      <c r="AA168" s="47">
        <v>0</v>
      </c>
      <c r="AB168" s="47">
        <v>0</v>
      </c>
      <c r="AC168" s="47">
        <v>0</v>
      </c>
      <c r="AD168" s="47">
        <v>0</v>
      </c>
      <c r="AE168" s="47">
        <v>0</v>
      </c>
      <c r="AF168" s="47">
        <v>0</v>
      </c>
      <c r="AG168" s="47">
        <v>0</v>
      </c>
      <c r="AH168" s="48">
        <v>0</v>
      </c>
      <c r="AI168" s="45" t="str">
        <f>Tabella1[[#This Row],[Required for Care Plan generation]]</f>
        <v>Yes</v>
      </c>
      <c r="AJ168" s="45" t="str">
        <f>IF(SUM(Tabella1[[#This Row],[DE-12]:[LT-75]])&gt;0,"Yes","No")</f>
        <v>Yes</v>
      </c>
    </row>
    <row r="169" spans="1:36" s="20" customFormat="1" ht="15" customHeight="1" x14ac:dyDescent="0.25">
      <c r="A169" s="79" t="s">
        <v>95</v>
      </c>
      <c r="B169" s="80" t="s">
        <v>278</v>
      </c>
      <c r="C169" s="21" t="s">
        <v>279</v>
      </c>
      <c r="D169" s="23" t="s">
        <v>777</v>
      </c>
      <c r="E169" s="23" t="s">
        <v>716</v>
      </c>
      <c r="F169" s="22" t="s">
        <v>649</v>
      </c>
      <c r="G169" s="45">
        <v>0</v>
      </c>
      <c r="H169" s="46">
        <v>0</v>
      </c>
      <c r="I169" s="47">
        <v>0</v>
      </c>
      <c r="J169" s="47">
        <v>1</v>
      </c>
      <c r="K169" s="47">
        <v>0</v>
      </c>
      <c r="L169" s="47">
        <v>1</v>
      </c>
      <c r="M169" s="47">
        <v>0</v>
      </c>
      <c r="N169" s="47">
        <v>0</v>
      </c>
      <c r="O169" s="47">
        <v>0</v>
      </c>
      <c r="P169" s="47">
        <v>0</v>
      </c>
      <c r="Q169" s="47">
        <v>0</v>
      </c>
      <c r="R169" s="48">
        <v>0</v>
      </c>
      <c r="S169" s="47">
        <v>0</v>
      </c>
      <c r="T169" s="47">
        <v>0</v>
      </c>
      <c r="U169" s="47">
        <v>0</v>
      </c>
      <c r="V169" s="47">
        <v>0</v>
      </c>
      <c r="W169" s="46">
        <v>0</v>
      </c>
      <c r="X169" s="48">
        <v>0</v>
      </c>
      <c r="Y169" s="46">
        <v>0</v>
      </c>
      <c r="Z169" s="47">
        <v>0</v>
      </c>
      <c r="AA169" s="47">
        <v>0</v>
      </c>
      <c r="AB169" s="47">
        <v>0</v>
      </c>
      <c r="AC169" s="47">
        <v>0</v>
      </c>
      <c r="AD169" s="47">
        <v>1</v>
      </c>
      <c r="AE169" s="47">
        <v>1</v>
      </c>
      <c r="AF169" s="47">
        <v>0</v>
      </c>
      <c r="AG169" s="47">
        <v>0</v>
      </c>
      <c r="AH169" s="48">
        <v>0</v>
      </c>
      <c r="AI169" s="45" t="str">
        <f>Tabella1[[#This Row],[Required for Care Plan generation]]</f>
        <v>Yes</v>
      </c>
      <c r="AJ169" s="45" t="str">
        <f>IF(SUM(Tabella1[[#This Row],[DE-12]:[LT-75]])&gt;0,"Yes","No")</f>
        <v>Yes</v>
      </c>
    </row>
    <row r="170" spans="1:36" s="20" customFormat="1" ht="15" customHeight="1" x14ac:dyDescent="0.25">
      <c r="A170" s="79" t="s">
        <v>95</v>
      </c>
      <c r="B170" s="80" t="s">
        <v>280</v>
      </c>
      <c r="C170" s="21" t="s">
        <v>281</v>
      </c>
      <c r="D170" s="23" t="s">
        <v>777</v>
      </c>
      <c r="E170" s="23" t="s">
        <v>716</v>
      </c>
      <c r="F170" s="22" t="s">
        <v>650</v>
      </c>
      <c r="G170" s="45">
        <v>0</v>
      </c>
      <c r="H170" s="46">
        <v>0</v>
      </c>
      <c r="I170" s="47">
        <v>0</v>
      </c>
      <c r="J170" s="47">
        <v>0</v>
      </c>
      <c r="K170" s="47">
        <v>0</v>
      </c>
      <c r="L170" s="47">
        <v>0</v>
      </c>
      <c r="M170" s="47">
        <v>0</v>
      </c>
      <c r="N170" s="47">
        <v>0</v>
      </c>
      <c r="O170" s="47">
        <v>0</v>
      </c>
      <c r="P170" s="47">
        <v>0</v>
      </c>
      <c r="Q170" s="47">
        <v>0</v>
      </c>
      <c r="R170" s="48">
        <v>0</v>
      </c>
      <c r="S170" s="47">
        <v>0</v>
      </c>
      <c r="T170" s="47">
        <v>0</v>
      </c>
      <c r="U170" s="47">
        <v>0</v>
      </c>
      <c r="V170" s="47">
        <v>0</v>
      </c>
      <c r="W170" s="46">
        <v>0</v>
      </c>
      <c r="X170" s="48">
        <v>0</v>
      </c>
      <c r="Y170" s="46">
        <v>0</v>
      </c>
      <c r="Z170" s="47">
        <v>0</v>
      </c>
      <c r="AA170" s="47">
        <v>0</v>
      </c>
      <c r="AB170" s="47">
        <v>0</v>
      </c>
      <c r="AC170" s="47">
        <v>0</v>
      </c>
      <c r="AD170" s="47">
        <v>0</v>
      </c>
      <c r="AE170" s="47">
        <v>0</v>
      </c>
      <c r="AF170" s="47">
        <v>0</v>
      </c>
      <c r="AG170" s="47">
        <v>0</v>
      </c>
      <c r="AH170" s="48">
        <v>0</v>
      </c>
      <c r="AI170" s="45" t="str">
        <f>Tabella1[[#This Row],[Required for Care Plan generation]]</f>
        <v>Yes</v>
      </c>
      <c r="AJ170" s="45" t="str">
        <f>IF(SUM(Tabella1[[#This Row],[DE-12]:[LT-75]])&gt;0,"Yes","No")</f>
        <v>No</v>
      </c>
    </row>
    <row r="171" spans="1:36" s="20" customFormat="1" ht="15" customHeight="1" x14ac:dyDescent="0.25">
      <c r="A171" s="79" t="s">
        <v>95</v>
      </c>
      <c r="B171" s="80" t="s">
        <v>282</v>
      </c>
      <c r="C171" s="21" t="s">
        <v>283</v>
      </c>
      <c r="D171" s="23" t="s">
        <v>777</v>
      </c>
      <c r="E171" s="23" t="s">
        <v>716</v>
      </c>
      <c r="F171" s="22" t="s">
        <v>651</v>
      </c>
      <c r="G171" s="45">
        <v>0</v>
      </c>
      <c r="H171" s="46">
        <v>0</v>
      </c>
      <c r="I171" s="47">
        <v>0</v>
      </c>
      <c r="J171" s="47">
        <v>0</v>
      </c>
      <c r="K171" s="47">
        <v>0</v>
      </c>
      <c r="L171" s="47">
        <v>0</v>
      </c>
      <c r="M171" s="47">
        <v>0</v>
      </c>
      <c r="N171" s="47">
        <v>0</v>
      </c>
      <c r="O171" s="47">
        <v>0</v>
      </c>
      <c r="P171" s="47">
        <v>0</v>
      </c>
      <c r="Q171" s="47">
        <v>0</v>
      </c>
      <c r="R171" s="48">
        <v>0</v>
      </c>
      <c r="S171" s="47">
        <v>0</v>
      </c>
      <c r="T171" s="47">
        <v>0</v>
      </c>
      <c r="U171" s="47">
        <v>0</v>
      </c>
      <c r="V171" s="47">
        <v>0</v>
      </c>
      <c r="W171" s="46">
        <v>0</v>
      </c>
      <c r="X171" s="48">
        <v>0</v>
      </c>
      <c r="Y171" s="46">
        <v>0</v>
      </c>
      <c r="Z171" s="47">
        <v>0</v>
      </c>
      <c r="AA171" s="47">
        <v>0</v>
      </c>
      <c r="AB171" s="47">
        <v>0</v>
      </c>
      <c r="AC171" s="47">
        <v>0</v>
      </c>
      <c r="AD171" s="47">
        <v>0</v>
      </c>
      <c r="AE171" s="47">
        <v>0</v>
      </c>
      <c r="AF171" s="47">
        <v>0</v>
      </c>
      <c r="AG171" s="47">
        <v>0</v>
      </c>
      <c r="AH171" s="48">
        <v>0</v>
      </c>
      <c r="AI171" s="45" t="str">
        <f>Tabella1[[#This Row],[Required for Care Plan generation]]</f>
        <v>Yes</v>
      </c>
      <c r="AJ171" s="45" t="str">
        <f>IF(SUM(Tabella1[[#This Row],[DE-12]:[LT-75]])&gt;0,"Yes","No")</f>
        <v>No</v>
      </c>
    </row>
    <row r="172" spans="1:36" s="20" customFormat="1" ht="15" customHeight="1" x14ac:dyDescent="0.25">
      <c r="A172" s="79" t="s">
        <v>95</v>
      </c>
      <c r="B172" s="80" t="s">
        <v>284</v>
      </c>
      <c r="C172" s="21" t="s">
        <v>285</v>
      </c>
      <c r="D172" s="23" t="s">
        <v>777</v>
      </c>
      <c r="E172" s="23" t="s">
        <v>716</v>
      </c>
      <c r="F172" s="22" t="s">
        <v>652</v>
      </c>
      <c r="G172" s="45">
        <v>0</v>
      </c>
      <c r="H172" s="46">
        <v>0</v>
      </c>
      <c r="I172" s="47">
        <v>0</v>
      </c>
      <c r="J172" s="47">
        <v>0</v>
      </c>
      <c r="K172" s="47">
        <v>0</v>
      </c>
      <c r="L172" s="47">
        <v>0</v>
      </c>
      <c r="M172" s="47">
        <v>0</v>
      </c>
      <c r="N172" s="47">
        <v>0</v>
      </c>
      <c r="O172" s="47">
        <v>0</v>
      </c>
      <c r="P172" s="47">
        <v>0</v>
      </c>
      <c r="Q172" s="47">
        <v>0</v>
      </c>
      <c r="R172" s="48">
        <v>0</v>
      </c>
      <c r="S172" s="47">
        <v>0</v>
      </c>
      <c r="T172" s="47">
        <v>0</v>
      </c>
      <c r="U172" s="47">
        <v>0</v>
      </c>
      <c r="V172" s="47">
        <v>0</v>
      </c>
      <c r="W172" s="46">
        <v>0</v>
      </c>
      <c r="X172" s="48">
        <v>0</v>
      </c>
      <c r="Y172" s="46">
        <v>0</v>
      </c>
      <c r="Z172" s="47">
        <v>0</v>
      </c>
      <c r="AA172" s="47">
        <v>0</v>
      </c>
      <c r="AB172" s="47">
        <v>0</v>
      </c>
      <c r="AC172" s="47">
        <v>0</v>
      </c>
      <c r="AD172" s="47">
        <v>0</v>
      </c>
      <c r="AE172" s="47">
        <v>0</v>
      </c>
      <c r="AF172" s="47">
        <v>0</v>
      </c>
      <c r="AG172" s="47">
        <v>0</v>
      </c>
      <c r="AH172" s="48">
        <v>0</v>
      </c>
      <c r="AI172" s="45" t="str">
        <f>Tabella1[[#This Row],[Required for Care Plan generation]]</f>
        <v>Yes</v>
      </c>
      <c r="AJ172" s="45" t="str">
        <f>IF(SUM(Tabella1[[#This Row],[DE-12]:[LT-75]])&gt;0,"Yes","No")</f>
        <v>No</v>
      </c>
    </row>
    <row r="173" spans="1:36" s="20" customFormat="1" ht="15" customHeight="1" x14ac:dyDescent="0.25">
      <c r="A173" s="79" t="s">
        <v>95</v>
      </c>
      <c r="B173" s="80" t="s">
        <v>286</v>
      </c>
      <c r="C173" s="21" t="s">
        <v>287</v>
      </c>
      <c r="D173" s="23" t="s">
        <v>777</v>
      </c>
      <c r="E173" s="23" t="s">
        <v>716</v>
      </c>
      <c r="F173" s="22" t="s">
        <v>653</v>
      </c>
      <c r="G173" s="45">
        <v>0</v>
      </c>
      <c r="H173" s="46">
        <v>0</v>
      </c>
      <c r="I173" s="47">
        <v>0</v>
      </c>
      <c r="J173" s="47">
        <v>0</v>
      </c>
      <c r="K173" s="47">
        <v>0</v>
      </c>
      <c r="L173" s="47">
        <v>0</v>
      </c>
      <c r="M173" s="47">
        <v>0</v>
      </c>
      <c r="N173" s="47">
        <v>0</v>
      </c>
      <c r="O173" s="47">
        <v>0</v>
      </c>
      <c r="P173" s="47">
        <v>0</v>
      </c>
      <c r="Q173" s="47">
        <v>0</v>
      </c>
      <c r="R173" s="48">
        <v>0</v>
      </c>
      <c r="S173" s="47">
        <v>0</v>
      </c>
      <c r="T173" s="47">
        <v>0</v>
      </c>
      <c r="U173" s="47">
        <v>0</v>
      </c>
      <c r="V173" s="47">
        <v>0</v>
      </c>
      <c r="W173" s="46">
        <v>0</v>
      </c>
      <c r="X173" s="48">
        <v>0</v>
      </c>
      <c r="Y173" s="46">
        <v>0</v>
      </c>
      <c r="Z173" s="47">
        <v>0</v>
      </c>
      <c r="AA173" s="47">
        <v>0</v>
      </c>
      <c r="AB173" s="47">
        <v>0</v>
      </c>
      <c r="AC173" s="47">
        <v>0</v>
      </c>
      <c r="AD173" s="47">
        <v>0</v>
      </c>
      <c r="AE173" s="47">
        <v>0</v>
      </c>
      <c r="AF173" s="47">
        <v>0</v>
      </c>
      <c r="AG173" s="47">
        <v>0</v>
      </c>
      <c r="AH173" s="48">
        <v>0</v>
      </c>
      <c r="AI173" s="45" t="str">
        <f>Tabella1[[#This Row],[Required for Care Plan generation]]</f>
        <v>Yes</v>
      </c>
      <c r="AJ173" s="45" t="str">
        <f>IF(SUM(Tabella1[[#This Row],[DE-12]:[LT-75]])&gt;0,"Yes","No")</f>
        <v>No</v>
      </c>
    </row>
    <row r="174" spans="1:36" s="20" customFormat="1" ht="15" customHeight="1" x14ac:dyDescent="0.25">
      <c r="A174" s="79" t="s">
        <v>95</v>
      </c>
      <c r="B174" s="80" t="s">
        <v>288</v>
      </c>
      <c r="C174" s="21" t="s">
        <v>289</v>
      </c>
      <c r="D174" s="23" t="s">
        <v>777</v>
      </c>
      <c r="E174" s="23" t="s">
        <v>716</v>
      </c>
      <c r="F174" s="22" t="s">
        <v>654</v>
      </c>
      <c r="G174" s="45">
        <v>0</v>
      </c>
      <c r="H174" s="46">
        <v>0</v>
      </c>
      <c r="I174" s="47">
        <v>0</v>
      </c>
      <c r="J174" s="47">
        <v>0</v>
      </c>
      <c r="K174" s="47">
        <v>0</v>
      </c>
      <c r="L174" s="47">
        <v>0</v>
      </c>
      <c r="M174" s="47">
        <v>0</v>
      </c>
      <c r="N174" s="47">
        <v>0</v>
      </c>
      <c r="O174" s="47">
        <v>0</v>
      </c>
      <c r="P174" s="47">
        <v>0</v>
      </c>
      <c r="Q174" s="47">
        <v>0</v>
      </c>
      <c r="R174" s="48">
        <v>0</v>
      </c>
      <c r="S174" s="47">
        <v>0</v>
      </c>
      <c r="T174" s="47">
        <v>0</v>
      </c>
      <c r="U174" s="47">
        <v>0</v>
      </c>
      <c r="V174" s="47">
        <v>0</v>
      </c>
      <c r="W174" s="46">
        <v>0</v>
      </c>
      <c r="X174" s="48">
        <v>0</v>
      </c>
      <c r="Y174" s="46">
        <v>0</v>
      </c>
      <c r="Z174" s="47">
        <v>0</v>
      </c>
      <c r="AA174" s="47">
        <v>0</v>
      </c>
      <c r="AB174" s="47">
        <v>0</v>
      </c>
      <c r="AC174" s="47">
        <v>0</v>
      </c>
      <c r="AD174" s="47">
        <v>0</v>
      </c>
      <c r="AE174" s="47">
        <v>0</v>
      </c>
      <c r="AF174" s="47">
        <v>0</v>
      </c>
      <c r="AG174" s="47">
        <v>0</v>
      </c>
      <c r="AH174" s="48">
        <v>0</v>
      </c>
      <c r="AI174" s="45" t="str">
        <f>Tabella1[[#This Row],[Required for Care Plan generation]]</f>
        <v>Yes</v>
      </c>
      <c r="AJ174" s="45" t="str">
        <f>IF(SUM(Tabella1[[#This Row],[DE-12]:[LT-75]])&gt;0,"Yes","No")</f>
        <v>No</v>
      </c>
    </row>
    <row r="175" spans="1:36" s="20" customFormat="1" ht="15" customHeight="1" x14ac:dyDescent="0.25">
      <c r="A175" s="79" t="s">
        <v>95</v>
      </c>
      <c r="B175" s="80" t="s">
        <v>290</v>
      </c>
      <c r="C175" s="21" t="s">
        <v>291</v>
      </c>
      <c r="D175" s="23" t="s">
        <v>777</v>
      </c>
      <c r="E175" s="23" t="s">
        <v>716</v>
      </c>
      <c r="F175" s="22" t="s">
        <v>655</v>
      </c>
      <c r="G175" s="45">
        <v>0</v>
      </c>
      <c r="H175" s="46">
        <v>0</v>
      </c>
      <c r="I175" s="47">
        <v>0</v>
      </c>
      <c r="J175" s="47">
        <v>0</v>
      </c>
      <c r="K175" s="47">
        <v>1</v>
      </c>
      <c r="L175" s="47">
        <v>0</v>
      </c>
      <c r="M175" s="47">
        <v>0</v>
      </c>
      <c r="N175" s="47">
        <v>0</v>
      </c>
      <c r="O175" s="47">
        <v>0</v>
      </c>
      <c r="P175" s="47">
        <v>0</v>
      </c>
      <c r="Q175" s="47">
        <v>0</v>
      </c>
      <c r="R175" s="48">
        <v>0</v>
      </c>
      <c r="S175" s="47">
        <v>0</v>
      </c>
      <c r="T175" s="47">
        <v>0</v>
      </c>
      <c r="U175" s="47">
        <v>0</v>
      </c>
      <c r="V175" s="47">
        <v>0</v>
      </c>
      <c r="W175" s="46">
        <v>0</v>
      </c>
      <c r="X175" s="48">
        <v>0</v>
      </c>
      <c r="Y175" s="46">
        <v>0</v>
      </c>
      <c r="Z175" s="47">
        <v>0</v>
      </c>
      <c r="AA175" s="47">
        <v>0</v>
      </c>
      <c r="AB175" s="47">
        <v>0</v>
      </c>
      <c r="AC175" s="47">
        <v>0</v>
      </c>
      <c r="AD175" s="47">
        <v>0</v>
      </c>
      <c r="AE175" s="47">
        <v>0</v>
      </c>
      <c r="AF175" s="47">
        <v>0</v>
      </c>
      <c r="AG175" s="47">
        <v>0</v>
      </c>
      <c r="AH175" s="48">
        <v>0</v>
      </c>
      <c r="AI175" s="45" t="str">
        <f>Tabella1[[#This Row],[Required for Care Plan generation]]</f>
        <v>Yes</v>
      </c>
      <c r="AJ175" s="45" t="str">
        <f>IF(SUM(Tabella1[[#This Row],[DE-12]:[LT-75]])&gt;0,"Yes","No")</f>
        <v>Yes</v>
      </c>
    </row>
    <row r="176" spans="1:36" s="20" customFormat="1" ht="15" customHeight="1" x14ac:dyDescent="0.25">
      <c r="A176" s="79" t="s">
        <v>95</v>
      </c>
      <c r="B176" s="80" t="s">
        <v>292</v>
      </c>
      <c r="C176" s="21" t="s">
        <v>293</v>
      </c>
      <c r="D176" s="23" t="s">
        <v>777</v>
      </c>
      <c r="E176" s="23" t="s">
        <v>716</v>
      </c>
      <c r="F176" s="22" t="s">
        <v>656</v>
      </c>
      <c r="G176" s="45">
        <v>0</v>
      </c>
      <c r="H176" s="46">
        <v>0</v>
      </c>
      <c r="I176" s="47">
        <v>0</v>
      </c>
      <c r="J176" s="47">
        <v>0</v>
      </c>
      <c r="K176" s="47">
        <v>0</v>
      </c>
      <c r="L176" s="47">
        <v>0</v>
      </c>
      <c r="M176" s="47">
        <v>0</v>
      </c>
      <c r="N176" s="47">
        <v>0</v>
      </c>
      <c r="O176" s="47">
        <v>0</v>
      </c>
      <c r="P176" s="47">
        <v>0</v>
      </c>
      <c r="Q176" s="47">
        <v>0</v>
      </c>
      <c r="R176" s="48">
        <v>0</v>
      </c>
      <c r="S176" s="47">
        <v>0</v>
      </c>
      <c r="T176" s="47">
        <v>0</v>
      </c>
      <c r="U176" s="47">
        <v>0</v>
      </c>
      <c r="V176" s="47">
        <v>0</v>
      </c>
      <c r="W176" s="46">
        <v>0</v>
      </c>
      <c r="X176" s="48">
        <v>0</v>
      </c>
      <c r="Y176" s="46">
        <v>0</v>
      </c>
      <c r="Z176" s="47">
        <v>0</v>
      </c>
      <c r="AA176" s="47">
        <v>0</v>
      </c>
      <c r="AB176" s="47">
        <v>0</v>
      </c>
      <c r="AC176" s="47">
        <v>0</v>
      </c>
      <c r="AD176" s="47">
        <v>0</v>
      </c>
      <c r="AE176" s="47">
        <v>0</v>
      </c>
      <c r="AF176" s="47">
        <v>0</v>
      </c>
      <c r="AG176" s="47">
        <v>0</v>
      </c>
      <c r="AH176" s="48">
        <v>0</v>
      </c>
      <c r="AI176" s="45" t="str">
        <f>Tabella1[[#This Row],[Required for Care Plan generation]]</f>
        <v>Yes</v>
      </c>
      <c r="AJ176" s="45" t="str">
        <f>IF(SUM(Tabella1[[#This Row],[DE-12]:[LT-75]])&gt;0,"Yes","No")</f>
        <v>No</v>
      </c>
    </row>
    <row r="177" spans="1:36" s="20" customFormat="1" ht="15" customHeight="1" x14ac:dyDescent="0.25">
      <c r="A177" s="79" t="s">
        <v>95</v>
      </c>
      <c r="B177" s="80" t="s">
        <v>294</v>
      </c>
      <c r="C177" s="21" t="s">
        <v>295</v>
      </c>
      <c r="D177" s="23" t="s">
        <v>777</v>
      </c>
      <c r="E177" s="23" t="s">
        <v>716</v>
      </c>
      <c r="F177" s="22" t="s">
        <v>657</v>
      </c>
      <c r="G177" s="45">
        <v>0</v>
      </c>
      <c r="H177" s="46">
        <v>0</v>
      </c>
      <c r="I177" s="47">
        <v>0</v>
      </c>
      <c r="J177" s="47">
        <v>0</v>
      </c>
      <c r="K177" s="47">
        <v>0</v>
      </c>
      <c r="L177" s="47">
        <v>0</v>
      </c>
      <c r="M177" s="47">
        <v>0</v>
      </c>
      <c r="N177" s="47">
        <v>0</v>
      </c>
      <c r="O177" s="47">
        <v>0</v>
      </c>
      <c r="P177" s="47">
        <v>0</v>
      </c>
      <c r="Q177" s="47">
        <v>0</v>
      </c>
      <c r="R177" s="48">
        <v>0</v>
      </c>
      <c r="S177" s="47">
        <v>0</v>
      </c>
      <c r="T177" s="47">
        <v>0</v>
      </c>
      <c r="U177" s="47">
        <v>0</v>
      </c>
      <c r="V177" s="47">
        <v>0</v>
      </c>
      <c r="W177" s="46">
        <v>1</v>
      </c>
      <c r="X177" s="48">
        <v>0</v>
      </c>
      <c r="Y177" s="46">
        <v>0</v>
      </c>
      <c r="Z177" s="47">
        <v>0</v>
      </c>
      <c r="AA177" s="47">
        <v>0</v>
      </c>
      <c r="AB177" s="47">
        <v>0</v>
      </c>
      <c r="AC177" s="47">
        <v>0</v>
      </c>
      <c r="AD177" s="47">
        <v>0</v>
      </c>
      <c r="AE177" s="47">
        <v>0</v>
      </c>
      <c r="AF177" s="47">
        <v>0</v>
      </c>
      <c r="AG177" s="47">
        <v>0</v>
      </c>
      <c r="AH177" s="48">
        <v>0</v>
      </c>
      <c r="AI177" s="45" t="str">
        <f>Tabella1[[#This Row],[Required for Care Plan generation]]</f>
        <v>Yes</v>
      </c>
      <c r="AJ177" s="45" t="str">
        <f>IF(SUM(Tabella1[[#This Row],[DE-12]:[LT-75]])&gt;0,"Yes","No")</f>
        <v>Yes</v>
      </c>
    </row>
    <row r="178" spans="1:36" s="20" customFormat="1" ht="15" customHeight="1" x14ac:dyDescent="0.25">
      <c r="A178" s="79" t="s">
        <v>95</v>
      </c>
      <c r="B178" s="80" t="s">
        <v>296</v>
      </c>
      <c r="C178" s="21" t="s">
        <v>297</v>
      </c>
      <c r="D178" s="23" t="s">
        <v>779</v>
      </c>
      <c r="E178" s="23" t="s">
        <v>716</v>
      </c>
      <c r="F178" s="22" t="s">
        <v>658</v>
      </c>
      <c r="G178" s="45">
        <v>0</v>
      </c>
      <c r="H178" s="46">
        <v>0</v>
      </c>
      <c r="I178" s="47">
        <v>0</v>
      </c>
      <c r="J178" s="47">
        <v>0</v>
      </c>
      <c r="K178" s="47">
        <v>0</v>
      </c>
      <c r="L178" s="47">
        <v>0</v>
      </c>
      <c r="M178" s="47">
        <v>0</v>
      </c>
      <c r="N178" s="47">
        <v>0</v>
      </c>
      <c r="O178" s="47">
        <v>0</v>
      </c>
      <c r="P178" s="47">
        <v>0</v>
      </c>
      <c r="Q178" s="47">
        <v>0</v>
      </c>
      <c r="R178" s="48">
        <v>0</v>
      </c>
      <c r="S178" s="47">
        <v>0</v>
      </c>
      <c r="T178" s="47">
        <v>0</v>
      </c>
      <c r="U178" s="47">
        <v>0</v>
      </c>
      <c r="V178" s="47">
        <v>0</v>
      </c>
      <c r="W178" s="46">
        <v>0</v>
      </c>
      <c r="X178" s="48">
        <v>0</v>
      </c>
      <c r="Y178" s="46">
        <v>0</v>
      </c>
      <c r="Z178" s="47">
        <v>0</v>
      </c>
      <c r="AA178" s="47">
        <v>0</v>
      </c>
      <c r="AB178" s="47">
        <v>0</v>
      </c>
      <c r="AC178" s="47">
        <v>0</v>
      </c>
      <c r="AD178" s="47">
        <v>0</v>
      </c>
      <c r="AE178" s="47">
        <v>0</v>
      </c>
      <c r="AF178" s="47">
        <v>0</v>
      </c>
      <c r="AG178" s="47">
        <v>0</v>
      </c>
      <c r="AH178" s="48">
        <v>0</v>
      </c>
      <c r="AI178" s="45" t="str">
        <f>Tabella1[[#This Row],[Required for Care Plan generation]]</f>
        <v>Yes</v>
      </c>
      <c r="AJ178" s="45" t="str">
        <f>IF(SUM(Tabella1[[#This Row],[DE-12]:[LT-75]])&gt;0,"Yes","No")</f>
        <v>No</v>
      </c>
    </row>
    <row r="179" spans="1:36" s="20" customFormat="1" ht="15" customHeight="1" x14ac:dyDescent="0.25">
      <c r="A179" s="79" t="s">
        <v>95</v>
      </c>
      <c r="B179" s="80" t="s">
        <v>298</v>
      </c>
      <c r="C179" s="21" t="s">
        <v>299</v>
      </c>
      <c r="D179" s="23" t="s">
        <v>780</v>
      </c>
      <c r="E179" s="22" t="s">
        <v>735</v>
      </c>
      <c r="F179" s="22" t="s">
        <v>659</v>
      </c>
      <c r="G179" s="45">
        <v>0</v>
      </c>
      <c r="H179" s="46">
        <v>0</v>
      </c>
      <c r="I179" s="47">
        <v>0</v>
      </c>
      <c r="J179" s="47">
        <v>0</v>
      </c>
      <c r="K179" s="47">
        <v>0</v>
      </c>
      <c r="L179" s="47">
        <v>0</v>
      </c>
      <c r="M179" s="47">
        <v>0</v>
      </c>
      <c r="N179" s="47">
        <v>0</v>
      </c>
      <c r="O179" s="47">
        <v>0</v>
      </c>
      <c r="P179" s="47">
        <v>0</v>
      </c>
      <c r="Q179" s="47">
        <v>0</v>
      </c>
      <c r="R179" s="48">
        <v>0</v>
      </c>
      <c r="S179" s="47">
        <v>0</v>
      </c>
      <c r="T179" s="47">
        <v>0</v>
      </c>
      <c r="U179" s="47">
        <v>0</v>
      </c>
      <c r="V179" s="47">
        <v>0</v>
      </c>
      <c r="W179" s="46">
        <v>1</v>
      </c>
      <c r="X179" s="48">
        <v>0</v>
      </c>
      <c r="Y179" s="46">
        <v>0</v>
      </c>
      <c r="Z179" s="47">
        <v>0</v>
      </c>
      <c r="AA179" s="47">
        <v>0</v>
      </c>
      <c r="AB179" s="47">
        <v>0</v>
      </c>
      <c r="AC179" s="47">
        <v>0</v>
      </c>
      <c r="AD179" s="47">
        <v>0</v>
      </c>
      <c r="AE179" s="47">
        <v>0</v>
      </c>
      <c r="AF179" s="47">
        <v>0</v>
      </c>
      <c r="AG179" s="47">
        <v>0</v>
      </c>
      <c r="AH179" s="48">
        <v>0</v>
      </c>
      <c r="AI179" s="45" t="str">
        <f>Tabella1[[#This Row],[Required for Care Plan generation]]</f>
        <v>No</v>
      </c>
      <c r="AJ179" s="45" t="str">
        <f>IF(SUM(Tabella1[[#This Row],[DE-12]:[LT-75]])&gt;0,"Yes","No")</f>
        <v>Yes</v>
      </c>
    </row>
    <row r="180" spans="1:36" s="20" customFormat="1" ht="15" customHeight="1" x14ac:dyDescent="0.25">
      <c r="A180" s="79" t="s">
        <v>95</v>
      </c>
      <c r="B180" s="80" t="s">
        <v>300</v>
      </c>
      <c r="C180" s="21" t="s">
        <v>301</v>
      </c>
      <c r="D180" s="22" t="s">
        <v>716</v>
      </c>
      <c r="E180" s="23" t="s">
        <v>716</v>
      </c>
      <c r="F180" s="22" t="s">
        <v>660</v>
      </c>
      <c r="G180" s="45">
        <v>0</v>
      </c>
      <c r="H180" s="46">
        <v>0</v>
      </c>
      <c r="I180" s="47">
        <v>0</v>
      </c>
      <c r="J180" s="47">
        <v>0</v>
      </c>
      <c r="K180" s="47">
        <v>0</v>
      </c>
      <c r="L180" s="47">
        <v>0</v>
      </c>
      <c r="M180" s="47">
        <v>0</v>
      </c>
      <c r="N180" s="47">
        <v>0</v>
      </c>
      <c r="O180" s="47">
        <v>0</v>
      </c>
      <c r="P180" s="47">
        <v>0</v>
      </c>
      <c r="Q180" s="47">
        <v>0</v>
      </c>
      <c r="R180" s="48">
        <v>0</v>
      </c>
      <c r="S180" s="47">
        <v>0</v>
      </c>
      <c r="T180" s="47">
        <v>0</v>
      </c>
      <c r="U180" s="47">
        <v>0</v>
      </c>
      <c r="V180" s="47">
        <v>0</v>
      </c>
      <c r="W180" s="46">
        <v>0</v>
      </c>
      <c r="X180" s="48">
        <v>0</v>
      </c>
      <c r="Y180" s="46">
        <v>0</v>
      </c>
      <c r="Z180" s="47">
        <v>0</v>
      </c>
      <c r="AA180" s="47">
        <v>0</v>
      </c>
      <c r="AB180" s="47">
        <v>0</v>
      </c>
      <c r="AC180" s="47">
        <v>0</v>
      </c>
      <c r="AD180" s="47">
        <v>0</v>
      </c>
      <c r="AE180" s="47">
        <v>0</v>
      </c>
      <c r="AF180" s="47">
        <v>0</v>
      </c>
      <c r="AG180" s="47">
        <v>0</v>
      </c>
      <c r="AH180" s="48">
        <v>0</v>
      </c>
      <c r="AI180" s="45" t="str">
        <f>Tabella1[[#This Row],[Required for Care Plan generation]]</f>
        <v>Yes</v>
      </c>
      <c r="AJ180" s="45" t="str">
        <f>IF(SUM(Tabella1[[#This Row],[DE-12]:[LT-75]])&gt;0,"Yes","No")</f>
        <v>No</v>
      </c>
    </row>
    <row r="181" spans="1:36" s="20" customFormat="1" ht="15" customHeight="1" x14ac:dyDescent="0.25">
      <c r="A181" s="79" t="s">
        <v>95</v>
      </c>
      <c r="B181" s="80" t="s">
        <v>302</v>
      </c>
      <c r="C181" s="21" t="s">
        <v>303</v>
      </c>
      <c r="D181" s="22" t="s">
        <v>781</v>
      </c>
      <c r="E181" s="22" t="s">
        <v>735</v>
      </c>
      <c r="F181" s="22" t="s">
        <v>661</v>
      </c>
      <c r="G181" s="45">
        <v>0</v>
      </c>
      <c r="H181" s="46">
        <v>0</v>
      </c>
      <c r="I181" s="47">
        <v>0</v>
      </c>
      <c r="J181" s="47">
        <v>0</v>
      </c>
      <c r="K181" s="47">
        <v>0</v>
      </c>
      <c r="L181" s="47">
        <v>0</v>
      </c>
      <c r="M181" s="47">
        <v>0</v>
      </c>
      <c r="N181" s="47">
        <v>0</v>
      </c>
      <c r="O181" s="47">
        <v>0</v>
      </c>
      <c r="P181" s="47">
        <v>0</v>
      </c>
      <c r="Q181" s="47">
        <v>0</v>
      </c>
      <c r="R181" s="48">
        <v>0</v>
      </c>
      <c r="S181" s="47">
        <v>0</v>
      </c>
      <c r="T181" s="47">
        <v>0</v>
      </c>
      <c r="U181" s="47">
        <v>0</v>
      </c>
      <c r="V181" s="47">
        <v>0</v>
      </c>
      <c r="W181" s="46">
        <v>0</v>
      </c>
      <c r="X181" s="48">
        <v>0</v>
      </c>
      <c r="Y181" s="46">
        <v>0</v>
      </c>
      <c r="Z181" s="47">
        <v>0</v>
      </c>
      <c r="AA181" s="47">
        <v>0</v>
      </c>
      <c r="AB181" s="47">
        <v>0</v>
      </c>
      <c r="AC181" s="47">
        <v>0</v>
      </c>
      <c r="AD181" s="47">
        <v>0</v>
      </c>
      <c r="AE181" s="47">
        <v>0</v>
      </c>
      <c r="AF181" s="47">
        <v>0</v>
      </c>
      <c r="AG181" s="47">
        <v>0</v>
      </c>
      <c r="AH181" s="48">
        <v>0</v>
      </c>
      <c r="AI181" s="45" t="str">
        <f>Tabella1[[#This Row],[Required for Care Plan generation]]</f>
        <v>No</v>
      </c>
      <c r="AJ181" s="45" t="str">
        <f>IF(SUM(Tabella1[[#This Row],[DE-12]:[LT-75]])&gt;0,"Yes","No")</f>
        <v>No</v>
      </c>
    </row>
    <row r="182" spans="1:36" s="20" customFormat="1" ht="15" customHeight="1" x14ac:dyDescent="0.25">
      <c r="A182" s="79" t="s">
        <v>95</v>
      </c>
      <c r="B182" s="80" t="s">
        <v>304</v>
      </c>
      <c r="C182" s="21" t="s">
        <v>305</v>
      </c>
      <c r="D182" s="22" t="s">
        <v>781</v>
      </c>
      <c r="E182" s="22" t="s">
        <v>735</v>
      </c>
      <c r="F182" s="22" t="s">
        <v>662</v>
      </c>
      <c r="G182" s="45">
        <v>0</v>
      </c>
      <c r="H182" s="46">
        <v>0</v>
      </c>
      <c r="I182" s="47">
        <v>0</v>
      </c>
      <c r="J182" s="47">
        <v>0</v>
      </c>
      <c r="K182" s="47">
        <v>0</v>
      </c>
      <c r="L182" s="47">
        <v>0</v>
      </c>
      <c r="M182" s="47">
        <v>0</v>
      </c>
      <c r="N182" s="47">
        <v>0</v>
      </c>
      <c r="O182" s="47">
        <v>0</v>
      </c>
      <c r="P182" s="47">
        <v>0</v>
      </c>
      <c r="Q182" s="47">
        <v>0</v>
      </c>
      <c r="R182" s="48">
        <v>0</v>
      </c>
      <c r="S182" s="47">
        <v>0</v>
      </c>
      <c r="T182" s="47">
        <v>0</v>
      </c>
      <c r="U182" s="47">
        <v>0</v>
      </c>
      <c r="V182" s="47">
        <v>0</v>
      </c>
      <c r="W182" s="46">
        <v>0</v>
      </c>
      <c r="X182" s="48">
        <v>0</v>
      </c>
      <c r="Y182" s="46">
        <v>0</v>
      </c>
      <c r="Z182" s="47">
        <v>0</v>
      </c>
      <c r="AA182" s="47">
        <v>0</v>
      </c>
      <c r="AB182" s="47">
        <v>0</v>
      </c>
      <c r="AC182" s="47">
        <v>0</v>
      </c>
      <c r="AD182" s="47">
        <v>0</v>
      </c>
      <c r="AE182" s="47">
        <v>0</v>
      </c>
      <c r="AF182" s="47">
        <v>0</v>
      </c>
      <c r="AG182" s="47">
        <v>0</v>
      </c>
      <c r="AH182" s="48">
        <v>0</v>
      </c>
      <c r="AI182" s="45" t="str">
        <f>Tabella1[[#This Row],[Required for Care Plan generation]]</f>
        <v>No</v>
      </c>
      <c r="AJ182" s="45" t="str">
        <f>IF(SUM(Tabella1[[#This Row],[DE-12]:[LT-75]])&gt;0,"Yes","No")</f>
        <v>No</v>
      </c>
    </row>
    <row r="183" spans="1:36" s="20" customFormat="1" ht="15" customHeight="1" x14ac:dyDescent="0.25">
      <c r="A183" s="79" t="s">
        <v>95</v>
      </c>
      <c r="B183" s="80" t="s">
        <v>306</v>
      </c>
      <c r="C183" s="21" t="s">
        <v>307</v>
      </c>
      <c r="D183" s="22" t="s">
        <v>781</v>
      </c>
      <c r="E183" s="22" t="s">
        <v>735</v>
      </c>
      <c r="F183" s="22" t="s">
        <v>663</v>
      </c>
      <c r="G183" s="45">
        <v>0</v>
      </c>
      <c r="H183" s="46">
        <v>0</v>
      </c>
      <c r="I183" s="47">
        <v>0</v>
      </c>
      <c r="J183" s="47">
        <v>0</v>
      </c>
      <c r="K183" s="47">
        <v>0</v>
      </c>
      <c r="L183" s="47">
        <v>0</v>
      </c>
      <c r="M183" s="47">
        <v>0</v>
      </c>
      <c r="N183" s="47">
        <v>0</v>
      </c>
      <c r="O183" s="47">
        <v>0</v>
      </c>
      <c r="P183" s="47">
        <v>0</v>
      </c>
      <c r="Q183" s="47">
        <v>0</v>
      </c>
      <c r="R183" s="48">
        <v>0</v>
      </c>
      <c r="S183" s="47">
        <v>0</v>
      </c>
      <c r="T183" s="47">
        <v>0</v>
      </c>
      <c r="U183" s="47">
        <v>0</v>
      </c>
      <c r="V183" s="47">
        <v>0</v>
      </c>
      <c r="W183" s="46">
        <v>0</v>
      </c>
      <c r="X183" s="48">
        <v>0</v>
      </c>
      <c r="Y183" s="46">
        <v>0</v>
      </c>
      <c r="Z183" s="47">
        <v>0</v>
      </c>
      <c r="AA183" s="47">
        <v>0</v>
      </c>
      <c r="AB183" s="47">
        <v>0</v>
      </c>
      <c r="AC183" s="47">
        <v>0</v>
      </c>
      <c r="AD183" s="47">
        <v>0</v>
      </c>
      <c r="AE183" s="47">
        <v>0</v>
      </c>
      <c r="AF183" s="47">
        <v>0</v>
      </c>
      <c r="AG183" s="47">
        <v>0</v>
      </c>
      <c r="AH183" s="48">
        <v>0</v>
      </c>
      <c r="AI183" s="45" t="str">
        <f>Tabella1[[#This Row],[Required for Care Plan generation]]</f>
        <v>No</v>
      </c>
      <c r="AJ183" s="45" t="str">
        <f>IF(SUM(Tabella1[[#This Row],[DE-12]:[LT-75]])&gt;0,"Yes","No")</f>
        <v>No</v>
      </c>
    </row>
    <row r="184" spans="1:36" s="20" customFormat="1" ht="15" customHeight="1" x14ac:dyDescent="0.25">
      <c r="A184" s="79" t="s">
        <v>95</v>
      </c>
      <c r="B184" s="80" t="s">
        <v>308</v>
      </c>
      <c r="C184" s="21" t="s">
        <v>309</v>
      </c>
      <c r="D184" s="22" t="s">
        <v>716</v>
      </c>
      <c r="E184" s="22" t="s">
        <v>735</v>
      </c>
      <c r="F184" s="22" t="s">
        <v>664</v>
      </c>
      <c r="G184" s="45">
        <v>0</v>
      </c>
      <c r="H184" s="46">
        <v>0</v>
      </c>
      <c r="I184" s="47">
        <v>0</v>
      </c>
      <c r="J184" s="47">
        <v>0</v>
      </c>
      <c r="K184" s="47">
        <v>0</v>
      </c>
      <c r="L184" s="47">
        <v>0</v>
      </c>
      <c r="M184" s="47">
        <v>0</v>
      </c>
      <c r="N184" s="47">
        <v>0</v>
      </c>
      <c r="O184" s="47">
        <v>0</v>
      </c>
      <c r="P184" s="47">
        <v>0</v>
      </c>
      <c r="Q184" s="47">
        <v>0</v>
      </c>
      <c r="R184" s="48">
        <v>0</v>
      </c>
      <c r="S184" s="47">
        <v>0</v>
      </c>
      <c r="T184" s="47">
        <v>0</v>
      </c>
      <c r="U184" s="47">
        <v>0</v>
      </c>
      <c r="V184" s="47">
        <v>0</v>
      </c>
      <c r="W184" s="46">
        <v>0</v>
      </c>
      <c r="X184" s="48">
        <v>0</v>
      </c>
      <c r="Y184" s="46">
        <v>0</v>
      </c>
      <c r="Z184" s="47">
        <v>0</v>
      </c>
      <c r="AA184" s="47">
        <v>0</v>
      </c>
      <c r="AB184" s="47">
        <v>0</v>
      </c>
      <c r="AC184" s="47">
        <v>0</v>
      </c>
      <c r="AD184" s="47">
        <v>0</v>
      </c>
      <c r="AE184" s="47">
        <v>0</v>
      </c>
      <c r="AF184" s="47">
        <v>0</v>
      </c>
      <c r="AG184" s="47">
        <v>0</v>
      </c>
      <c r="AH184" s="48">
        <v>0</v>
      </c>
      <c r="AI184" s="45" t="str">
        <f>Tabella1[[#This Row],[Required for Care Plan generation]]</f>
        <v>No</v>
      </c>
      <c r="AJ184" s="45" t="str">
        <f>IF(SUM(Tabella1[[#This Row],[DE-12]:[LT-75]])&gt;0,"Yes","No")</f>
        <v>No</v>
      </c>
    </row>
    <row r="185" spans="1:36" s="20" customFormat="1" ht="15" customHeight="1" x14ac:dyDescent="0.25">
      <c r="A185" s="79" t="s">
        <v>95</v>
      </c>
      <c r="B185" s="80" t="s">
        <v>310</v>
      </c>
      <c r="C185" s="21" t="s">
        <v>311</v>
      </c>
      <c r="D185" s="23" t="s">
        <v>782</v>
      </c>
      <c r="E185" s="22" t="s">
        <v>735</v>
      </c>
      <c r="F185" s="22" t="s">
        <v>665</v>
      </c>
      <c r="G185" s="45">
        <v>0</v>
      </c>
      <c r="H185" s="46">
        <v>0</v>
      </c>
      <c r="I185" s="47">
        <v>0</v>
      </c>
      <c r="J185" s="47">
        <v>0</v>
      </c>
      <c r="K185" s="47">
        <v>0</v>
      </c>
      <c r="L185" s="47">
        <v>0</v>
      </c>
      <c r="M185" s="47">
        <v>0</v>
      </c>
      <c r="N185" s="47">
        <v>0</v>
      </c>
      <c r="O185" s="47">
        <v>0</v>
      </c>
      <c r="P185" s="47">
        <v>0</v>
      </c>
      <c r="Q185" s="47">
        <v>0</v>
      </c>
      <c r="R185" s="48">
        <v>0</v>
      </c>
      <c r="S185" s="47">
        <v>0</v>
      </c>
      <c r="T185" s="47">
        <v>0</v>
      </c>
      <c r="U185" s="47">
        <v>0</v>
      </c>
      <c r="V185" s="47">
        <v>0</v>
      </c>
      <c r="W185" s="46">
        <v>0</v>
      </c>
      <c r="X185" s="48">
        <v>0</v>
      </c>
      <c r="Y185" s="46">
        <v>0</v>
      </c>
      <c r="Z185" s="47">
        <v>0</v>
      </c>
      <c r="AA185" s="47">
        <v>0</v>
      </c>
      <c r="AB185" s="47">
        <v>0</v>
      </c>
      <c r="AC185" s="47">
        <v>0</v>
      </c>
      <c r="AD185" s="47">
        <v>0</v>
      </c>
      <c r="AE185" s="47">
        <v>0</v>
      </c>
      <c r="AF185" s="47">
        <v>0</v>
      </c>
      <c r="AG185" s="47">
        <v>0</v>
      </c>
      <c r="AH185" s="48">
        <v>0</v>
      </c>
      <c r="AI185" s="45" t="str">
        <f>Tabella1[[#This Row],[Required for Care Plan generation]]</f>
        <v>No</v>
      </c>
      <c r="AJ185" s="45" t="str">
        <f>IF(SUM(Tabella1[[#This Row],[DE-12]:[LT-75]])&gt;0,"Yes","No")</f>
        <v>No</v>
      </c>
    </row>
    <row r="186" spans="1:36" s="20" customFormat="1" ht="15" customHeight="1" x14ac:dyDescent="0.25">
      <c r="A186" s="79" t="s">
        <v>95</v>
      </c>
      <c r="B186" s="80" t="s">
        <v>312</v>
      </c>
      <c r="C186" s="21" t="s">
        <v>313</v>
      </c>
      <c r="D186" s="22" t="s">
        <v>783</v>
      </c>
      <c r="E186" s="22" t="s">
        <v>735</v>
      </c>
      <c r="F186" s="22" t="s">
        <v>666</v>
      </c>
      <c r="G186" s="45">
        <v>0</v>
      </c>
      <c r="H186" s="46">
        <v>0</v>
      </c>
      <c r="I186" s="47">
        <v>0</v>
      </c>
      <c r="J186" s="47">
        <v>0</v>
      </c>
      <c r="K186" s="47">
        <v>0</v>
      </c>
      <c r="L186" s="47">
        <v>0</v>
      </c>
      <c r="M186" s="47">
        <v>0</v>
      </c>
      <c r="N186" s="47">
        <v>0</v>
      </c>
      <c r="O186" s="47">
        <v>0</v>
      </c>
      <c r="P186" s="47">
        <v>0</v>
      </c>
      <c r="Q186" s="47">
        <v>0</v>
      </c>
      <c r="R186" s="48">
        <v>0</v>
      </c>
      <c r="S186" s="47">
        <v>0</v>
      </c>
      <c r="T186" s="47">
        <v>0</v>
      </c>
      <c r="U186" s="47">
        <v>0</v>
      </c>
      <c r="V186" s="47">
        <v>0</v>
      </c>
      <c r="W186" s="46">
        <v>0</v>
      </c>
      <c r="X186" s="48">
        <v>0</v>
      </c>
      <c r="Y186" s="46">
        <v>0</v>
      </c>
      <c r="Z186" s="47">
        <v>0</v>
      </c>
      <c r="AA186" s="47">
        <v>0</v>
      </c>
      <c r="AB186" s="47">
        <v>0</v>
      </c>
      <c r="AC186" s="47">
        <v>0</v>
      </c>
      <c r="AD186" s="47">
        <v>0</v>
      </c>
      <c r="AE186" s="47">
        <v>0</v>
      </c>
      <c r="AF186" s="47">
        <v>0</v>
      </c>
      <c r="AG186" s="47">
        <v>0</v>
      </c>
      <c r="AH186" s="48">
        <v>0</v>
      </c>
      <c r="AI186" s="45" t="str">
        <f>Tabella1[[#This Row],[Required for Care Plan generation]]</f>
        <v>No</v>
      </c>
      <c r="AJ186" s="45" t="str">
        <f>IF(SUM(Tabella1[[#This Row],[DE-12]:[LT-75]])&gt;0,"Yes","No")</f>
        <v>No</v>
      </c>
    </row>
    <row r="187" spans="1:36" s="20" customFormat="1" ht="15" customHeight="1" x14ac:dyDescent="0.25">
      <c r="A187" s="79" t="s">
        <v>95</v>
      </c>
      <c r="B187" s="80" t="s">
        <v>314</v>
      </c>
      <c r="C187" s="21" t="s">
        <v>315</v>
      </c>
      <c r="D187" s="22" t="s">
        <v>716</v>
      </c>
      <c r="E187" s="22" t="s">
        <v>735</v>
      </c>
      <c r="F187" s="22" t="s">
        <v>667</v>
      </c>
      <c r="G187" s="45">
        <v>0</v>
      </c>
      <c r="H187" s="46">
        <v>0</v>
      </c>
      <c r="I187" s="47">
        <v>0</v>
      </c>
      <c r="J187" s="47">
        <v>0</v>
      </c>
      <c r="K187" s="47">
        <v>0</v>
      </c>
      <c r="L187" s="47">
        <v>0</v>
      </c>
      <c r="M187" s="47">
        <v>0</v>
      </c>
      <c r="N187" s="47">
        <v>0</v>
      </c>
      <c r="O187" s="47">
        <v>0</v>
      </c>
      <c r="P187" s="47">
        <v>0</v>
      </c>
      <c r="Q187" s="47">
        <v>0</v>
      </c>
      <c r="R187" s="48">
        <v>0</v>
      </c>
      <c r="S187" s="47">
        <v>0</v>
      </c>
      <c r="T187" s="47">
        <v>0</v>
      </c>
      <c r="U187" s="47">
        <v>0</v>
      </c>
      <c r="V187" s="47">
        <v>0</v>
      </c>
      <c r="W187" s="46">
        <v>0</v>
      </c>
      <c r="X187" s="48">
        <v>0</v>
      </c>
      <c r="Y187" s="46">
        <v>0</v>
      </c>
      <c r="Z187" s="47">
        <v>0</v>
      </c>
      <c r="AA187" s="47">
        <v>0</v>
      </c>
      <c r="AB187" s="47">
        <v>0</v>
      </c>
      <c r="AC187" s="47">
        <v>0</v>
      </c>
      <c r="AD187" s="47">
        <v>0</v>
      </c>
      <c r="AE187" s="47">
        <v>0</v>
      </c>
      <c r="AF187" s="47">
        <v>0</v>
      </c>
      <c r="AG187" s="47">
        <v>0</v>
      </c>
      <c r="AH187" s="48">
        <v>0</v>
      </c>
      <c r="AI187" s="45" t="str">
        <f>Tabella1[[#This Row],[Required for Care Plan generation]]</f>
        <v>No</v>
      </c>
      <c r="AJ187" s="45" t="str">
        <f>IF(SUM(Tabella1[[#This Row],[DE-12]:[LT-75]])&gt;0,"Yes","No")</f>
        <v>No</v>
      </c>
    </row>
    <row r="188" spans="1:36" s="20" customFormat="1" ht="15" customHeight="1" x14ac:dyDescent="0.25">
      <c r="A188" s="79" t="s">
        <v>95</v>
      </c>
      <c r="B188" s="80" t="s">
        <v>312</v>
      </c>
      <c r="C188" s="21" t="s">
        <v>316</v>
      </c>
      <c r="D188" s="29" t="s">
        <v>784</v>
      </c>
      <c r="E188" s="22" t="s">
        <v>735</v>
      </c>
      <c r="F188" s="22" t="s">
        <v>668</v>
      </c>
      <c r="G188" s="45">
        <v>0</v>
      </c>
      <c r="H188" s="46">
        <v>0</v>
      </c>
      <c r="I188" s="47">
        <v>0</v>
      </c>
      <c r="J188" s="47">
        <v>0</v>
      </c>
      <c r="K188" s="47">
        <v>0</v>
      </c>
      <c r="L188" s="47">
        <v>0</v>
      </c>
      <c r="M188" s="47">
        <v>0</v>
      </c>
      <c r="N188" s="47">
        <v>0</v>
      </c>
      <c r="O188" s="47">
        <v>0</v>
      </c>
      <c r="P188" s="47">
        <v>0</v>
      </c>
      <c r="Q188" s="47">
        <v>0</v>
      </c>
      <c r="R188" s="48">
        <v>0</v>
      </c>
      <c r="S188" s="47">
        <v>0</v>
      </c>
      <c r="T188" s="47">
        <v>0</v>
      </c>
      <c r="U188" s="47">
        <v>0</v>
      </c>
      <c r="V188" s="47">
        <v>0</v>
      </c>
      <c r="W188" s="46">
        <v>0</v>
      </c>
      <c r="X188" s="48">
        <v>0</v>
      </c>
      <c r="Y188" s="46">
        <v>0</v>
      </c>
      <c r="Z188" s="47">
        <v>0</v>
      </c>
      <c r="AA188" s="47">
        <v>0</v>
      </c>
      <c r="AB188" s="47">
        <v>0</v>
      </c>
      <c r="AC188" s="47">
        <v>0</v>
      </c>
      <c r="AD188" s="47">
        <v>0</v>
      </c>
      <c r="AE188" s="47">
        <v>0</v>
      </c>
      <c r="AF188" s="47">
        <v>0</v>
      </c>
      <c r="AG188" s="47">
        <v>0</v>
      </c>
      <c r="AH188" s="48">
        <v>0</v>
      </c>
      <c r="AI188" s="45" t="str">
        <f>Tabella1[[#This Row],[Required for Care Plan generation]]</f>
        <v>No</v>
      </c>
      <c r="AJ188" s="45" t="str">
        <f>IF(SUM(Tabella1[[#This Row],[DE-12]:[LT-75]])&gt;0,"Yes","No")</f>
        <v>No</v>
      </c>
    </row>
    <row r="189" spans="1:36" s="20" customFormat="1" ht="15" customHeight="1" thickBot="1" x14ac:dyDescent="0.3">
      <c r="A189" s="79" t="s">
        <v>95</v>
      </c>
      <c r="B189" s="80" t="s">
        <v>317</v>
      </c>
      <c r="C189" s="21" t="s">
        <v>318</v>
      </c>
      <c r="D189" s="22" t="s">
        <v>716</v>
      </c>
      <c r="E189" s="22" t="s">
        <v>735</v>
      </c>
      <c r="F189" s="22" t="s">
        <v>669</v>
      </c>
      <c r="G189" s="45">
        <v>0</v>
      </c>
      <c r="H189" s="46">
        <v>0</v>
      </c>
      <c r="I189" s="47">
        <v>0</v>
      </c>
      <c r="J189" s="47">
        <v>0</v>
      </c>
      <c r="K189" s="47">
        <v>0</v>
      </c>
      <c r="L189" s="47">
        <v>0</v>
      </c>
      <c r="M189" s="47">
        <v>0</v>
      </c>
      <c r="N189" s="47">
        <v>0</v>
      </c>
      <c r="O189" s="47">
        <v>0</v>
      </c>
      <c r="P189" s="47">
        <v>0</v>
      </c>
      <c r="Q189" s="47">
        <v>0</v>
      </c>
      <c r="R189" s="48">
        <v>0</v>
      </c>
      <c r="S189" s="47">
        <v>0</v>
      </c>
      <c r="T189" s="47">
        <v>0</v>
      </c>
      <c r="U189" s="47">
        <v>0</v>
      </c>
      <c r="V189" s="47">
        <v>0</v>
      </c>
      <c r="W189" s="46">
        <v>0</v>
      </c>
      <c r="X189" s="48">
        <v>0</v>
      </c>
      <c r="Y189" s="46">
        <v>0</v>
      </c>
      <c r="Z189" s="47">
        <v>0</v>
      </c>
      <c r="AA189" s="47">
        <v>0</v>
      </c>
      <c r="AB189" s="47">
        <v>0</v>
      </c>
      <c r="AC189" s="47">
        <v>0</v>
      </c>
      <c r="AD189" s="47">
        <v>0</v>
      </c>
      <c r="AE189" s="47">
        <v>0</v>
      </c>
      <c r="AF189" s="47">
        <v>0</v>
      </c>
      <c r="AG189" s="47">
        <v>0</v>
      </c>
      <c r="AH189" s="48">
        <v>0</v>
      </c>
      <c r="AI189" s="45" t="str">
        <f>Tabella1[[#This Row],[Required for Care Plan generation]]</f>
        <v>No</v>
      </c>
      <c r="AJ189" s="45" t="str">
        <f>IF(SUM(Tabella1[[#This Row],[DE-12]:[LT-75]])&gt;0,"Yes","No")</f>
        <v>No</v>
      </c>
    </row>
    <row r="190" spans="1:36" s="20" customFormat="1" ht="15" customHeight="1" thickTop="1" x14ac:dyDescent="0.25">
      <c r="A190" s="85" t="s">
        <v>319</v>
      </c>
      <c r="B190" s="86" t="s">
        <v>27</v>
      </c>
      <c r="C190" s="35" t="s">
        <v>28</v>
      </c>
      <c r="D190" s="36" t="s">
        <v>716</v>
      </c>
      <c r="E190" s="36" t="s">
        <v>735</v>
      </c>
      <c r="F190" s="36" t="s">
        <v>670</v>
      </c>
      <c r="G190" s="41">
        <v>0</v>
      </c>
      <c r="H190" s="42">
        <v>0</v>
      </c>
      <c r="I190" s="43">
        <v>0</v>
      </c>
      <c r="J190" s="43">
        <v>0</v>
      </c>
      <c r="K190" s="43">
        <v>0</v>
      </c>
      <c r="L190" s="43">
        <v>0</v>
      </c>
      <c r="M190" s="43">
        <v>0</v>
      </c>
      <c r="N190" s="43">
        <v>0</v>
      </c>
      <c r="O190" s="43">
        <v>0</v>
      </c>
      <c r="P190" s="43">
        <v>0</v>
      </c>
      <c r="Q190" s="43">
        <v>0</v>
      </c>
      <c r="R190" s="44">
        <v>0</v>
      </c>
      <c r="S190" s="42">
        <v>0</v>
      </c>
      <c r="T190" s="43">
        <v>0</v>
      </c>
      <c r="U190" s="43">
        <v>0</v>
      </c>
      <c r="V190" s="44">
        <v>0</v>
      </c>
      <c r="W190" s="42">
        <v>0</v>
      </c>
      <c r="X190" s="44">
        <v>0</v>
      </c>
      <c r="Y190" s="42">
        <v>0</v>
      </c>
      <c r="Z190" s="43">
        <v>0</v>
      </c>
      <c r="AA190" s="43">
        <v>0</v>
      </c>
      <c r="AB190" s="43">
        <v>0</v>
      </c>
      <c r="AC190" s="43">
        <v>0</v>
      </c>
      <c r="AD190" s="43">
        <v>0</v>
      </c>
      <c r="AE190" s="43">
        <v>0</v>
      </c>
      <c r="AF190" s="43">
        <v>0</v>
      </c>
      <c r="AG190" s="43">
        <v>0</v>
      </c>
      <c r="AH190" s="44">
        <v>0</v>
      </c>
      <c r="AI190" s="45" t="str">
        <f>Tabella1[[#This Row],[Required for Care Plan generation]]</f>
        <v>No</v>
      </c>
      <c r="AJ190" s="45" t="str">
        <f>IF(SUM(Tabella1[[#This Row],[DE-12]:[LT-75]])&gt;0,"Yes","No")</f>
        <v>No</v>
      </c>
    </row>
    <row r="191" spans="1:36" s="20" customFormat="1" ht="15" customHeight="1" x14ac:dyDescent="0.25">
      <c r="A191" s="83" t="s">
        <v>319</v>
      </c>
      <c r="B191" s="84" t="s">
        <v>320</v>
      </c>
      <c r="C191" s="24" t="s">
        <v>321</v>
      </c>
      <c r="D191" s="25" t="s">
        <v>716</v>
      </c>
      <c r="E191" s="25" t="s">
        <v>735</v>
      </c>
      <c r="F191" s="25" t="s">
        <v>671</v>
      </c>
      <c r="G191" s="45">
        <v>0</v>
      </c>
      <c r="H191" s="46">
        <v>0</v>
      </c>
      <c r="I191" s="47">
        <v>0</v>
      </c>
      <c r="J191" s="47">
        <v>0</v>
      </c>
      <c r="K191" s="47">
        <v>0</v>
      </c>
      <c r="L191" s="47">
        <v>0</v>
      </c>
      <c r="M191" s="47">
        <v>0</v>
      </c>
      <c r="N191" s="47">
        <v>0</v>
      </c>
      <c r="O191" s="47">
        <v>0</v>
      </c>
      <c r="P191" s="47">
        <v>0</v>
      </c>
      <c r="Q191" s="47">
        <v>0</v>
      </c>
      <c r="R191" s="48">
        <v>0</v>
      </c>
      <c r="S191" s="46">
        <v>0</v>
      </c>
      <c r="T191" s="47">
        <v>0</v>
      </c>
      <c r="U191" s="47">
        <v>0</v>
      </c>
      <c r="V191" s="48">
        <v>0</v>
      </c>
      <c r="W191" s="46">
        <v>0</v>
      </c>
      <c r="X191" s="48">
        <v>0</v>
      </c>
      <c r="Y191" s="46">
        <v>0</v>
      </c>
      <c r="Z191" s="47">
        <v>0</v>
      </c>
      <c r="AA191" s="47">
        <v>0</v>
      </c>
      <c r="AB191" s="47">
        <v>0</v>
      </c>
      <c r="AC191" s="47">
        <v>0</v>
      </c>
      <c r="AD191" s="47">
        <v>0</v>
      </c>
      <c r="AE191" s="47">
        <v>0</v>
      </c>
      <c r="AF191" s="47">
        <v>0</v>
      </c>
      <c r="AG191" s="47">
        <v>0</v>
      </c>
      <c r="AH191" s="48">
        <v>0</v>
      </c>
      <c r="AI191" s="45" t="str">
        <f>Tabella1[[#This Row],[Required for Care Plan generation]]</f>
        <v>No</v>
      </c>
      <c r="AJ191" s="45" t="str">
        <f>IF(SUM(Tabella1[[#This Row],[DE-12]:[LT-75]])&gt;0,"Yes","No")</f>
        <v>No</v>
      </c>
    </row>
    <row r="192" spans="1:36" s="20" customFormat="1" ht="15" customHeight="1" x14ac:dyDescent="0.25">
      <c r="A192" s="83" t="s">
        <v>319</v>
      </c>
      <c r="B192" s="84" t="s">
        <v>322</v>
      </c>
      <c r="C192" s="24" t="s">
        <v>323</v>
      </c>
      <c r="D192" s="26" t="s">
        <v>716</v>
      </c>
      <c r="E192" s="25" t="s">
        <v>735</v>
      </c>
      <c r="F192" s="25" t="s">
        <v>672</v>
      </c>
      <c r="G192" s="45">
        <v>0</v>
      </c>
      <c r="H192" s="46">
        <v>0</v>
      </c>
      <c r="I192" s="47">
        <v>0</v>
      </c>
      <c r="J192" s="47">
        <v>0</v>
      </c>
      <c r="K192" s="47">
        <v>0</v>
      </c>
      <c r="L192" s="47">
        <v>0</v>
      </c>
      <c r="M192" s="47">
        <v>0</v>
      </c>
      <c r="N192" s="47">
        <v>0</v>
      </c>
      <c r="O192" s="47">
        <v>0</v>
      </c>
      <c r="P192" s="47">
        <v>0</v>
      </c>
      <c r="Q192" s="47">
        <v>0</v>
      </c>
      <c r="R192" s="48">
        <v>0</v>
      </c>
      <c r="S192" s="46">
        <v>0</v>
      </c>
      <c r="T192" s="47">
        <v>0</v>
      </c>
      <c r="U192" s="47">
        <v>0</v>
      </c>
      <c r="V192" s="48">
        <v>0</v>
      </c>
      <c r="W192" s="46">
        <v>0</v>
      </c>
      <c r="X192" s="48">
        <v>0</v>
      </c>
      <c r="Y192" s="46">
        <v>0</v>
      </c>
      <c r="Z192" s="47">
        <v>0</v>
      </c>
      <c r="AA192" s="47">
        <v>0</v>
      </c>
      <c r="AB192" s="47">
        <v>0</v>
      </c>
      <c r="AC192" s="47">
        <v>0</v>
      </c>
      <c r="AD192" s="47">
        <v>0</v>
      </c>
      <c r="AE192" s="47">
        <v>0</v>
      </c>
      <c r="AF192" s="47">
        <v>0</v>
      </c>
      <c r="AG192" s="47">
        <v>0</v>
      </c>
      <c r="AH192" s="48">
        <v>0</v>
      </c>
      <c r="AI192" s="45" t="str">
        <f>Tabella1[[#This Row],[Required for Care Plan generation]]</f>
        <v>No</v>
      </c>
      <c r="AJ192" s="45" t="str">
        <f>IF(SUM(Tabella1[[#This Row],[DE-12]:[LT-75]])&gt;0,"Yes","No")</f>
        <v>No</v>
      </c>
    </row>
    <row r="193" spans="1:36" s="20" customFormat="1" ht="15" customHeight="1" x14ac:dyDescent="0.25">
      <c r="A193" s="83" t="s">
        <v>319</v>
      </c>
      <c r="B193" s="84" t="s">
        <v>324</v>
      </c>
      <c r="C193" s="24" t="s">
        <v>325</v>
      </c>
      <c r="D193" s="26" t="s">
        <v>716</v>
      </c>
      <c r="E193" s="25" t="s">
        <v>735</v>
      </c>
      <c r="F193" s="25" t="s">
        <v>673</v>
      </c>
      <c r="G193" s="45">
        <v>0</v>
      </c>
      <c r="H193" s="46">
        <v>0</v>
      </c>
      <c r="I193" s="47">
        <v>0</v>
      </c>
      <c r="J193" s="47">
        <v>0</v>
      </c>
      <c r="K193" s="47">
        <v>0</v>
      </c>
      <c r="L193" s="47">
        <v>0</v>
      </c>
      <c r="M193" s="47">
        <v>0</v>
      </c>
      <c r="N193" s="47">
        <v>0</v>
      </c>
      <c r="O193" s="47">
        <v>0</v>
      </c>
      <c r="P193" s="47">
        <v>0</v>
      </c>
      <c r="Q193" s="47">
        <v>0</v>
      </c>
      <c r="R193" s="48">
        <v>0</v>
      </c>
      <c r="S193" s="46">
        <v>0</v>
      </c>
      <c r="T193" s="47">
        <v>0</v>
      </c>
      <c r="U193" s="47">
        <v>0</v>
      </c>
      <c r="V193" s="48">
        <v>0</v>
      </c>
      <c r="W193" s="46">
        <v>0</v>
      </c>
      <c r="X193" s="48">
        <v>0</v>
      </c>
      <c r="Y193" s="46">
        <v>0</v>
      </c>
      <c r="Z193" s="47">
        <v>0</v>
      </c>
      <c r="AA193" s="47">
        <v>0</v>
      </c>
      <c r="AB193" s="47">
        <v>0</v>
      </c>
      <c r="AC193" s="47">
        <v>0</v>
      </c>
      <c r="AD193" s="47">
        <v>0</v>
      </c>
      <c r="AE193" s="47">
        <v>0</v>
      </c>
      <c r="AF193" s="47">
        <v>0</v>
      </c>
      <c r="AG193" s="47">
        <v>0</v>
      </c>
      <c r="AH193" s="48">
        <v>0</v>
      </c>
      <c r="AI193" s="45" t="str">
        <f>Tabella1[[#This Row],[Required for Care Plan generation]]</f>
        <v>No</v>
      </c>
      <c r="AJ193" s="45" t="str">
        <f>IF(SUM(Tabella1[[#This Row],[DE-12]:[LT-75]])&gt;0,"Yes","No")</f>
        <v>No</v>
      </c>
    </row>
    <row r="194" spans="1:36" s="20" customFormat="1" ht="15" customHeight="1" x14ac:dyDescent="0.25">
      <c r="A194" s="83" t="s">
        <v>319</v>
      </c>
      <c r="B194" s="84" t="s">
        <v>326</v>
      </c>
      <c r="C194" s="24" t="s">
        <v>327</v>
      </c>
      <c r="D194" s="26" t="s">
        <v>785</v>
      </c>
      <c r="E194" s="25" t="s">
        <v>735</v>
      </c>
      <c r="F194" s="25" t="s">
        <v>674</v>
      </c>
      <c r="G194" s="45">
        <v>0</v>
      </c>
      <c r="H194" s="46">
        <v>0</v>
      </c>
      <c r="I194" s="47">
        <v>0</v>
      </c>
      <c r="J194" s="47">
        <v>0</v>
      </c>
      <c r="K194" s="47">
        <v>0</v>
      </c>
      <c r="L194" s="47">
        <v>0</v>
      </c>
      <c r="M194" s="47">
        <v>0</v>
      </c>
      <c r="N194" s="47">
        <v>0</v>
      </c>
      <c r="O194" s="47">
        <v>0</v>
      </c>
      <c r="P194" s="47">
        <v>0</v>
      </c>
      <c r="Q194" s="47">
        <v>0</v>
      </c>
      <c r="R194" s="48">
        <v>0</v>
      </c>
      <c r="S194" s="46">
        <v>0</v>
      </c>
      <c r="T194" s="47">
        <v>0</v>
      </c>
      <c r="U194" s="47">
        <v>0</v>
      </c>
      <c r="V194" s="48">
        <v>0</v>
      </c>
      <c r="W194" s="46">
        <v>0</v>
      </c>
      <c r="X194" s="48">
        <v>0</v>
      </c>
      <c r="Y194" s="46">
        <v>0</v>
      </c>
      <c r="Z194" s="47">
        <v>0</v>
      </c>
      <c r="AA194" s="47">
        <v>0</v>
      </c>
      <c r="AB194" s="47">
        <v>0</v>
      </c>
      <c r="AC194" s="47">
        <v>0</v>
      </c>
      <c r="AD194" s="47">
        <v>0</v>
      </c>
      <c r="AE194" s="47">
        <v>0</v>
      </c>
      <c r="AF194" s="47">
        <v>0</v>
      </c>
      <c r="AG194" s="47">
        <v>0</v>
      </c>
      <c r="AH194" s="48">
        <v>0</v>
      </c>
      <c r="AI194" s="45" t="str">
        <f>Tabella1[[#This Row],[Required for Care Plan generation]]</f>
        <v>No</v>
      </c>
      <c r="AJ194" s="45" t="str">
        <f>IF(SUM(Tabella1[[#This Row],[DE-12]:[LT-75]])&gt;0,"Yes","No")</f>
        <v>No</v>
      </c>
    </row>
    <row r="195" spans="1:36" s="20" customFormat="1" ht="15" customHeight="1" thickBot="1" x14ac:dyDescent="0.3">
      <c r="A195" s="87" t="s">
        <v>319</v>
      </c>
      <c r="B195" s="88" t="s">
        <v>328</v>
      </c>
      <c r="C195" s="37" t="s">
        <v>329</v>
      </c>
      <c r="D195" s="38" t="s">
        <v>786</v>
      </c>
      <c r="E195" s="39" t="s">
        <v>735</v>
      </c>
      <c r="F195" s="39" t="s">
        <v>675</v>
      </c>
      <c r="G195" s="49">
        <v>0</v>
      </c>
      <c r="H195" s="50">
        <v>0</v>
      </c>
      <c r="I195" s="51">
        <v>0</v>
      </c>
      <c r="J195" s="51">
        <v>0</v>
      </c>
      <c r="K195" s="51">
        <v>0</v>
      </c>
      <c r="L195" s="51">
        <v>0</v>
      </c>
      <c r="M195" s="51">
        <v>0</v>
      </c>
      <c r="N195" s="51">
        <v>0</v>
      </c>
      <c r="O195" s="51">
        <v>0</v>
      </c>
      <c r="P195" s="51">
        <v>0</v>
      </c>
      <c r="Q195" s="51">
        <v>0</v>
      </c>
      <c r="R195" s="52">
        <v>0</v>
      </c>
      <c r="S195" s="50">
        <v>0</v>
      </c>
      <c r="T195" s="51">
        <v>0</v>
      </c>
      <c r="U195" s="51">
        <v>0</v>
      </c>
      <c r="V195" s="52">
        <v>0</v>
      </c>
      <c r="W195" s="50">
        <v>0</v>
      </c>
      <c r="X195" s="52">
        <v>0</v>
      </c>
      <c r="Y195" s="50">
        <v>0</v>
      </c>
      <c r="Z195" s="51">
        <v>0</v>
      </c>
      <c r="AA195" s="51">
        <v>0</v>
      </c>
      <c r="AB195" s="51">
        <v>0</v>
      </c>
      <c r="AC195" s="51">
        <v>0</v>
      </c>
      <c r="AD195" s="51">
        <v>0</v>
      </c>
      <c r="AE195" s="51">
        <v>0</v>
      </c>
      <c r="AF195" s="51">
        <v>0</v>
      </c>
      <c r="AG195" s="51">
        <v>0</v>
      </c>
      <c r="AH195" s="52">
        <v>0</v>
      </c>
      <c r="AI195" s="45" t="str">
        <f>Tabella1[[#This Row],[Required for Care Plan generation]]</f>
        <v>No</v>
      </c>
      <c r="AJ195" s="45" t="str">
        <f>IF(SUM(Tabella1[[#This Row],[DE-12]:[LT-75]])&gt;0,"Yes","No")</f>
        <v>No</v>
      </c>
    </row>
    <row r="196" spans="1:36" s="20" customFormat="1" ht="15" customHeight="1" thickTop="1" x14ac:dyDescent="0.25">
      <c r="A196" s="79" t="s">
        <v>330</v>
      </c>
      <c r="B196" s="80" t="s">
        <v>27</v>
      </c>
      <c r="C196" s="21" t="s">
        <v>28</v>
      </c>
      <c r="D196" s="22" t="s">
        <v>716</v>
      </c>
      <c r="E196" s="22" t="s">
        <v>735</v>
      </c>
      <c r="F196" s="22" t="s">
        <v>676</v>
      </c>
      <c r="G196" s="45">
        <v>0</v>
      </c>
      <c r="H196" s="46">
        <v>0</v>
      </c>
      <c r="I196" s="47">
        <v>0</v>
      </c>
      <c r="J196" s="47">
        <v>0</v>
      </c>
      <c r="K196" s="47">
        <v>0</v>
      </c>
      <c r="L196" s="47">
        <v>0</v>
      </c>
      <c r="M196" s="47">
        <v>0</v>
      </c>
      <c r="N196" s="47">
        <v>0</v>
      </c>
      <c r="O196" s="47">
        <v>0</v>
      </c>
      <c r="P196" s="47">
        <v>0</v>
      </c>
      <c r="Q196" s="47">
        <v>0</v>
      </c>
      <c r="R196" s="48">
        <v>0</v>
      </c>
      <c r="S196" s="47">
        <v>0</v>
      </c>
      <c r="T196" s="47">
        <v>0</v>
      </c>
      <c r="U196" s="47">
        <v>0</v>
      </c>
      <c r="V196" s="47">
        <v>0</v>
      </c>
      <c r="W196" s="46">
        <v>1</v>
      </c>
      <c r="X196" s="48">
        <v>1</v>
      </c>
      <c r="Y196" s="46">
        <v>0</v>
      </c>
      <c r="Z196" s="47">
        <v>0</v>
      </c>
      <c r="AA196" s="47">
        <v>0</v>
      </c>
      <c r="AB196" s="47">
        <v>0</v>
      </c>
      <c r="AC196" s="47">
        <v>0</v>
      </c>
      <c r="AD196" s="47">
        <v>0</v>
      </c>
      <c r="AE196" s="47">
        <v>0</v>
      </c>
      <c r="AF196" s="47">
        <v>0</v>
      </c>
      <c r="AG196" s="47">
        <v>0</v>
      </c>
      <c r="AH196" s="48">
        <v>0</v>
      </c>
      <c r="AI196" s="45" t="str">
        <f>Tabella1[[#This Row],[Required for Care Plan generation]]</f>
        <v>No</v>
      </c>
      <c r="AJ196" s="45" t="str">
        <f>IF(SUM(Tabella1[[#This Row],[DE-12]:[LT-75]])&gt;0,"Yes","No")</f>
        <v>Yes</v>
      </c>
    </row>
    <row r="197" spans="1:36" s="20" customFormat="1" ht="15" customHeight="1" x14ac:dyDescent="0.25">
      <c r="A197" s="79" t="s">
        <v>330</v>
      </c>
      <c r="B197" s="80" t="s">
        <v>107</v>
      </c>
      <c r="C197" s="21" t="s">
        <v>108</v>
      </c>
      <c r="D197" s="22" t="s">
        <v>716</v>
      </c>
      <c r="E197" s="22" t="s">
        <v>735</v>
      </c>
      <c r="F197" s="22"/>
      <c r="G197" s="45">
        <v>0</v>
      </c>
      <c r="H197" s="46">
        <v>0</v>
      </c>
      <c r="I197" s="47">
        <v>0</v>
      </c>
      <c r="J197" s="47">
        <v>0</v>
      </c>
      <c r="K197" s="47">
        <v>0</v>
      </c>
      <c r="L197" s="47">
        <v>0</v>
      </c>
      <c r="M197" s="47">
        <v>0</v>
      </c>
      <c r="N197" s="47">
        <v>0</v>
      </c>
      <c r="O197" s="47">
        <v>0</v>
      </c>
      <c r="P197" s="47">
        <v>0</v>
      </c>
      <c r="Q197" s="47">
        <v>0</v>
      </c>
      <c r="R197" s="48">
        <v>0</v>
      </c>
      <c r="S197" s="47">
        <v>0</v>
      </c>
      <c r="T197" s="47">
        <v>0</v>
      </c>
      <c r="U197" s="47">
        <v>0</v>
      </c>
      <c r="V197" s="47">
        <v>0</v>
      </c>
      <c r="W197" s="46">
        <v>1</v>
      </c>
      <c r="X197" s="48">
        <v>1</v>
      </c>
      <c r="Y197" s="46">
        <v>0</v>
      </c>
      <c r="Z197" s="47">
        <v>0</v>
      </c>
      <c r="AA197" s="47">
        <v>0</v>
      </c>
      <c r="AB197" s="47">
        <v>0</v>
      </c>
      <c r="AC197" s="47">
        <v>0</v>
      </c>
      <c r="AD197" s="47">
        <v>0</v>
      </c>
      <c r="AE197" s="47">
        <v>0</v>
      </c>
      <c r="AF197" s="47">
        <v>0</v>
      </c>
      <c r="AG197" s="47">
        <v>0</v>
      </c>
      <c r="AH197" s="48">
        <v>0</v>
      </c>
      <c r="AI197" s="45" t="str">
        <f>Tabella1[[#This Row],[Required for Care Plan generation]]</f>
        <v>No</v>
      </c>
      <c r="AJ197" s="45" t="str">
        <f>IF(SUM(Tabella1[[#This Row],[DE-12]:[LT-75]])&gt;0,"Yes","No")</f>
        <v>Yes</v>
      </c>
    </row>
    <row r="198" spans="1:36" s="20" customFormat="1" ht="15" customHeight="1" x14ac:dyDescent="0.25">
      <c r="A198" s="79" t="s">
        <v>330</v>
      </c>
      <c r="B198" s="80" t="s">
        <v>331</v>
      </c>
      <c r="C198" s="21" t="s">
        <v>332</v>
      </c>
      <c r="D198" s="22" t="s">
        <v>716</v>
      </c>
      <c r="E198" s="22" t="s">
        <v>735</v>
      </c>
      <c r="F198" s="22" t="s">
        <v>677</v>
      </c>
      <c r="G198" s="45">
        <v>0</v>
      </c>
      <c r="H198" s="46">
        <v>0</v>
      </c>
      <c r="I198" s="47">
        <v>0</v>
      </c>
      <c r="J198" s="47">
        <v>0</v>
      </c>
      <c r="K198" s="47">
        <v>0</v>
      </c>
      <c r="L198" s="47">
        <v>0</v>
      </c>
      <c r="M198" s="47">
        <v>0</v>
      </c>
      <c r="N198" s="47">
        <v>0</v>
      </c>
      <c r="O198" s="47">
        <v>0</v>
      </c>
      <c r="P198" s="47">
        <v>0</v>
      </c>
      <c r="Q198" s="47">
        <v>0</v>
      </c>
      <c r="R198" s="48">
        <v>0</v>
      </c>
      <c r="S198" s="47">
        <v>0</v>
      </c>
      <c r="T198" s="47">
        <v>0</v>
      </c>
      <c r="U198" s="47">
        <v>0</v>
      </c>
      <c r="V198" s="47">
        <v>0</v>
      </c>
      <c r="W198" s="46">
        <v>1</v>
      </c>
      <c r="X198" s="48">
        <v>1</v>
      </c>
      <c r="Y198" s="46">
        <v>0</v>
      </c>
      <c r="Z198" s="47">
        <v>0</v>
      </c>
      <c r="AA198" s="47">
        <v>0</v>
      </c>
      <c r="AB198" s="47">
        <v>0</v>
      </c>
      <c r="AC198" s="47">
        <v>0</v>
      </c>
      <c r="AD198" s="47">
        <v>0</v>
      </c>
      <c r="AE198" s="47">
        <v>0</v>
      </c>
      <c r="AF198" s="47">
        <v>0</v>
      </c>
      <c r="AG198" s="47">
        <v>0</v>
      </c>
      <c r="AH198" s="48">
        <v>0</v>
      </c>
      <c r="AI198" s="45" t="str">
        <f>Tabella1[[#This Row],[Required for Care Plan generation]]</f>
        <v>No</v>
      </c>
      <c r="AJ198" s="45" t="str">
        <f>IF(SUM(Tabella1[[#This Row],[DE-12]:[LT-75]])&gt;0,"Yes","No")</f>
        <v>Yes</v>
      </c>
    </row>
    <row r="199" spans="1:36" s="20" customFormat="1" ht="15" customHeight="1" x14ac:dyDescent="0.25">
      <c r="A199" s="79" t="s">
        <v>330</v>
      </c>
      <c r="B199" s="80" t="s">
        <v>333</v>
      </c>
      <c r="C199" s="21" t="s">
        <v>334</v>
      </c>
      <c r="D199" s="23" t="s">
        <v>717</v>
      </c>
      <c r="E199" s="22" t="s">
        <v>735</v>
      </c>
      <c r="F199" s="22" t="s">
        <v>678</v>
      </c>
      <c r="G199" s="45">
        <v>0</v>
      </c>
      <c r="H199" s="46">
        <v>0</v>
      </c>
      <c r="I199" s="47">
        <v>0</v>
      </c>
      <c r="J199" s="47">
        <v>0</v>
      </c>
      <c r="K199" s="47">
        <v>0</v>
      </c>
      <c r="L199" s="47">
        <v>0</v>
      </c>
      <c r="M199" s="47">
        <v>0</v>
      </c>
      <c r="N199" s="47">
        <v>0</v>
      </c>
      <c r="O199" s="47">
        <v>0</v>
      </c>
      <c r="P199" s="47">
        <v>0</v>
      </c>
      <c r="Q199" s="47">
        <v>0</v>
      </c>
      <c r="R199" s="48">
        <v>0</v>
      </c>
      <c r="S199" s="47">
        <v>0</v>
      </c>
      <c r="T199" s="47">
        <v>0</v>
      </c>
      <c r="U199" s="47">
        <v>0</v>
      </c>
      <c r="V199" s="47">
        <v>0</v>
      </c>
      <c r="W199" s="46">
        <v>1</v>
      </c>
      <c r="X199" s="48">
        <v>1</v>
      </c>
      <c r="Y199" s="46">
        <v>0</v>
      </c>
      <c r="Z199" s="47">
        <v>0</v>
      </c>
      <c r="AA199" s="47">
        <v>0</v>
      </c>
      <c r="AB199" s="47">
        <v>0</v>
      </c>
      <c r="AC199" s="47">
        <v>0</v>
      </c>
      <c r="AD199" s="47">
        <v>0</v>
      </c>
      <c r="AE199" s="47">
        <v>0</v>
      </c>
      <c r="AF199" s="47">
        <v>0</v>
      </c>
      <c r="AG199" s="47">
        <v>0</v>
      </c>
      <c r="AH199" s="48">
        <v>0</v>
      </c>
      <c r="AI199" s="45" t="str">
        <f>Tabella1[[#This Row],[Required for Care Plan generation]]</f>
        <v>No</v>
      </c>
      <c r="AJ199" s="45" t="str">
        <f>IF(SUM(Tabella1[[#This Row],[DE-12]:[LT-75]])&gt;0,"Yes","No")</f>
        <v>Yes</v>
      </c>
    </row>
    <row r="200" spans="1:36" s="20" customFormat="1" ht="15" customHeight="1" x14ac:dyDescent="0.25">
      <c r="A200" s="79" t="s">
        <v>330</v>
      </c>
      <c r="B200" s="80" t="s">
        <v>335</v>
      </c>
      <c r="C200" s="21" t="s">
        <v>336</v>
      </c>
      <c r="D200" s="22" t="s">
        <v>787</v>
      </c>
      <c r="E200" s="22" t="s">
        <v>735</v>
      </c>
      <c r="F200" s="22"/>
      <c r="G200" s="45">
        <v>0</v>
      </c>
      <c r="H200" s="46">
        <v>0</v>
      </c>
      <c r="I200" s="47">
        <v>0</v>
      </c>
      <c r="J200" s="47">
        <v>0</v>
      </c>
      <c r="K200" s="47">
        <v>0</v>
      </c>
      <c r="L200" s="47">
        <v>0</v>
      </c>
      <c r="M200" s="47">
        <v>0</v>
      </c>
      <c r="N200" s="47">
        <v>0</v>
      </c>
      <c r="O200" s="47">
        <v>0</v>
      </c>
      <c r="P200" s="47">
        <v>0</v>
      </c>
      <c r="Q200" s="47">
        <v>0</v>
      </c>
      <c r="R200" s="48">
        <v>0</v>
      </c>
      <c r="S200" s="47">
        <v>0</v>
      </c>
      <c r="T200" s="47">
        <v>0</v>
      </c>
      <c r="U200" s="47">
        <v>0</v>
      </c>
      <c r="V200" s="47">
        <v>0</v>
      </c>
      <c r="W200" s="46">
        <v>1</v>
      </c>
      <c r="X200" s="48">
        <v>1</v>
      </c>
      <c r="Y200" s="46">
        <v>0</v>
      </c>
      <c r="Z200" s="47">
        <v>0</v>
      </c>
      <c r="AA200" s="47">
        <v>0</v>
      </c>
      <c r="AB200" s="47">
        <v>0</v>
      </c>
      <c r="AC200" s="47">
        <v>0</v>
      </c>
      <c r="AD200" s="47">
        <v>0</v>
      </c>
      <c r="AE200" s="47">
        <v>0</v>
      </c>
      <c r="AF200" s="47">
        <v>0</v>
      </c>
      <c r="AG200" s="47">
        <v>0</v>
      </c>
      <c r="AH200" s="48">
        <v>0</v>
      </c>
      <c r="AI200" s="45" t="str">
        <f>Tabella1[[#This Row],[Required for Care Plan generation]]</f>
        <v>No</v>
      </c>
      <c r="AJ200" s="45" t="str">
        <f>IF(SUM(Tabella1[[#This Row],[DE-12]:[LT-75]])&gt;0,"Yes","No")</f>
        <v>Yes</v>
      </c>
    </row>
    <row r="201" spans="1:36" s="20" customFormat="1" ht="15" customHeight="1" x14ac:dyDescent="0.25">
      <c r="A201" s="79" t="s">
        <v>330</v>
      </c>
      <c r="B201" s="80" t="s">
        <v>337</v>
      </c>
      <c r="C201" s="21" t="s">
        <v>338</v>
      </c>
      <c r="D201" s="22" t="s">
        <v>788</v>
      </c>
      <c r="E201" s="22" t="s">
        <v>735</v>
      </c>
      <c r="F201" s="22" t="s">
        <v>679</v>
      </c>
      <c r="G201" s="45">
        <v>0</v>
      </c>
      <c r="H201" s="46">
        <v>0</v>
      </c>
      <c r="I201" s="47">
        <v>0</v>
      </c>
      <c r="J201" s="47">
        <v>0</v>
      </c>
      <c r="K201" s="47">
        <v>0</v>
      </c>
      <c r="L201" s="47">
        <v>0</v>
      </c>
      <c r="M201" s="47">
        <v>0</v>
      </c>
      <c r="N201" s="47">
        <v>0</v>
      </c>
      <c r="O201" s="47">
        <v>0</v>
      </c>
      <c r="P201" s="47">
        <v>0</v>
      </c>
      <c r="Q201" s="47">
        <v>0</v>
      </c>
      <c r="R201" s="48">
        <v>0</v>
      </c>
      <c r="S201" s="47">
        <v>0</v>
      </c>
      <c r="T201" s="47">
        <v>0</v>
      </c>
      <c r="U201" s="47">
        <v>0</v>
      </c>
      <c r="V201" s="47">
        <v>0</v>
      </c>
      <c r="W201" s="46">
        <v>1</v>
      </c>
      <c r="X201" s="48">
        <v>1</v>
      </c>
      <c r="Y201" s="46">
        <v>0</v>
      </c>
      <c r="Z201" s="47">
        <v>0</v>
      </c>
      <c r="AA201" s="47">
        <v>0</v>
      </c>
      <c r="AB201" s="47">
        <v>0</v>
      </c>
      <c r="AC201" s="47">
        <v>0</v>
      </c>
      <c r="AD201" s="47">
        <v>0</v>
      </c>
      <c r="AE201" s="47">
        <v>0</v>
      </c>
      <c r="AF201" s="47">
        <v>0</v>
      </c>
      <c r="AG201" s="47">
        <v>0</v>
      </c>
      <c r="AH201" s="48">
        <v>0</v>
      </c>
      <c r="AI201" s="45" t="str">
        <f>Tabella1[[#This Row],[Required for Care Plan generation]]</f>
        <v>No</v>
      </c>
      <c r="AJ201" s="45" t="str">
        <f>IF(SUM(Tabella1[[#This Row],[DE-12]:[LT-75]])&gt;0,"Yes","No")</f>
        <v>Yes</v>
      </c>
    </row>
    <row r="202" spans="1:36" s="20" customFormat="1" ht="15" customHeight="1" x14ac:dyDescent="0.25">
      <c r="A202" s="79" t="s">
        <v>330</v>
      </c>
      <c r="B202" s="80" t="s">
        <v>339</v>
      </c>
      <c r="C202" s="21" t="s">
        <v>340</v>
      </c>
      <c r="D202" s="22" t="s">
        <v>788</v>
      </c>
      <c r="E202" s="22" t="s">
        <v>735</v>
      </c>
      <c r="F202" s="22" t="s">
        <v>680</v>
      </c>
      <c r="G202" s="45">
        <v>0</v>
      </c>
      <c r="H202" s="46">
        <v>0</v>
      </c>
      <c r="I202" s="47">
        <v>0</v>
      </c>
      <c r="J202" s="47">
        <v>0</v>
      </c>
      <c r="K202" s="47">
        <v>0</v>
      </c>
      <c r="L202" s="47">
        <v>0</v>
      </c>
      <c r="M202" s="47">
        <v>0</v>
      </c>
      <c r="N202" s="47">
        <v>0</v>
      </c>
      <c r="O202" s="47">
        <v>0</v>
      </c>
      <c r="P202" s="47">
        <v>0</v>
      </c>
      <c r="Q202" s="47">
        <v>0</v>
      </c>
      <c r="R202" s="48">
        <v>0</v>
      </c>
      <c r="S202" s="47">
        <v>0</v>
      </c>
      <c r="T202" s="47">
        <v>0</v>
      </c>
      <c r="U202" s="47">
        <v>0</v>
      </c>
      <c r="V202" s="47">
        <v>0</v>
      </c>
      <c r="W202" s="46">
        <v>1</v>
      </c>
      <c r="X202" s="48">
        <v>1</v>
      </c>
      <c r="Y202" s="46">
        <v>0</v>
      </c>
      <c r="Z202" s="47">
        <v>0</v>
      </c>
      <c r="AA202" s="47">
        <v>0</v>
      </c>
      <c r="AB202" s="47">
        <v>0</v>
      </c>
      <c r="AC202" s="47">
        <v>0</v>
      </c>
      <c r="AD202" s="47">
        <v>0</v>
      </c>
      <c r="AE202" s="47">
        <v>0</v>
      </c>
      <c r="AF202" s="47">
        <v>0</v>
      </c>
      <c r="AG202" s="47">
        <v>0</v>
      </c>
      <c r="AH202" s="48">
        <v>0</v>
      </c>
      <c r="AI202" s="45" t="str">
        <f>Tabella1[[#This Row],[Required for Care Plan generation]]</f>
        <v>No</v>
      </c>
      <c r="AJ202" s="45" t="str">
        <f>IF(SUM(Tabella1[[#This Row],[DE-12]:[LT-75]])&gt;0,"Yes","No")</f>
        <v>Yes</v>
      </c>
    </row>
    <row r="203" spans="1:36" s="20" customFormat="1" ht="15" customHeight="1" x14ac:dyDescent="0.25">
      <c r="A203" s="79" t="s">
        <v>330</v>
      </c>
      <c r="B203" s="80" t="s">
        <v>341</v>
      </c>
      <c r="C203" s="21" t="s">
        <v>342</v>
      </c>
      <c r="D203" s="22" t="s">
        <v>788</v>
      </c>
      <c r="E203" s="22" t="s">
        <v>735</v>
      </c>
      <c r="F203" s="22" t="s">
        <v>681</v>
      </c>
      <c r="G203" s="45">
        <v>0</v>
      </c>
      <c r="H203" s="46">
        <v>0</v>
      </c>
      <c r="I203" s="47">
        <v>0</v>
      </c>
      <c r="J203" s="47">
        <v>0</v>
      </c>
      <c r="K203" s="47">
        <v>0</v>
      </c>
      <c r="L203" s="47">
        <v>0</v>
      </c>
      <c r="M203" s="47">
        <v>0</v>
      </c>
      <c r="N203" s="47">
        <v>0</v>
      </c>
      <c r="O203" s="47">
        <v>0</v>
      </c>
      <c r="P203" s="47">
        <v>0</v>
      </c>
      <c r="Q203" s="47">
        <v>0</v>
      </c>
      <c r="R203" s="48">
        <v>0</v>
      </c>
      <c r="S203" s="47">
        <v>0</v>
      </c>
      <c r="T203" s="47">
        <v>0</v>
      </c>
      <c r="U203" s="47">
        <v>0</v>
      </c>
      <c r="V203" s="47">
        <v>0</v>
      </c>
      <c r="W203" s="46">
        <v>1</v>
      </c>
      <c r="X203" s="48">
        <v>1</v>
      </c>
      <c r="Y203" s="46">
        <v>0</v>
      </c>
      <c r="Z203" s="47">
        <v>0</v>
      </c>
      <c r="AA203" s="47">
        <v>0</v>
      </c>
      <c r="AB203" s="47">
        <v>0</v>
      </c>
      <c r="AC203" s="47">
        <v>0</v>
      </c>
      <c r="AD203" s="47">
        <v>0</v>
      </c>
      <c r="AE203" s="47">
        <v>0</v>
      </c>
      <c r="AF203" s="47">
        <v>0</v>
      </c>
      <c r="AG203" s="47">
        <v>0</v>
      </c>
      <c r="AH203" s="48">
        <v>0</v>
      </c>
      <c r="AI203" s="45" t="str">
        <f>Tabella1[[#This Row],[Required for Care Plan generation]]</f>
        <v>No</v>
      </c>
      <c r="AJ203" s="45" t="str">
        <f>IF(SUM(Tabella1[[#This Row],[DE-12]:[LT-75]])&gt;0,"Yes","No")</f>
        <v>Yes</v>
      </c>
    </row>
    <row r="204" spans="1:36" s="20" customFormat="1" ht="15" customHeight="1" x14ac:dyDescent="0.25">
      <c r="A204" s="79" t="s">
        <v>330</v>
      </c>
      <c r="B204" s="80" t="s">
        <v>343</v>
      </c>
      <c r="C204" s="21" t="s">
        <v>344</v>
      </c>
      <c r="D204" s="22" t="s">
        <v>716</v>
      </c>
      <c r="E204" s="23" t="s">
        <v>716</v>
      </c>
      <c r="F204" s="22" t="s">
        <v>682</v>
      </c>
      <c r="G204" s="45">
        <v>0</v>
      </c>
      <c r="H204" s="46">
        <v>0</v>
      </c>
      <c r="I204" s="47">
        <v>0</v>
      </c>
      <c r="J204" s="47">
        <v>0</v>
      </c>
      <c r="K204" s="47">
        <v>0</v>
      </c>
      <c r="L204" s="47">
        <v>0</v>
      </c>
      <c r="M204" s="47">
        <v>0</v>
      </c>
      <c r="N204" s="47">
        <v>0</v>
      </c>
      <c r="O204" s="47">
        <v>0</v>
      </c>
      <c r="P204" s="47">
        <v>0</v>
      </c>
      <c r="Q204" s="47">
        <v>0</v>
      </c>
      <c r="R204" s="48">
        <v>0</v>
      </c>
      <c r="S204" s="47">
        <v>0</v>
      </c>
      <c r="T204" s="47">
        <v>0</v>
      </c>
      <c r="U204" s="47">
        <v>0</v>
      </c>
      <c r="V204" s="47">
        <v>0</v>
      </c>
      <c r="W204" s="46">
        <v>0</v>
      </c>
      <c r="X204" s="48">
        <v>1</v>
      </c>
      <c r="Y204" s="46">
        <v>0</v>
      </c>
      <c r="Z204" s="47">
        <v>0</v>
      </c>
      <c r="AA204" s="47">
        <v>0</v>
      </c>
      <c r="AB204" s="47">
        <v>0</v>
      </c>
      <c r="AC204" s="47">
        <v>0</v>
      </c>
      <c r="AD204" s="47">
        <v>0</v>
      </c>
      <c r="AE204" s="47">
        <v>0</v>
      </c>
      <c r="AF204" s="47">
        <v>0</v>
      </c>
      <c r="AG204" s="47">
        <v>0</v>
      </c>
      <c r="AH204" s="48">
        <v>0</v>
      </c>
      <c r="AI204" s="45" t="str">
        <f>Tabella1[[#This Row],[Required for Care Plan generation]]</f>
        <v>Yes</v>
      </c>
      <c r="AJ204" s="45" t="str">
        <f>IF(SUM(Tabella1[[#This Row],[DE-12]:[LT-75]])&gt;0,"Yes","No")</f>
        <v>Yes</v>
      </c>
    </row>
    <row r="205" spans="1:36" s="20" customFormat="1" ht="15" customHeight="1" x14ac:dyDescent="0.25">
      <c r="A205" s="79" t="s">
        <v>330</v>
      </c>
      <c r="B205" s="80" t="s">
        <v>345</v>
      </c>
      <c r="C205" s="21" t="s">
        <v>346</v>
      </c>
      <c r="D205" s="22" t="s">
        <v>716</v>
      </c>
      <c r="E205" s="23" t="s">
        <v>716</v>
      </c>
      <c r="F205" s="22" t="s">
        <v>683</v>
      </c>
      <c r="G205" s="45">
        <v>0</v>
      </c>
      <c r="H205" s="46">
        <v>0</v>
      </c>
      <c r="I205" s="47">
        <v>0</v>
      </c>
      <c r="J205" s="47">
        <v>0</v>
      </c>
      <c r="K205" s="47">
        <v>0</v>
      </c>
      <c r="L205" s="47">
        <v>0</v>
      </c>
      <c r="M205" s="47">
        <v>0</v>
      </c>
      <c r="N205" s="47">
        <v>0</v>
      </c>
      <c r="O205" s="47">
        <v>0</v>
      </c>
      <c r="P205" s="47">
        <v>0</v>
      </c>
      <c r="Q205" s="47">
        <v>0</v>
      </c>
      <c r="R205" s="48">
        <v>0</v>
      </c>
      <c r="S205" s="47">
        <v>0</v>
      </c>
      <c r="T205" s="47">
        <v>0</v>
      </c>
      <c r="U205" s="47">
        <v>0</v>
      </c>
      <c r="V205" s="47">
        <v>0</v>
      </c>
      <c r="W205" s="46">
        <v>0</v>
      </c>
      <c r="X205" s="48">
        <v>1</v>
      </c>
      <c r="Y205" s="46">
        <v>0</v>
      </c>
      <c r="Z205" s="47">
        <v>0</v>
      </c>
      <c r="AA205" s="47">
        <v>0</v>
      </c>
      <c r="AB205" s="47">
        <v>0</v>
      </c>
      <c r="AC205" s="47">
        <v>0</v>
      </c>
      <c r="AD205" s="47">
        <v>0</v>
      </c>
      <c r="AE205" s="47">
        <v>0</v>
      </c>
      <c r="AF205" s="47">
        <v>0</v>
      </c>
      <c r="AG205" s="47">
        <v>0</v>
      </c>
      <c r="AH205" s="48">
        <v>0</v>
      </c>
      <c r="AI205" s="45" t="str">
        <f>Tabella1[[#This Row],[Required for Care Plan generation]]</f>
        <v>Yes</v>
      </c>
      <c r="AJ205" s="45" t="str">
        <f>IF(SUM(Tabella1[[#This Row],[DE-12]:[LT-75]])&gt;0,"Yes","No")</f>
        <v>Yes</v>
      </c>
    </row>
    <row r="206" spans="1:36" s="20" customFormat="1" ht="15" customHeight="1" x14ac:dyDescent="0.25">
      <c r="A206" s="79" t="s">
        <v>330</v>
      </c>
      <c r="B206" s="80" t="s">
        <v>347</v>
      </c>
      <c r="C206" s="21" t="s">
        <v>348</v>
      </c>
      <c r="D206" s="22" t="s">
        <v>716</v>
      </c>
      <c r="E206" s="23" t="s">
        <v>716</v>
      </c>
      <c r="F206" s="22" t="s">
        <v>684</v>
      </c>
      <c r="G206" s="45">
        <v>0</v>
      </c>
      <c r="H206" s="46">
        <v>0</v>
      </c>
      <c r="I206" s="47">
        <v>0</v>
      </c>
      <c r="J206" s="47">
        <v>0</v>
      </c>
      <c r="K206" s="47">
        <v>0</v>
      </c>
      <c r="L206" s="47">
        <v>0</v>
      </c>
      <c r="M206" s="47">
        <v>0</v>
      </c>
      <c r="N206" s="47">
        <v>0</v>
      </c>
      <c r="O206" s="47">
        <v>0</v>
      </c>
      <c r="P206" s="47">
        <v>0</v>
      </c>
      <c r="Q206" s="47">
        <v>0</v>
      </c>
      <c r="R206" s="48">
        <v>0</v>
      </c>
      <c r="S206" s="47">
        <v>0</v>
      </c>
      <c r="T206" s="47">
        <v>0</v>
      </c>
      <c r="U206" s="47">
        <v>0</v>
      </c>
      <c r="V206" s="47">
        <v>0</v>
      </c>
      <c r="W206" s="46">
        <v>0</v>
      </c>
      <c r="X206" s="48">
        <v>0</v>
      </c>
      <c r="Y206" s="46">
        <v>0</v>
      </c>
      <c r="Z206" s="47">
        <v>0</v>
      </c>
      <c r="AA206" s="47">
        <v>0</v>
      </c>
      <c r="AB206" s="47">
        <v>0</v>
      </c>
      <c r="AC206" s="47">
        <v>0</v>
      </c>
      <c r="AD206" s="47">
        <v>0</v>
      </c>
      <c r="AE206" s="47">
        <v>0</v>
      </c>
      <c r="AF206" s="47">
        <v>0</v>
      </c>
      <c r="AG206" s="47">
        <v>0</v>
      </c>
      <c r="AH206" s="48">
        <v>0</v>
      </c>
      <c r="AI206" s="45" t="str">
        <f>Tabella1[[#This Row],[Required for Care Plan generation]]</f>
        <v>Yes</v>
      </c>
      <c r="AJ206" s="45" t="str">
        <f>IF(SUM(Tabella1[[#This Row],[DE-12]:[LT-75]])&gt;0,"Yes","No")</f>
        <v>No</v>
      </c>
    </row>
    <row r="207" spans="1:36" s="20" customFormat="1" ht="15" customHeight="1" x14ac:dyDescent="0.25">
      <c r="A207" s="79" t="s">
        <v>330</v>
      </c>
      <c r="B207" s="80" t="s">
        <v>349</v>
      </c>
      <c r="C207" s="21" t="s">
        <v>350</v>
      </c>
      <c r="D207" s="22" t="s">
        <v>716</v>
      </c>
      <c r="E207" s="23" t="s">
        <v>716</v>
      </c>
      <c r="F207" s="22" t="s">
        <v>685</v>
      </c>
      <c r="G207" s="45">
        <v>0</v>
      </c>
      <c r="H207" s="46">
        <v>0</v>
      </c>
      <c r="I207" s="47">
        <v>0</v>
      </c>
      <c r="J207" s="47">
        <v>0</v>
      </c>
      <c r="K207" s="47">
        <v>0</v>
      </c>
      <c r="L207" s="47">
        <v>0</v>
      </c>
      <c r="M207" s="47">
        <v>0</v>
      </c>
      <c r="N207" s="47">
        <v>0</v>
      </c>
      <c r="O207" s="47">
        <v>0</v>
      </c>
      <c r="P207" s="47">
        <v>0</v>
      </c>
      <c r="Q207" s="47">
        <v>0</v>
      </c>
      <c r="R207" s="48">
        <v>0</v>
      </c>
      <c r="S207" s="47">
        <v>0</v>
      </c>
      <c r="T207" s="47">
        <v>0</v>
      </c>
      <c r="U207" s="47">
        <v>0</v>
      </c>
      <c r="V207" s="47">
        <v>0</v>
      </c>
      <c r="W207" s="46">
        <v>0</v>
      </c>
      <c r="X207" s="48">
        <v>1</v>
      </c>
      <c r="Y207" s="46">
        <v>0</v>
      </c>
      <c r="Z207" s="47">
        <v>0</v>
      </c>
      <c r="AA207" s="47">
        <v>0</v>
      </c>
      <c r="AB207" s="47">
        <v>0</v>
      </c>
      <c r="AC207" s="47">
        <v>0</v>
      </c>
      <c r="AD207" s="47">
        <v>0</v>
      </c>
      <c r="AE207" s="47">
        <v>0</v>
      </c>
      <c r="AF207" s="47">
        <v>0</v>
      </c>
      <c r="AG207" s="47">
        <v>0</v>
      </c>
      <c r="AH207" s="48">
        <v>0</v>
      </c>
      <c r="AI207" s="45" t="str">
        <f>Tabella1[[#This Row],[Required for Care Plan generation]]</f>
        <v>Yes</v>
      </c>
      <c r="AJ207" s="45" t="str">
        <f>IF(SUM(Tabella1[[#This Row],[DE-12]:[LT-75]])&gt;0,"Yes","No")</f>
        <v>Yes</v>
      </c>
    </row>
    <row r="208" spans="1:36" s="20" customFormat="1" ht="15" customHeight="1" x14ac:dyDescent="0.25">
      <c r="A208" s="79" t="s">
        <v>330</v>
      </c>
      <c r="B208" s="80" t="s">
        <v>351</v>
      </c>
      <c r="C208" s="21" t="s">
        <v>352</v>
      </c>
      <c r="D208" s="22" t="s">
        <v>716</v>
      </c>
      <c r="E208" s="23" t="s">
        <v>716</v>
      </c>
      <c r="F208" s="22" t="s">
        <v>686</v>
      </c>
      <c r="G208" s="45">
        <v>0</v>
      </c>
      <c r="H208" s="46">
        <v>0</v>
      </c>
      <c r="I208" s="47">
        <v>0</v>
      </c>
      <c r="J208" s="47">
        <v>0</v>
      </c>
      <c r="K208" s="47">
        <v>0</v>
      </c>
      <c r="L208" s="47">
        <v>0</v>
      </c>
      <c r="M208" s="47">
        <v>0</v>
      </c>
      <c r="N208" s="47">
        <v>0</v>
      </c>
      <c r="O208" s="47">
        <v>0</v>
      </c>
      <c r="P208" s="47">
        <v>0</v>
      </c>
      <c r="Q208" s="47">
        <v>0</v>
      </c>
      <c r="R208" s="48">
        <v>0</v>
      </c>
      <c r="S208" s="47">
        <v>0</v>
      </c>
      <c r="T208" s="47">
        <v>0</v>
      </c>
      <c r="U208" s="47">
        <v>0</v>
      </c>
      <c r="V208" s="47">
        <v>0</v>
      </c>
      <c r="W208" s="46">
        <v>0</v>
      </c>
      <c r="X208" s="48">
        <v>1</v>
      </c>
      <c r="Y208" s="46">
        <v>0</v>
      </c>
      <c r="Z208" s="47">
        <v>0</v>
      </c>
      <c r="AA208" s="47">
        <v>0</v>
      </c>
      <c r="AB208" s="47">
        <v>0</v>
      </c>
      <c r="AC208" s="47">
        <v>0</v>
      </c>
      <c r="AD208" s="47">
        <v>0</v>
      </c>
      <c r="AE208" s="47">
        <v>0</v>
      </c>
      <c r="AF208" s="47">
        <v>0</v>
      </c>
      <c r="AG208" s="47">
        <v>0</v>
      </c>
      <c r="AH208" s="48">
        <v>0</v>
      </c>
      <c r="AI208" s="45" t="str">
        <f>Tabella1[[#This Row],[Required for Care Plan generation]]</f>
        <v>Yes</v>
      </c>
      <c r="AJ208" s="45" t="str">
        <f>IF(SUM(Tabella1[[#This Row],[DE-12]:[LT-75]])&gt;0,"Yes","No")</f>
        <v>Yes</v>
      </c>
    </row>
    <row r="209" spans="1:36" s="20" customFormat="1" ht="15" customHeight="1" x14ac:dyDescent="0.25">
      <c r="A209" s="79" t="s">
        <v>330</v>
      </c>
      <c r="B209" s="80" t="s">
        <v>353</v>
      </c>
      <c r="C209" s="21" t="s">
        <v>354</v>
      </c>
      <c r="D209" s="22" t="s">
        <v>716</v>
      </c>
      <c r="E209" s="22" t="s">
        <v>735</v>
      </c>
      <c r="F209" s="22" t="s">
        <v>687</v>
      </c>
      <c r="G209" s="45">
        <v>0</v>
      </c>
      <c r="H209" s="46">
        <v>0</v>
      </c>
      <c r="I209" s="47">
        <v>0</v>
      </c>
      <c r="J209" s="47">
        <v>0</v>
      </c>
      <c r="K209" s="47">
        <v>0</v>
      </c>
      <c r="L209" s="47">
        <v>0</v>
      </c>
      <c r="M209" s="47">
        <v>0</v>
      </c>
      <c r="N209" s="47">
        <v>0</v>
      </c>
      <c r="O209" s="47">
        <v>0</v>
      </c>
      <c r="P209" s="47">
        <v>0</v>
      </c>
      <c r="Q209" s="47">
        <v>0</v>
      </c>
      <c r="R209" s="48">
        <v>0</v>
      </c>
      <c r="S209" s="47">
        <v>0</v>
      </c>
      <c r="T209" s="47">
        <v>0</v>
      </c>
      <c r="U209" s="47">
        <v>0</v>
      </c>
      <c r="V209" s="47">
        <v>0</v>
      </c>
      <c r="W209" s="46">
        <v>0</v>
      </c>
      <c r="X209" s="48">
        <v>1</v>
      </c>
      <c r="Y209" s="46">
        <v>0</v>
      </c>
      <c r="Z209" s="47">
        <v>0</v>
      </c>
      <c r="AA209" s="47">
        <v>0</v>
      </c>
      <c r="AB209" s="47">
        <v>0</v>
      </c>
      <c r="AC209" s="47">
        <v>0</v>
      </c>
      <c r="AD209" s="47">
        <v>0</v>
      </c>
      <c r="AE209" s="47">
        <v>0</v>
      </c>
      <c r="AF209" s="47">
        <v>0</v>
      </c>
      <c r="AG209" s="47">
        <v>0</v>
      </c>
      <c r="AH209" s="48">
        <v>0</v>
      </c>
      <c r="AI209" s="45" t="str">
        <f>Tabella1[[#This Row],[Required for Care Plan generation]]</f>
        <v>No</v>
      </c>
      <c r="AJ209" s="45" t="str">
        <f>IF(SUM(Tabella1[[#This Row],[DE-12]:[LT-75]])&gt;0,"Yes","No")</f>
        <v>Yes</v>
      </c>
    </row>
    <row r="210" spans="1:36" s="20" customFormat="1" ht="15" customHeight="1" x14ac:dyDescent="0.25">
      <c r="A210" s="79" t="s">
        <v>330</v>
      </c>
      <c r="B210" s="80" t="s">
        <v>312</v>
      </c>
      <c r="C210" s="21" t="s">
        <v>355</v>
      </c>
      <c r="D210" s="23" t="s">
        <v>789</v>
      </c>
      <c r="E210" s="22" t="s">
        <v>735</v>
      </c>
      <c r="F210" s="22" t="s">
        <v>688</v>
      </c>
      <c r="G210" s="45">
        <v>0</v>
      </c>
      <c r="H210" s="46">
        <v>0</v>
      </c>
      <c r="I210" s="47">
        <v>0</v>
      </c>
      <c r="J210" s="47">
        <v>0</v>
      </c>
      <c r="K210" s="47">
        <v>0</v>
      </c>
      <c r="L210" s="47">
        <v>0</v>
      </c>
      <c r="M210" s="47">
        <v>0</v>
      </c>
      <c r="N210" s="47">
        <v>0</v>
      </c>
      <c r="O210" s="47">
        <v>0</v>
      </c>
      <c r="P210" s="47">
        <v>0</v>
      </c>
      <c r="Q210" s="47">
        <v>0</v>
      </c>
      <c r="R210" s="48">
        <v>0</v>
      </c>
      <c r="S210" s="47">
        <v>0</v>
      </c>
      <c r="T210" s="47">
        <v>0</v>
      </c>
      <c r="U210" s="47">
        <v>0</v>
      </c>
      <c r="V210" s="47">
        <v>0</v>
      </c>
      <c r="W210" s="46">
        <v>0</v>
      </c>
      <c r="X210" s="48">
        <v>0</v>
      </c>
      <c r="Y210" s="46">
        <v>0</v>
      </c>
      <c r="Z210" s="47">
        <v>0</v>
      </c>
      <c r="AA210" s="47">
        <v>0</v>
      </c>
      <c r="AB210" s="47">
        <v>0</v>
      </c>
      <c r="AC210" s="47">
        <v>0</v>
      </c>
      <c r="AD210" s="47">
        <v>0</v>
      </c>
      <c r="AE210" s="47">
        <v>0</v>
      </c>
      <c r="AF210" s="47">
        <v>0</v>
      </c>
      <c r="AG210" s="47">
        <v>0</v>
      </c>
      <c r="AH210" s="48">
        <v>0</v>
      </c>
      <c r="AI210" s="45" t="str">
        <f>Tabella1[[#This Row],[Required for Care Plan generation]]</f>
        <v>No</v>
      </c>
      <c r="AJ210" s="45" t="str">
        <f>IF(SUM(Tabella1[[#This Row],[DE-12]:[LT-75]])&gt;0,"Yes","No")</f>
        <v>No</v>
      </c>
    </row>
    <row r="211" spans="1:36" s="20" customFormat="1" ht="15" customHeight="1" x14ac:dyDescent="0.25">
      <c r="A211" s="79" t="s">
        <v>330</v>
      </c>
      <c r="B211" s="80" t="s">
        <v>356</v>
      </c>
      <c r="C211" s="21" t="s">
        <v>357</v>
      </c>
      <c r="D211" s="23" t="s">
        <v>789</v>
      </c>
      <c r="E211" s="22" t="s">
        <v>735</v>
      </c>
      <c r="F211" s="22" t="s">
        <v>689</v>
      </c>
      <c r="G211" s="45">
        <v>0</v>
      </c>
      <c r="H211" s="46">
        <v>0</v>
      </c>
      <c r="I211" s="47">
        <v>0</v>
      </c>
      <c r="J211" s="47">
        <v>0</v>
      </c>
      <c r="K211" s="47">
        <v>0</v>
      </c>
      <c r="L211" s="47">
        <v>0</v>
      </c>
      <c r="M211" s="47">
        <v>0</v>
      </c>
      <c r="N211" s="47">
        <v>0</v>
      </c>
      <c r="O211" s="47">
        <v>0</v>
      </c>
      <c r="P211" s="47">
        <v>0</v>
      </c>
      <c r="Q211" s="47">
        <v>0</v>
      </c>
      <c r="R211" s="48">
        <v>0</v>
      </c>
      <c r="S211" s="47">
        <v>0</v>
      </c>
      <c r="T211" s="47">
        <v>0</v>
      </c>
      <c r="U211" s="47">
        <v>0</v>
      </c>
      <c r="V211" s="47">
        <v>0</v>
      </c>
      <c r="W211" s="46">
        <v>0</v>
      </c>
      <c r="X211" s="48">
        <v>0</v>
      </c>
      <c r="Y211" s="46">
        <v>0</v>
      </c>
      <c r="Z211" s="47">
        <v>0</v>
      </c>
      <c r="AA211" s="47">
        <v>0</v>
      </c>
      <c r="AB211" s="47">
        <v>0</v>
      </c>
      <c r="AC211" s="47">
        <v>0</v>
      </c>
      <c r="AD211" s="47">
        <v>0</v>
      </c>
      <c r="AE211" s="47">
        <v>0</v>
      </c>
      <c r="AF211" s="47">
        <v>0</v>
      </c>
      <c r="AG211" s="47">
        <v>0</v>
      </c>
      <c r="AH211" s="48">
        <v>0</v>
      </c>
      <c r="AI211" s="45" t="str">
        <f>Tabella1[[#This Row],[Required for Care Plan generation]]</f>
        <v>No</v>
      </c>
      <c r="AJ211" s="45" t="str">
        <f>IF(SUM(Tabella1[[#This Row],[DE-12]:[LT-75]])&gt;0,"Yes","No")</f>
        <v>No</v>
      </c>
    </row>
    <row r="212" spans="1:36" s="20" customFormat="1" ht="15" customHeight="1" x14ac:dyDescent="0.25">
      <c r="A212" s="79" t="s">
        <v>330</v>
      </c>
      <c r="B212" s="80" t="s">
        <v>358</v>
      </c>
      <c r="C212" s="21" t="s">
        <v>359</v>
      </c>
      <c r="D212" s="23" t="s">
        <v>789</v>
      </c>
      <c r="E212" s="22" t="s">
        <v>735</v>
      </c>
      <c r="F212" s="22" t="s">
        <v>690</v>
      </c>
      <c r="G212" s="45">
        <v>0</v>
      </c>
      <c r="H212" s="46">
        <v>0</v>
      </c>
      <c r="I212" s="47">
        <v>0</v>
      </c>
      <c r="J212" s="47">
        <v>0</v>
      </c>
      <c r="K212" s="47">
        <v>0</v>
      </c>
      <c r="L212" s="47">
        <v>0</v>
      </c>
      <c r="M212" s="47">
        <v>0</v>
      </c>
      <c r="N212" s="47">
        <v>0</v>
      </c>
      <c r="O212" s="47">
        <v>0</v>
      </c>
      <c r="P212" s="47">
        <v>0</v>
      </c>
      <c r="Q212" s="47">
        <v>0</v>
      </c>
      <c r="R212" s="48">
        <v>0</v>
      </c>
      <c r="S212" s="47">
        <v>0</v>
      </c>
      <c r="T212" s="47">
        <v>0</v>
      </c>
      <c r="U212" s="47">
        <v>0</v>
      </c>
      <c r="V212" s="47">
        <v>0</v>
      </c>
      <c r="W212" s="46">
        <v>0</v>
      </c>
      <c r="X212" s="48">
        <v>0</v>
      </c>
      <c r="Y212" s="46">
        <v>0</v>
      </c>
      <c r="Z212" s="47">
        <v>0</v>
      </c>
      <c r="AA212" s="47">
        <v>0</v>
      </c>
      <c r="AB212" s="47">
        <v>0</v>
      </c>
      <c r="AC212" s="47">
        <v>0</v>
      </c>
      <c r="AD212" s="47">
        <v>0</v>
      </c>
      <c r="AE212" s="47">
        <v>0</v>
      </c>
      <c r="AF212" s="47">
        <v>0</v>
      </c>
      <c r="AG212" s="47">
        <v>0</v>
      </c>
      <c r="AH212" s="48">
        <v>0</v>
      </c>
      <c r="AI212" s="45" t="str">
        <f>Tabella1[[#This Row],[Required for Care Plan generation]]</f>
        <v>No</v>
      </c>
      <c r="AJ212" s="45" t="str">
        <f>IF(SUM(Tabella1[[#This Row],[DE-12]:[LT-75]])&gt;0,"Yes","No")</f>
        <v>No</v>
      </c>
    </row>
    <row r="213" spans="1:36" s="20" customFormat="1" ht="15" customHeight="1" x14ac:dyDescent="0.25">
      <c r="A213" s="79" t="s">
        <v>330</v>
      </c>
      <c r="B213" s="80" t="s">
        <v>360</v>
      </c>
      <c r="C213" s="21" t="s">
        <v>361</v>
      </c>
      <c r="D213" s="22" t="s">
        <v>790</v>
      </c>
      <c r="E213" s="22" t="s">
        <v>735</v>
      </c>
      <c r="F213" s="22" t="s">
        <v>691</v>
      </c>
      <c r="G213" s="45">
        <v>0</v>
      </c>
      <c r="H213" s="46">
        <v>0</v>
      </c>
      <c r="I213" s="47">
        <v>0</v>
      </c>
      <c r="J213" s="47">
        <v>0</v>
      </c>
      <c r="K213" s="47">
        <v>0</v>
      </c>
      <c r="L213" s="47">
        <v>0</v>
      </c>
      <c r="M213" s="47">
        <v>0</v>
      </c>
      <c r="N213" s="47">
        <v>0</v>
      </c>
      <c r="O213" s="47">
        <v>0</v>
      </c>
      <c r="P213" s="47">
        <v>0</v>
      </c>
      <c r="Q213" s="47">
        <v>0</v>
      </c>
      <c r="R213" s="48">
        <v>0</v>
      </c>
      <c r="S213" s="47">
        <v>0</v>
      </c>
      <c r="T213" s="47">
        <v>0</v>
      </c>
      <c r="U213" s="47">
        <v>0</v>
      </c>
      <c r="V213" s="47">
        <v>0</v>
      </c>
      <c r="W213" s="46">
        <v>0</v>
      </c>
      <c r="X213" s="48">
        <v>0</v>
      </c>
      <c r="Y213" s="46">
        <v>0</v>
      </c>
      <c r="Z213" s="47">
        <v>0</v>
      </c>
      <c r="AA213" s="47">
        <v>0</v>
      </c>
      <c r="AB213" s="47">
        <v>0</v>
      </c>
      <c r="AC213" s="47">
        <v>0</v>
      </c>
      <c r="AD213" s="47">
        <v>0</v>
      </c>
      <c r="AE213" s="47">
        <v>0</v>
      </c>
      <c r="AF213" s="47">
        <v>0</v>
      </c>
      <c r="AG213" s="47">
        <v>0</v>
      </c>
      <c r="AH213" s="48">
        <v>0</v>
      </c>
      <c r="AI213" s="45" t="str">
        <f>Tabella1[[#This Row],[Required for Care Plan generation]]</f>
        <v>No</v>
      </c>
      <c r="AJ213" s="45" t="str">
        <f>IF(SUM(Tabella1[[#This Row],[DE-12]:[LT-75]])&gt;0,"Yes","No")</f>
        <v>No</v>
      </c>
    </row>
    <row r="214" spans="1:36" s="20" customFormat="1" ht="15" customHeight="1" x14ac:dyDescent="0.25">
      <c r="A214" s="79" t="s">
        <v>330</v>
      </c>
      <c r="B214" s="80" t="s">
        <v>362</v>
      </c>
      <c r="C214" s="21" t="s">
        <v>363</v>
      </c>
      <c r="D214" s="22" t="s">
        <v>716</v>
      </c>
      <c r="E214" s="22" t="s">
        <v>735</v>
      </c>
      <c r="F214" s="22" t="s">
        <v>692</v>
      </c>
      <c r="G214" s="45">
        <v>0</v>
      </c>
      <c r="H214" s="46">
        <v>0</v>
      </c>
      <c r="I214" s="47">
        <v>0</v>
      </c>
      <c r="J214" s="47">
        <v>0</v>
      </c>
      <c r="K214" s="47">
        <v>0</v>
      </c>
      <c r="L214" s="47">
        <v>0</v>
      </c>
      <c r="M214" s="47">
        <v>0</v>
      </c>
      <c r="N214" s="47">
        <v>0</v>
      </c>
      <c r="O214" s="47">
        <v>0</v>
      </c>
      <c r="P214" s="47">
        <v>0</v>
      </c>
      <c r="Q214" s="47">
        <v>0</v>
      </c>
      <c r="R214" s="48">
        <v>0</v>
      </c>
      <c r="S214" s="47">
        <v>0</v>
      </c>
      <c r="T214" s="47">
        <v>0</v>
      </c>
      <c r="U214" s="47">
        <v>0</v>
      </c>
      <c r="V214" s="47">
        <v>0</v>
      </c>
      <c r="W214" s="46">
        <v>1</v>
      </c>
      <c r="X214" s="48">
        <v>1</v>
      </c>
      <c r="Y214" s="46">
        <v>0</v>
      </c>
      <c r="Z214" s="47">
        <v>0</v>
      </c>
      <c r="AA214" s="47">
        <v>0</v>
      </c>
      <c r="AB214" s="47">
        <v>0</v>
      </c>
      <c r="AC214" s="47">
        <v>0</v>
      </c>
      <c r="AD214" s="47">
        <v>0</v>
      </c>
      <c r="AE214" s="47">
        <v>0</v>
      </c>
      <c r="AF214" s="47">
        <v>0</v>
      </c>
      <c r="AG214" s="47">
        <v>0</v>
      </c>
      <c r="AH214" s="48">
        <v>0</v>
      </c>
      <c r="AI214" s="45" t="str">
        <f>Tabella1[[#This Row],[Required for Care Plan generation]]</f>
        <v>No</v>
      </c>
      <c r="AJ214" s="45" t="str">
        <f>IF(SUM(Tabella1[[#This Row],[DE-12]:[LT-75]])&gt;0,"Yes","No")</f>
        <v>Yes</v>
      </c>
    </row>
    <row r="215" spans="1:36" s="20" customFormat="1" ht="15" customHeight="1" x14ac:dyDescent="0.25">
      <c r="A215" s="79" t="s">
        <v>330</v>
      </c>
      <c r="B215" s="80" t="s">
        <v>364</v>
      </c>
      <c r="C215" s="21" t="s">
        <v>365</v>
      </c>
      <c r="D215" s="23" t="s">
        <v>791</v>
      </c>
      <c r="E215" s="22" t="s">
        <v>735</v>
      </c>
      <c r="F215" s="22" t="s">
        <v>693</v>
      </c>
      <c r="G215" s="45">
        <v>0</v>
      </c>
      <c r="H215" s="46">
        <v>0</v>
      </c>
      <c r="I215" s="47">
        <v>0</v>
      </c>
      <c r="J215" s="47">
        <v>0</v>
      </c>
      <c r="K215" s="47">
        <v>0</v>
      </c>
      <c r="L215" s="47">
        <v>0</v>
      </c>
      <c r="M215" s="47">
        <v>0</v>
      </c>
      <c r="N215" s="47">
        <v>0</v>
      </c>
      <c r="O215" s="47">
        <v>0</v>
      </c>
      <c r="P215" s="47">
        <v>0</v>
      </c>
      <c r="Q215" s="47">
        <v>0</v>
      </c>
      <c r="R215" s="48">
        <v>0</v>
      </c>
      <c r="S215" s="47">
        <v>0</v>
      </c>
      <c r="T215" s="47">
        <v>0</v>
      </c>
      <c r="U215" s="47">
        <v>0</v>
      </c>
      <c r="V215" s="47">
        <v>0</v>
      </c>
      <c r="W215" s="46">
        <v>1</v>
      </c>
      <c r="X215" s="48">
        <v>0</v>
      </c>
      <c r="Y215" s="46">
        <v>0</v>
      </c>
      <c r="Z215" s="47">
        <v>0</v>
      </c>
      <c r="AA215" s="47">
        <v>0</v>
      </c>
      <c r="AB215" s="47">
        <v>0</v>
      </c>
      <c r="AC215" s="47">
        <v>0</v>
      </c>
      <c r="AD215" s="47">
        <v>0</v>
      </c>
      <c r="AE215" s="47">
        <v>0</v>
      </c>
      <c r="AF215" s="47">
        <v>0</v>
      </c>
      <c r="AG215" s="47">
        <v>0</v>
      </c>
      <c r="AH215" s="48">
        <v>0</v>
      </c>
      <c r="AI215" s="45" t="str">
        <f>Tabella1[[#This Row],[Required for Care Plan generation]]</f>
        <v>No</v>
      </c>
      <c r="AJ215" s="45" t="str">
        <f>IF(SUM(Tabella1[[#This Row],[DE-12]:[LT-75]])&gt;0,"Yes","No")</f>
        <v>Yes</v>
      </c>
    </row>
    <row r="216" spans="1:36" s="20" customFormat="1" ht="15" customHeight="1" x14ac:dyDescent="0.25">
      <c r="A216" s="79" t="s">
        <v>330</v>
      </c>
      <c r="B216" s="80" t="s">
        <v>366</v>
      </c>
      <c r="C216" s="21" t="s">
        <v>367</v>
      </c>
      <c r="D216" s="22" t="s">
        <v>791</v>
      </c>
      <c r="E216" s="23" t="s">
        <v>716</v>
      </c>
      <c r="F216" s="22" t="s">
        <v>694</v>
      </c>
      <c r="G216" s="45">
        <v>0</v>
      </c>
      <c r="H216" s="46">
        <v>0</v>
      </c>
      <c r="I216" s="47">
        <v>0</v>
      </c>
      <c r="J216" s="47">
        <v>0</v>
      </c>
      <c r="K216" s="47">
        <v>0</v>
      </c>
      <c r="L216" s="47">
        <v>0</v>
      </c>
      <c r="M216" s="47">
        <v>0</v>
      </c>
      <c r="N216" s="47">
        <v>0</v>
      </c>
      <c r="O216" s="47">
        <v>0</v>
      </c>
      <c r="P216" s="47">
        <v>0</v>
      </c>
      <c r="Q216" s="47">
        <v>0</v>
      </c>
      <c r="R216" s="48">
        <v>0</v>
      </c>
      <c r="S216" s="47">
        <v>0</v>
      </c>
      <c r="T216" s="47">
        <v>0</v>
      </c>
      <c r="U216" s="47">
        <v>0</v>
      </c>
      <c r="V216" s="47">
        <v>0</v>
      </c>
      <c r="W216" s="46">
        <v>1</v>
      </c>
      <c r="X216" s="48">
        <v>1</v>
      </c>
      <c r="Y216" s="46">
        <v>0</v>
      </c>
      <c r="Z216" s="47">
        <v>0</v>
      </c>
      <c r="AA216" s="47">
        <v>0</v>
      </c>
      <c r="AB216" s="47">
        <v>0</v>
      </c>
      <c r="AC216" s="47">
        <v>0</v>
      </c>
      <c r="AD216" s="47">
        <v>0</v>
      </c>
      <c r="AE216" s="47">
        <v>0</v>
      </c>
      <c r="AF216" s="47">
        <v>0</v>
      </c>
      <c r="AG216" s="47">
        <v>0</v>
      </c>
      <c r="AH216" s="48">
        <v>0</v>
      </c>
      <c r="AI216" s="45" t="str">
        <f>Tabella1[[#This Row],[Required for Care Plan generation]]</f>
        <v>Yes</v>
      </c>
      <c r="AJ216" s="45" t="str">
        <f>IF(SUM(Tabella1[[#This Row],[DE-12]:[LT-75]])&gt;0,"Yes","No")</f>
        <v>Yes</v>
      </c>
    </row>
    <row r="217" spans="1:36" s="20" customFormat="1" ht="15" customHeight="1" x14ac:dyDescent="0.25">
      <c r="A217" s="79" t="s">
        <v>330</v>
      </c>
      <c r="B217" s="80" t="s">
        <v>368</v>
      </c>
      <c r="C217" s="21" t="s">
        <v>369</v>
      </c>
      <c r="D217" s="23" t="s">
        <v>717</v>
      </c>
      <c r="E217" s="22" t="s">
        <v>735</v>
      </c>
      <c r="F217" s="22" t="s">
        <v>695</v>
      </c>
      <c r="G217" s="45">
        <v>0</v>
      </c>
      <c r="H217" s="46">
        <v>0</v>
      </c>
      <c r="I217" s="47">
        <v>0</v>
      </c>
      <c r="J217" s="47">
        <v>0</v>
      </c>
      <c r="K217" s="47">
        <v>0</v>
      </c>
      <c r="L217" s="47">
        <v>0</v>
      </c>
      <c r="M217" s="47">
        <v>0</v>
      </c>
      <c r="N217" s="47">
        <v>0</v>
      </c>
      <c r="O217" s="47">
        <v>0</v>
      </c>
      <c r="P217" s="47">
        <v>0</v>
      </c>
      <c r="Q217" s="47">
        <v>0</v>
      </c>
      <c r="R217" s="48">
        <v>0</v>
      </c>
      <c r="S217" s="47">
        <v>0</v>
      </c>
      <c r="T217" s="47">
        <v>0</v>
      </c>
      <c r="U217" s="47">
        <v>0</v>
      </c>
      <c r="V217" s="47">
        <v>0</v>
      </c>
      <c r="W217" s="46">
        <v>0</v>
      </c>
      <c r="X217" s="48">
        <v>0</v>
      </c>
      <c r="Y217" s="46">
        <v>0</v>
      </c>
      <c r="Z217" s="47">
        <v>0</v>
      </c>
      <c r="AA217" s="47">
        <v>0</v>
      </c>
      <c r="AB217" s="47">
        <v>0</v>
      </c>
      <c r="AC217" s="47">
        <v>0</v>
      </c>
      <c r="AD217" s="47">
        <v>0</v>
      </c>
      <c r="AE217" s="47">
        <v>0</v>
      </c>
      <c r="AF217" s="47">
        <v>0</v>
      </c>
      <c r="AG217" s="47">
        <v>0</v>
      </c>
      <c r="AH217" s="48">
        <v>0</v>
      </c>
      <c r="AI217" s="45" t="str">
        <f>Tabella1[[#This Row],[Required for Care Plan generation]]</f>
        <v>No</v>
      </c>
      <c r="AJ217" s="45" t="str">
        <f>IF(SUM(Tabella1[[#This Row],[DE-12]:[LT-75]])&gt;0,"Yes","No")</f>
        <v>No</v>
      </c>
    </row>
    <row r="218" spans="1:36" s="20" customFormat="1" ht="15" customHeight="1" x14ac:dyDescent="0.25">
      <c r="A218" s="79" t="s">
        <v>330</v>
      </c>
      <c r="B218" s="80" t="s">
        <v>370</v>
      </c>
      <c r="C218" s="21" t="s">
        <v>371</v>
      </c>
      <c r="D218" s="22" t="s">
        <v>792</v>
      </c>
      <c r="E218" s="22" t="s">
        <v>735</v>
      </c>
      <c r="F218" s="22" t="s">
        <v>696</v>
      </c>
      <c r="G218" s="45">
        <v>0</v>
      </c>
      <c r="H218" s="46">
        <v>0</v>
      </c>
      <c r="I218" s="47">
        <v>0</v>
      </c>
      <c r="J218" s="47">
        <v>0</v>
      </c>
      <c r="K218" s="47">
        <v>0</v>
      </c>
      <c r="L218" s="47">
        <v>0</v>
      </c>
      <c r="M218" s="47">
        <v>0</v>
      </c>
      <c r="N218" s="47">
        <v>0</v>
      </c>
      <c r="O218" s="47">
        <v>0</v>
      </c>
      <c r="P218" s="47">
        <v>0</v>
      </c>
      <c r="Q218" s="47">
        <v>0</v>
      </c>
      <c r="R218" s="48">
        <v>0</v>
      </c>
      <c r="S218" s="47">
        <v>0</v>
      </c>
      <c r="T218" s="47">
        <v>0</v>
      </c>
      <c r="U218" s="47">
        <v>0</v>
      </c>
      <c r="V218" s="47">
        <v>0</v>
      </c>
      <c r="W218" s="46">
        <v>0</v>
      </c>
      <c r="X218" s="48">
        <v>0</v>
      </c>
      <c r="Y218" s="46">
        <v>0</v>
      </c>
      <c r="Z218" s="47">
        <v>0</v>
      </c>
      <c r="AA218" s="47">
        <v>0</v>
      </c>
      <c r="AB218" s="47">
        <v>0</v>
      </c>
      <c r="AC218" s="47">
        <v>0</v>
      </c>
      <c r="AD218" s="47">
        <v>0</v>
      </c>
      <c r="AE218" s="47">
        <v>0</v>
      </c>
      <c r="AF218" s="47">
        <v>0</v>
      </c>
      <c r="AG218" s="47">
        <v>0</v>
      </c>
      <c r="AH218" s="48">
        <v>0</v>
      </c>
      <c r="AI218" s="45" t="str">
        <f>Tabella1[[#This Row],[Required for Care Plan generation]]</f>
        <v>No</v>
      </c>
      <c r="AJ218" s="45" t="str">
        <f>IF(SUM(Tabella1[[#This Row],[DE-12]:[LT-75]])&gt;0,"Yes","No")</f>
        <v>No</v>
      </c>
    </row>
    <row r="219" spans="1:36" s="20" customFormat="1" ht="15" customHeight="1" x14ac:dyDescent="0.25">
      <c r="A219" s="79" t="s">
        <v>330</v>
      </c>
      <c r="B219" s="80" t="s">
        <v>372</v>
      </c>
      <c r="C219" s="21" t="s">
        <v>373</v>
      </c>
      <c r="D219" s="23" t="s">
        <v>718</v>
      </c>
      <c r="E219" s="22" t="s">
        <v>735</v>
      </c>
      <c r="F219" s="22" t="s">
        <v>697</v>
      </c>
      <c r="G219" s="45">
        <v>0</v>
      </c>
      <c r="H219" s="46">
        <v>0</v>
      </c>
      <c r="I219" s="47">
        <v>0</v>
      </c>
      <c r="J219" s="47">
        <v>0</v>
      </c>
      <c r="K219" s="47">
        <v>0</v>
      </c>
      <c r="L219" s="47">
        <v>0</v>
      </c>
      <c r="M219" s="47">
        <v>0</v>
      </c>
      <c r="N219" s="47">
        <v>0</v>
      </c>
      <c r="O219" s="47">
        <v>0</v>
      </c>
      <c r="P219" s="47">
        <v>0</v>
      </c>
      <c r="Q219" s="47">
        <v>0</v>
      </c>
      <c r="R219" s="48">
        <v>0</v>
      </c>
      <c r="S219" s="47">
        <v>0</v>
      </c>
      <c r="T219" s="47">
        <v>0</v>
      </c>
      <c r="U219" s="47">
        <v>0</v>
      </c>
      <c r="V219" s="47">
        <v>0</v>
      </c>
      <c r="W219" s="46">
        <v>0</v>
      </c>
      <c r="X219" s="48">
        <v>0</v>
      </c>
      <c r="Y219" s="46">
        <v>0</v>
      </c>
      <c r="Z219" s="47">
        <v>0</v>
      </c>
      <c r="AA219" s="47">
        <v>0</v>
      </c>
      <c r="AB219" s="47">
        <v>0</v>
      </c>
      <c r="AC219" s="47">
        <v>0</v>
      </c>
      <c r="AD219" s="47">
        <v>0</v>
      </c>
      <c r="AE219" s="47">
        <v>0</v>
      </c>
      <c r="AF219" s="47">
        <v>0</v>
      </c>
      <c r="AG219" s="47">
        <v>0</v>
      </c>
      <c r="AH219" s="48">
        <v>0</v>
      </c>
      <c r="AI219" s="45" t="str">
        <f>Tabella1[[#This Row],[Required for Care Plan generation]]</f>
        <v>No</v>
      </c>
      <c r="AJ219" s="45" t="str">
        <f>IF(SUM(Tabella1[[#This Row],[DE-12]:[LT-75]])&gt;0,"Yes","No")</f>
        <v>No</v>
      </c>
    </row>
    <row r="220" spans="1:36" s="20" customFormat="1" ht="15" customHeight="1" x14ac:dyDescent="0.25">
      <c r="A220" s="79" t="s">
        <v>330</v>
      </c>
      <c r="B220" s="80" t="s">
        <v>374</v>
      </c>
      <c r="C220" s="21" t="s">
        <v>375</v>
      </c>
      <c r="D220" s="23" t="s">
        <v>718</v>
      </c>
      <c r="E220" s="22" t="s">
        <v>735</v>
      </c>
      <c r="F220" s="22" t="s">
        <v>698</v>
      </c>
      <c r="G220" s="45">
        <v>0</v>
      </c>
      <c r="H220" s="46">
        <v>0</v>
      </c>
      <c r="I220" s="47">
        <v>0</v>
      </c>
      <c r="J220" s="47">
        <v>0</v>
      </c>
      <c r="K220" s="47">
        <v>0</v>
      </c>
      <c r="L220" s="47">
        <v>0</v>
      </c>
      <c r="M220" s="47">
        <v>0</v>
      </c>
      <c r="N220" s="47">
        <v>0</v>
      </c>
      <c r="O220" s="47">
        <v>0</v>
      </c>
      <c r="P220" s="47">
        <v>0</v>
      </c>
      <c r="Q220" s="47">
        <v>0</v>
      </c>
      <c r="R220" s="48">
        <v>0</v>
      </c>
      <c r="S220" s="47">
        <v>0</v>
      </c>
      <c r="T220" s="47">
        <v>0</v>
      </c>
      <c r="U220" s="47">
        <v>0</v>
      </c>
      <c r="V220" s="47">
        <v>0</v>
      </c>
      <c r="W220" s="46">
        <v>1</v>
      </c>
      <c r="X220" s="48">
        <v>0</v>
      </c>
      <c r="Y220" s="46">
        <v>0</v>
      </c>
      <c r="Z220" s="47">
        <v>0</v>
      </c>
      <c r="AA220" s="47">
        <v>0</v>
      </c>
      <c r="AB220" s="47">
        <v>0</v>
      </c>
      <c r="AC220" s="47">
        <v>0</v>
      </c>
      <c r="AD220" s="47">
        <v>0</v>
      </c>
      <c r="AE220" s="47">
        <v>0</v>
      </c>
      <c r="AF220" s="47">
        <v>0</v>
      </c>
      <c r="AG220" s="47">
        <v>0</v>
      </c>
      <c r="AH220" s="48">
        <v>0</v>
      </c>
      <c r="AI220" s="45" t="str">
        <f>Tabella1[[#This Row],[Required for Care Plan generation]]</f>
        <v>No</v>
      </c>
      <c r="AJ220" s="45" t="str">
        <f>IF(SUM(Tabella1[[#This Row],[DE-12]:[LT-75]])&gt;0,"Yes","No")</f>
        <v>Yes</v>
      </c>
    </row>
    <row r="221" spans="1:36" s="20" customFormat="1" ht="15" customHeight="1" thickBot="1" x14ac:dyDescent="0.3">
      <c r="A221" s="79" t="s">
        <v>330</v>
      </c>
      <c r="B221" s="80" t="s">
        <v>376</v>
      </c>
      <c r="C221" s="21" t="s">
        <v>377</v>
      </c>
      <c r="D221" s="23" t="s">
        <v>735</v>
      </c>
      <c r="E221" s="22" t="s">
        <v>735</v>
      </c>
      <c r="F221" s="22"/>
      <c r="G221" s="45">
        <v>0</v>
      </c>
      <c r="H221" s="46">
        <v>0</v>
      </c>
      <c r="I221" s="47">
        <v>0</v>
      </c>
      <c r="J221" s="47">
        <v>0</v>
      </c>
      <c r="K221" s="47">
        <v>0</v>
      </c>
      <c r="L221" s="47">
        <v>0</v>
      </c>
      <c r="M221" s="47">
        <v>0</v>
      </c>
      <c r="N221" s="47">
        <v>0</v>
      </c>
      <c r="O221" s="47">
        <v>0</v>
      </c>
      <c r="P221" s="47">
        <v>0</v>
      </c>
      <c r="Q221" s="47">
        <v>0</v>
      </c>
      <c r="R221" s="48">
        <v>0</v>
      </c>
      <c r="S221" s="47">
        <v>0</v>
      </c>
      <c r="T221" s="47">
        <v>0</v>
      </c>
      <c r="U221" s="47">
        <v>0</v>
      </c>
      <c r="V221" s="47">
        <v>0</v>
      </c>
      <c r="W221" s="46">
        <v>0</v>
      </c>
      <c r="X221" s="48">
        <v>0</v>
      </c>
      <c r="Y221" s="46">
        <v>0</v>
      </c>
      <c r="Z221" s="47">
        <v>0</v>
      </c>
      <c r="AA221" s="47">
        <v>0</v>
      </c>
      <c r="AB221" s="47">
        <v>0</v>
      </c>
      <c r="AC221" s="47">
        <v>0</v>
      </c>
      <c r="AD221" s="47">
        <v>0</v>
      </c>
      <c r="AE221" s="47">
        <v>0</v>
      </c>
      <c r="AF221" s="47">
        <v>0</v>
      </c>
      <c r="AG221" s="47">
        <v>0</v>
      </c>
      <c r="AH221" s="48">
        <v>0</v>
      </c>
      <c r="AI221" s="45" t="str">
        <f>Tabella1[[#This Row],[Required for Care Plan generation]]</f>
        <v>No</v>
      </c>
      <c r="AJ221" s="45" t="str">
        <f>IF(SUM(Tabella1[[#This Row],[DE-12]:[LT-75]])&gt;0,"Yes","No")</f>
        <v>No</v>
      </c>
    </row>
    <row r="222" spans="1:36" s="20" customFormat="1" ht="15" customHeight="1" thickTop="1" x14ac:dyDescent="0.25">
      <c r="A222" s="85" t="s">
        <v>378</v>
      </c>
      <c r="B222" s="86" t="s">
        <v>27</v>
      </c>
      <c r="C222" s="35" t="s">
        <v>28</v>
      </c>
      <c r="D222" s="36" t="s">
        <v>716</v>
      </c>
      <c r="E222" s="36" t="s">
        <v>735</v>
      </c>
      <c r="F222" s="36" t="s">
        <v>676</v>
      </c>
      <c r="G222" s="41">
        <v>0</v>
      </c>
      <c r="H222" s="42">
        <v>0</v>
      </c>
      <c r="I222" s="43">
        <v>0</v>
      </c>
      <c r="J222" s="43">
        <v>0</v>
      </c>
      <c r="K222" s="43">
        <v>0</v>
      </c>
      <c r="L222" s="43">
        <v>0</v>
      </c>
      <c r="M222" s="43">
        <v>0</v>
      </c>
      <c r="N222" s="43">
        <v>0</v>
      </c>
      <c r="O222" s="43">
        <v>0</v>
      </c>
      <c r="P222" s="43">
        <v>0</v>
      </c>
      <c r="Q222" s="43">
        <v>0</v>
      </c>
      <c r="R222" s="44">
        <v>0</v>
      </c>
      <c r="S222" s="42">
        <v>0</v>
      </c>
      <c r="T222" s="43">
        <v>0</v>
      </c>
      <c r="U222" s="43">
        <v>0</v>
      </c>
      <c r="V222" s="44">
        <v>0</v>
      </c>
      <c r="W222" s="42">
        <v>0</v>
      </c>
      <c r="X222" s="44">
        <v>0</v>
      </c>
      <c r="Y222" s="42">
        <v>0</v>
      </c>
      <c r="Z222" s="43">
        <v>0</v>
      </c>
      <c r="AA222" s="43">
        <v>0</v>
      </c>
      <c r="AB222" s="43">
        <v>0</v>
      </c>
      <c r="AC222" s="43">
        <v>0</v>
      </c>
      <c r="AD222" s="43">
        <v>0</v>
      </c>
      <c r="AE222" s="43">
        <v>0</v>
      </c>
      <c r="AF222" s="43">
        <v>0</v>
      </c>
      <c r="AG222" s="43">
        <v>0</v>
      </c>
      <c r="AH222" s="44">
        <v>0</v>
      </c>
      <c r="AI222" s="45" t="str">
        <f>Tabella1[[#This Row],[Required for Care Plan generation]]</f>
        <v>No</v>
      </c>
      <c r="AJ222" s="45" t="str">
        <f>IF(SUM(Tabella1[[#This Row],[DE-12]:[LT-75]])&gt;0,"Yes","No")</f>
        <v>No</v>
      </c>
    </row>
    <row r="223" spans="1:36" s="20" customFormat="1" ht="15" customHeight="1" x14ac:dyDescent="0.25">
      <c r="A223" s="83" t="s">
        <v>378</v>
      </c>
      <c r="B223" s="84" t="s">
        <v>107</v>
      </c>
      <c r="C223" s="24" t="s">
        <v>108</v>
      </c>
      <c r="D223" s="25" t="s">
        <v>716</v>
      </c>
      <c r="E223" s="25" t="s">
        <v>735</v>
      </c>
      <c r="F223" s="25"/>
      <c r="G223" s="45">
        <v>0</v>
      </c>
      <c r="H223" s="46">
        <v>0</v>
      </c>
      <c r="I223" s="47">
        <v>0</v>
      </c>
      <c r="J223" s="47">
        <v>0</v>
      </c>
      <c r="K223" s="47">
        <v>0</v>
      </c>
      <c r="L223" s="47">
        <v>0</v>
      </c>
      <c r="M223" s="47">
        <v>0</v>
      </c>
      <c r="N223" s="47">
        <v>0</v>
      </c>
      <c r="O223" s="47">
        <v>0</v>
      </c>
      <c r="P223" s="47">
        <v>0</v>
      </c>
      <c r="Q223" s="47">
        <v>0</v>
      </c>
      <c r="R223" s="48">
        <v>0</v>
      </c>
      <c r="S223" s="46">
        <v>0</v>
      </c>
      <c r="T223" s="47">
        <v>0</v>
      </c>
      <c r="U223" s="47">
        <v>0</v>
      </c>
      <c r="V223" s="48">
        <v>0</v>
      </c>
      <c r="W223" s="46">
        <v>0</v>
      </c>
      <c r="X223" s="48">
        <v>0</v>
      </c>
      <c r="Y223" s="46">
        <v>0</v>
      </c>
      <c r="Z223" s="47">
        <v>0</v>
      </c>
      <c r="AA223" s="47">
        <v>0</v>
      </c>
      <c r="AB223" s="47">
        <v>0</v>
      </c>
      <c r="AC223" s="47">
        <v>0</v>
      </c>
      <c r="AD223" s="47">
        <v>0</v>
      </c>
      <c r="AE223" s="47">
        <v>0</v>
      </c>
      <c r="AF223" s="47">
        <v>0</v>
      </c>
      <c r="AG223" s="47">
        <v>0</v>
      </c>
      <c r="AH223" s="48">
        <v>0</v>
      </c>
      <c r="AI223" s="45" t="str">
        <f>Tabella1[[#This Row],[Required for Care Plan generation]]</f>
        <v>No</v>
      </c>
      <c r="AJ223" s="45" t="str">
        <f>IF(SUM(Tabella1[[#This Row],[DE-12]:[LT-75]])&gt;0,"Yes","No")</f>
        <v>No</v>
      </c>
    </row>
    <row r="224" spans="1:36" s="20" customFormat="1" ht="15" customHeight="1" x14ac:dyDescent="0.25">
      <c r="A224" s="83" t="s">
        <v>378</v>
      </c>
      <c r="B224" s="84" t="s">
        <v>379</v>
      </c>
      <c r="C224" s="24" t="s">
        <v>380</v>
      </c>
      <c r="D224" s="25" t="s">
        <v>716</v>
      </c>
      <c r="E224" s="25" t="s">
        <v>735</v>
      </c>
      <c r="F224" s="25" t="s">
        <v>699</v>
      </c>
      <c r="G224" s="45">
        <v>0</v>
      </c>
      <c r="H224" s="46">
        <v>0</v>
      </c>
      <c r="I224" s="47">
        <v>0</v>
      </c>
      <c r="J224" s="47">
        <v>0</v>
      </c>
      <c r="K224" s="47">
        <v>0</v>
      </c>
      <c r="L224" s="47">
        <v>0</v>
      </c>
      <c r="M224" s="47">
        <v>0</v>
      </c>
      <c r="N224" s="47">
        <v>0</v>
      </c>
      <c r="O224" s="47">
        <v>0</v>
      </c>
      <c r="P224" s="47">
        <v>0</v>
      </c>
      <c r="Q224" s="47">
        <v>0</v>
      </c>
      <c r="R224" s="48">
        <v>0</v>
      </c>
      <c r="S224" s="46">
        <v>0</v>
      </c>
      <c r="T224" s="47">
        <v>0</v>
      </c>
      <c r="U224" s="47">
        <v>0</v>
      </c>
      <c r="V224" s="48">
        <v>0</v>
      </c>
      <c r="W224" s="46">
        <v>0</v>
      </c>
      <c r="X224" s="48">
        <v>0</v>
      </c>
      <c r="Y224" s="46">
        <v>0</v>
      </c>
      <c r="Z224" s="47">
        <v>0</v>
      </c>
      <c r="AA224" s="47">
        <v>0</v>
      </c>
      <c r="AB224" s="47">
        <v>0</v>
      </c>
      <c r="AC224" s="47">
        <v>0</v>
      </c>
      <c r="AD224" s="47">
        <v>0</v>
      </c>
      <c r="AE224" s="47">
        <v>0</v>
      </c>
      <c r="AF224" s="47">
        <v>0</v>
      </c>
      <c r="AG224" s="47">
        <v>0</v>
      </c>
      <c r="AH224" s="48">
        <v>0</v>
      </c>
      <c r="AI224" s="45" t="str">
        <f>Tabella1[[#This Row],[Required for Care Plan generation]]</f>
        <v>No</v>
      </c>
      <c r="AJ224" s="45" t="str">
        <f>IF(SUM(Tabella1[[#This Row],[DE-12]:[LT-75]])&gt;0,"Yes","No")</f>
        <v>No</v>
      </c>
    </row>
    <row r="225" spans="1:36" s="20" customFormat="1" ht="15" customHeight="1" x14ac:dyDescent="0.25">
      <c r="A225" s="83" t="s">
        <v>378</v>
      </c>
      <c r="B225" s="84" t="s">
        <v>381</v>
      </c>
      <c r="C225" s="24" t="s">
        <v>382</v>
      </c>
      <c r="D225" s="26" t="s">
        <v>718</v>
      </c>
      <c r="E225" s="25" t="s">
        <v>735</v>
      </c>
      <c r="F225" s="25" t="s">
        <v>700</v>
      </c>
      <c r="G225" s="45">
        <v>0</v>
      </c>
      <c r="H225" s="46">
        <v>0</v>
      </c>
      <c r="I225" s="47">
        <v>0</v>
      </c>
      <c r="J225" s="47">
        <v>0</v>
      </c>
      <c r="K225" s="47">
        <v>0</v>
      </c>
      <c r="L225" s="47">
        <v>0</v>
      </c>
      <c r="M225" s="47">
        <v>0</v>
      </c>
      <c r="N225" s="47">
        <v>0</v>
      </c>
      <c r="O225" s="47">
        <v>0</v>
      </c>
      <c r="P225" s="47">
        <v>0</v>
      </c>
      <c r="Q225" s="47">
        <v>0</v>
      </c>
      <c r="R225" s="48">
        <v>0</v>
      </c>
      <c r="S225" s="46">
        <v>0</v>
      </c>
      <c r="T225" s="47">
        <v>0</v>
      </c>
      <c r="U225" s="47">
        <v>0</v>
      </c>
      <c r="V225" s="48">
        <v>0</v>
      </c>
      <c r="W225" s="46">
        <v>0</v>
      </c>
      <c r="X225" s="48">
        <v>0</v>
      </c>
      <c r="Y225" s="46">
        <v>0</v>
      </c>
      <c r="Z225" s="47">
        <v>0</v>
      </c>
      <c r="AA225" s="47">
        <v>0</v>
      </c>
      <c r="AB225" s="47">
        <v>0</v>
      </c>
      <c r="AC225" s="47">
        <v>0</v>
      </c>
      <c r="AD225" s="47">
        <v>0</v>
      </c>
      <c r="AE225" s="47">
        <v>0</v>
      </c>
      <c r="AF225" s="47">
        <v>0</v>
      </c>
      <c r="AG225" s="47">
        <v>0</v>
      </c>
      <c r="AH225" s="48">
        <v>0</v>
      </c>
      <c r="AI225" s="45" t="str">
        <f>Tabella1[[#This Row],[Required for Care Plan generation]]</f>
        <v>No</v>
      </c>
      <c r="AJ225" s="45" t="str">
        <f>IF(SUM(Tabella1[[#This Row],[DE-12]:[LT-75]])&gt;0,"Yes","No")</f>
        <v>No</v>
      </c>
    </row>
    <row r="226" spans="1:36" s="20" customFormat="1" ht="15" customHeight="1" x14ac:dyDescent="0.25">
      <c r="A226" s="83" t="s">
        <v>378</v>
      </c>
      <c r="B226" s="84" t="s">
        <v>383</v>
      </c>
      <c r="C226" s="24" t="s">
        <v>384</v>
      </c>
      <c r="D226" s="26" t="s">
        <v>718</v>
      </c>
      <c r="E226" s="25" t="s">
        <v>735</v>
      </c>
      <c r="F226" s="25" t="s">
        <v>701</v>
      </c>
      <c r="G226" s="45">
        <v>0</v>
      </c>
      <c r="H226" s="46">
        <v>0</v>
      </c>
      <c r="I226" s="47">
        <v>0</v>
      </c>
      <c r="J226" s="47">
        <v>0</v>
      </c>
      <c r="K226" s="47">
        <v>0</v>
      </c>
      <c r="L226" s="47">
        <v>0</v>
      </c>
      <c r="M226" s="47">
        <v>0</v>
      </c>
      <c r="N226" s="47">
        <v>0</v>
      </c>
      <c r="O226" s="47">
        <v>0</v>
      </c>
      <c r="P226" s="47">
        <v>0</v>
      </c>
      <c r="Q226" s="47">
        <v>0</v>
      </c>
      <c r="R226" s="48">
        <v>0</v>
      </c>
      <c r="S226" s="46">
        <v>0</v>
      </c>
      <c r="T226" s="47">
        <v>0</v>
      </c>
      <c r="U226" s="47">
        <v>0</v>
      </c>
      <c r="V226" s="48">
        <v>0</v>
      </c>
      <c r="W226" s="46">
        <v>0</v>
      </c>
      <c r="X226" s="48">
        <v>0</v>
      </c>
      <c r="Y226" s="46">
        <v>0</v>
      </c>
      <c r="Z226" s="47">
        <v>0</v>
      </c>
      <c r="AA226" s="47">
        <v>0</v>
      </c>
      <c r="AB226" s="47">
        <v>0</v>
      </c>
      <c r="AC226" s="47">
        <v>0</v>
      </c>
      <c r="AD226" s="47">
        <v>0</v>
      </c>
      <c r="AE226" s="47">
        <v>0</v>
      </c>
      <c r="AF226" s="47">
        <v>0</v>
      </c>
      <c r="AG226" s="47">
        <v>0</v>
      </c>
      <c r="AH226" s="48">
        <v>0</v>
      </c>
      <c r="AI226" s="45" t="str">
        <f>Tabella1[[#This Row],[Required for Care Plan generation]]</f>
        <v>No</v>
      </c>
      <c r="AJ226" s="45" t="str">
        <f>IF(SUM(Tabella1[[#This Row],[DE-12]:[LT-75]])&gt;0,"Yes","No")</f>
        <v>No</v>
      </c>
    </row>
    <row r="227" spans="1:36" s="20" customFormat="1" ht="15" customHeight="1" thickBot="1" x14ac:dyDescent="0.3">
      <c r="A227" s="87" t="s">
        <v>378</v>
      </c>
      <c r="B227" s="88" t="s">
        <v>385</v>
      </c>
      <c r="C227" s="37" t="s">
        <v>386</v>
      </c>
      <c r="D227" s="38" t="s">
        <v>718</v>
      </c>
      <c r="E227" s="39" t="s">
        <v>735</v>
      </c>
      <c r="F227" s="39" t="s">
        <v>702</v>
      </c>
      <c r="G227" s="49">
        <v>0</v>
      </c>
      <c r="H227" s="50">
        <v>0</v>
      </c>
      <c r="I227" s="51">
        <v>0</v>
      </c>
      <c r="J227" s="51">
        <v>0</v>
      </c>
      <c r="K227" s="51">
        <v>0</v>
      </c>
      <c r="L227" s="51">
        <v>0</v>
      </c>
      <c r="M227" s="51">
        <v>0</v>
      </c>
      <c r="N227" s="51">
        <v>0</v>
      </c>
      <c r="O227" s="51">
        <v>0</v>
      </c>
      <c r="P227" s="51">
        <v>0</v>
      </c>
      <c r="Q227" s="51">
        <v>0</v>
      </c>
      <c r="R227" s="52">
        <v>0</v>
      </c>
      <c r="S227" s="50">
        <v>0</v>
      </c>
      <c r="T227" s="51">
        <v>0</v>
      </c>
      <c r="U227" s="51">
        <v>0</v>
      </c>
      <c r="V227" s="52">
        <v>0</v>
      </c>
      <c r="W227" s="50">
        <v>0</v>
      </c>
      <c r="X227" s="52">
        <v>0</v>
      </c>
      <c r="Y227" s="50">
        <v>0</v>
      </c>
      <c r="Z227" s="51">
        <v>0</v>
      </c>
      <c r="AA227" s="51">
        <v>0</v>
      </c>
      <c r="AB227" s="51">
        <v>0</v>
      </c>
      <c r="AC227" s="51">
        <v>0</v>
      </c>
      <c r="AD227" s="51">
        <v>0</v>
      </c>
      <c r="AE227" s="51">
        <v>0</v>
      </c>
      <c r="AF227" s="51">
        <v>0</v>
      </c>
      <c r="AG227" s="51">
        <v>0</v>
      </c>
      <c r="AH227" s="52">
        <v>0</v>
      </c>
      <c r="AI227" s="45" t="str">
        <f>Tabella1[[#This Row],[Required for Care Plan generation]]</f>
        <v>No</v>
      </c>
      <c r="AJ227" s="45" t="str">
        <f>IF(SUM(Tabella1[[#This Row],[DE-12]:[LT-75]])&gt;0,"Yes","No")</f>
        <v>No</v>
      </c>
    </row>
    <row r="228" spans="1:36" s="20" customFormat="1" ht="15" customHeight="1" thickTop="1" x14ac:dyDescent="0.25">
      <c r="A228" s="77" t="s">
        <v>387</v>
      </c>
      <c r="B228" s="78" t="s">
        <v>27</v>
      </c>
      <c r="C228" s="30" t="s">
        <v>28</v>
      </c>
      <c r="D228" s="31" t="s">
        <v>716</v>
      </c>
      <c r="E228" s="31" t="s">
        <v>735</v>
      </c>
      <c r="F228" s="31" t="s">
        <v>670</v>
      </c>
      <c r="G228" s="41">
        <v>0</v>
      </c>
      <c r="H228" s="42">
        <v>0</v>
      </c>
      <c r="I228" s="43">
        <v>0</v>
      </c>
      <c r="J228" s="43">
        <v>0</v>
      </c>
      <c r="K228" s="43">
        <v>0</v>
      </c>
      <c r="L228" s="43">
        <v>0</v>
      </c>
      <c r="M228" s="43">
        <v>0</v>
      </c>
      <c r="N228" s="43">
        <v>0</v>
      </c>
      <c r="O228" s="43">
        <v>0</v>
      </c>
      <c r="P228" s="43">
        <v>0</v>
      </c>
      <c r="Q228" s="43">
        <v>0</v>
      </c>
      <c r="R228" s="44">
        <v>0</v>
      </c>
      <c r="S228" s="42">
        <v>0</v>
      </c>
      <c r="T228" s="43">
        <v>0</v>
      </c>
      <c r="U228" s="43">
        <v>0</v>
      </c>
      <c r="V228" s="44">
        <v>0</v>
      </c>
      <c r="W228" s="42">
        <v>0</v>
      </c>
      <c r="X228" s="44">
        <v>1</v>
      </c>
      <c r="Y228" s="42">
        <v>0</v>
      </c>
      <c r="Z228" s="43">
        <v>0</v>
      </c>
      <c r="AA228" s="43">
        <v>0</v>
      </c>
      <c r="AB228" s="43">
        <v>0</v>
      </c>
      <c r="AC228" s="43">
        <v>0</v>
      </c>
      <c r="AD228" s="43">
        <v>0</v>
      </c>
      <c r="AE228" s="43">
        <v>0</v>
      </c>
      <c r="AF228" s="43">
        <v>0</v>
      </c>
      <c r="AG228" s="43">
        <v>0</v>
      </c>
      <c r="AH228" s="44">
        <v>0</v>
      </c>
      <c r="AI228" s="45" t="str">
        <f>Tabella1[[#This Row],[Required for Care Plan generation]]</f>
        <v>No</v>
      </c>
      <c r="AJ228" s="45" t="str">
        <f>IF(SUM(Tabella1[[#This Row],[DE-12]:[LT-75]])&gt;0,"Yes","No")</f>
        <v>Yes</v>
      </c>
    </row>
    <row r="229" spans="1:36" s="20" customFormat="1" ht="15" customHeight="1" x14ac:dyDescent="0.25">
      <c r="A229" s="79" t="s">
        <v>387</v>
      </c>
      <c r="B229" s="80" t="s">
        <v>388</v>
      </c>
      <c r="C229" s="21" t="s">
        <v>389</v>
      </c>
      <c r="D229" s="22" t="s">
        <v>716</v>
      </c>
      <c r="E229" s="22" t="s">
        <v>735</v>
      </c>
      <c r="F229" s="22" t="s">
        <v>703</v>
      </c>
      <c r="G229" s="45">
        <v>0</v>
      </c>
      <c r="H229" s="46">
        <v>0</v>
      </c>
      <c r="I229" s="47">
        <v>0</v>
      </c>
      <c r="J229" s="47">
        <v>0</v>
      </c>
      <c r="K229" s="47">
        <v>0</v>
      </c>
      <c r="L229" s="47">
        <v>0</v>
      </c>
      <c r="M229" s="47">
        <v>0</v>
      </c>
      <c r="N229" s="47">
        <v>0</v>
      </c>
      <c r="O229" s="47">
        <v>0</v>
      </c>
      <c r="P229" s="47">
        <v>0</v>
      </c>
      <c r="Q229" s="47">
        <v>0</v>
      </c>
      <c r="R229" s="48">
        <v>0</v>
      </c>
      <c r="S229" s="46">
        <v>0</v>
      </c>
      <c r="T229" s="47">
        <v>0</v>
      </c>
      <c r="U229" s="47">
        <v>0</v>
      </c>
      <c r="V229" s="48">
        <v>0</v>
      </c>
      <c r="W229" s="46">
        <v>0</v>
      </c>
      <c r="X229" s="48">
        <v>1</v>
      </c>
      <c r="Y229" s="46">
        <v>0</v>
      </c>
      <c r="Z229" s="47">
        <v>0</v>
      </c>
      <c r="AA229" s="47">
        <v>0</v>
      </c>
      <c r="AB229" s="47">
        <v>0</v>
      </c>
      <c r="AC229" s="47">
        <v>0</v>
      </c>
      <c r="AD229" s="47">
        <v>0</v>
      </c>
      <c r="AE229" s="47">
        <v>0</v>
      </c>
      <c r="AF229" s="47">
        <v>0</v>
      </c>
      <c r="AG229" s="47">
        <v>0</v>
      </c>
      <c r="AH229" s="48">
        <v>0</v>
      </c>
      <c r="AI229" s="45" t="str">
        <f>Tabella1[[#This Row],[Required for Care Plan generation]]</f>
        <v>No</v>
      </c>
      <c r="AJ229" s="45" t="str">
        <f>IF(SUM(Tabella1[[#This Row],[DE-12]:[LT-75]])&gt;0,"Yes","No")</f>
        <v>Yes</v>
      </c>
    </row>
    <row r="230" spans="1:36" s="20" customFormat="1" ht="15" customHeight="1" x14ac:dyDescent="0.25">
      <c r="A230" s="79" t="s">
        <v>387</v>
      </c>
      <c r="B230" s="80" t="s">
        <v>322</v>
      </c>
      <c r="C230" s="21" t="s">
        <v>323</v>
      </c>
      <c r="D230" s="23" t="s">
        <v>717</v>
      </c>
      <c r="E230" s="22" t="s">
        <v>735</v>
      </c>
      <c r="F230" s="22" t="s">
        <v>704</v>
      </c>
      <c r="G230" s="45">
        <v>0</v>
      </c>
      <c r="H230" s="46">
        <v>0</v>
      </c>
      <c r="I230" s="47">
        <v>0</v>
      </c>
      <c r="J230" s="47">
        <v>0</v>
      </c>
      <c r="K230" s="47">
        <v>0</v>
      </c>
      <c r="L230" s="47">
        <v>0</v>
      </c>
      <c r="M230" s="47">
        <v>0</v>
      </c>
      <c r="N230" s="47">
        <v>0</v>
      </c>
      <c r="O230" s="47">
        <v>0</v>
      </c>
      <c r="P230" s="47">
        <v>0</v>
      </c>
      <c r="Q230" s="47">
        <v>0</v>
      </c>
      <c r="R230" s="48">
        <v>0</v>
      </c>
      <c r="S230" s="46">
        <v>0</v>
      </c>
      <c r="T230" s="47">
        <v>0</v>
      </c>
      <c r="U230" s="47">
        <v>0</v>
      </c>
      <c r="V230" s="48">
        <v>0</v>
      </c>
      <c r="W230" s="46">
        <v>0</v>
      </c>
      <c r="X230" s="48">
        <v>1</v>
      </c>
      <c r="Y230" s="46">
        <v>0</v>
      </c>
      <c r="Z230" s="47">
        <v>0</v>
      </c>
      <c r="AA230" s="47">
        <v>0</v>
      </c>
      <c r="AB230" s="47">
        <v>0</v>
      </c>
      <c r="AC230" s="47">
        <v>0</v>
      </c>
      <c r="AD230" s="47">
        <v>0</v>
      </c>
      <c r="AE230" s="47">
        <v>0</v>
      </c>
      <c r="AF230" s="47">
        <v>0</v>
      </c>
      <c r="AG230" s="47">
        <v>0</v>
      </c>
      <c r="AH230" s="48">
        <v>0</v>
      </c>
      <c r="AI230" s="45" t="str">
        <f>Tabella1[[#This Row],[Required for Care Plan generation]]</f>
        <v>No</v>
      </c>
      <c r="AJ230" s="45" t="str">
        <f>IF(SUM(Tabella1[[#This Row],[DE-12]:[LT-75]])&gt;0,"Yes","No")</f>
        <v>Yes</v>
      </c>
    </row>
    <row r="231" spans="1:36" s="20" customFormat="1" ht="15" customHeight="1" x14ac:dyDescent="0.25">
      <c r="A231" s="79" t="s">
        <v>387</v>
      </c>
      <c r="B231" s="80" t="s">
        <v>324</v>
      </c>
      <c r="C231" s="21" t="s">
        <v>325</v>
      </c>
      <c r="D231" s="23" t="s">
        <v>717</v>
      </c>
      <c r="E231" s="22" t="s">
        <v>735</v>
      </c>
      <c r="F231" s="22" t="s">
        <v>705</v>
      </c>
      <c r="G231" s="45">
        <v>0</v>
      </c>
      <c r="H231" s="46">
        <v>0</v>
      </c>
      <c r="I231" s="47">
        <v>0</v>
      </c>
      <c r="J231" s="47">
        <v>0</v>
      </c>
      <c r="K231" s="47">
        <v>0</v>
      </c>
      <c r="L231" s="47">
        <v>0</v>
      </c>
      <c r="M231" s="47">
        <v>0</v>
      </c>
      <c r="N231" s="47">
        <v>0</v>
      </c>
      <c r="O231" s="47">
        <v>0</v>
      </c>
      <c r="P231" s="47">
        <v>0</v>
      </c>
      <c r="Q231" s="47">
        <v>0</v>
      </c>
      <c r="R231" s="48">
        <v>0</v>
      </c>
      <c r="S231" s="46">
        <v>0</v>
      </c>
      <c r="T231" s="47">
        <v>0</v>
      </c>
      <c r="U231" s="47">
        <v>0</v>
      </c>
      <c r="V231" s="48">
        <v>0</v>
      </c>
      <c r="W231" s="46">
        <v>0</v>
      </c>
      <c r="X231" s="48">
        <v>1</v>
      </c>
      <c r="Y231" s="46">
        <v>0</v>
      </c>
      <c r="Z231" s="47">
        <v>0</v>
      </c>
      <c r="AA231" s="47">
        <v>0</v>
      </c>
      <c r="AB231" s="47">
        <v>0</v>
      </c>
      <c r="AC231" s="47">
        <v>0</v>
      </c>
      <c r="AD231" s="47">
        <v>0</v>
      </c>
      <c r="AE231" s="47">
        <v>0</v>
      </c>
      <c r="AF231" s="47">
        <v>0</v>
      </c>
      <c r="AG231" s="47">
        <v>0</v>
      </c>
      <c r="AH231" s="48">
        <v>0</v>
      </c>
      <c r="AI231" s="45" t="str">
        <f>Tabella1[[#This Row],[Required for Care Plan generation]]</f>
        <v>No</v>
      </c>
      <c r="AJ231" s="45" t="str">
        <f>IF(SUM(Tabella1[[#This Row],[DE-12]:[LT-75]])&gt;0,"Yes","No")</f>
        <v>Yes</v>
      </c>
    </row>
    <row r="232" spans="1:36" s="20" customFormat="1" ht="15" customHeight="1" x14ac:dyDescent="0.25">
      <c r="A232" s="79" t="s">
        <v>387</v>
      </c>
      <c r="B232" s="80" t="s">
        <v>326</v>
      </c>
      <c r="C232" s="21" t="s">
        <v>327</v>
      </c>
      <c r="D232" s="23" t="s">
        <v>717</v>
      </c>
      <c r="E232" s="22" t="s">
        <v>735</v>
      </c>
      <c r="F232" s="22" t="s">
        <v>706</v>
      </c>
      <c r="G232" s="45">
        <v>0</v>
      </c>
      <c r="H232" s="46">
        <v>0</v>
      </c>
      <c r="I232" s="47">
        <v>0</v>
      </c>
      <c r="J232" s="47">
        <v>0</v>
      </c>
      <c r="K232" s="47">
        <v>0</v>
      </c>
      <c r="L232" s="47">
        <v>0</v>
      </c>
      <c r="M232" s="47">
        <v>0</v>
      </c>
      <c r="N232" s="47">
        <v>0</v>
      </c>
      <c r="O232" s="47">
        <v>0</v>
      </c>
      <c r="P232" s="47">
        <v>0</v>
      </c>
      <c r="Q232" s="47">
        <v>0</v>
      </c>
      <c r="R232" s="48">
        <v>0</v>
      </c>
      <c r="S232" s="46">
        <v>0</v>
      </c>
      <c r="T232" s="47">
        <v>0</v>
      </c>
      <c r="U232" s="47">
        <v>0</v>
      </c>
      <c r="V232" s="48">
        <v>0</v>
      </c>
      <c r="W232" s="46">
        <v>0</v>
      </c>
      <c r="X232" s="48">
        <v>1</v>
      </c>
      <c r="Y232" s="46">
        <v>0</v>
      </c>
      <c r="Z232" s="47">
        <v>0</v>
      </c>
      <c r="AA232" s="47">
        <v>0</v>
      </c>
      <c r="AB232" s="47">
        <v>0</v>
      </c>
      <c r="AC232" s="47">
        <v>0</v>
      </c>
      <c r="AD232" s="47">
        <v>0</v>
      </c>
      <c r="AE232" s="47">
        <v>0</v>
      </c>
      <c r="AF232" s="47">
        <v>0</v>
      </c>
      <c r="AG232" s="47">
        <v>0</v>
      </c>
      <c r="AH232" s="48">
        <v>0</v>
      </c>
      <c r="AI232" s="45" t="str">
        <f>Tabella1[[#This Row],[Required for Care Plan generation]]</f>
        <v>No</v>
      </c>
      <c r="AJ232" s="45" t="str">
        <f>IF(SUM(Tabella1[[#This Row],[DE-12]:[LT-75]])&gt;0,"Yes","No")</f>
        <v>Yes</v>
      </c>
    </row>
    <row r="233" spans="1:36" s="20" customFormat="1" ht="15" customHeight="1" x14ac:dyDescent="0.25">
      <c r="A233" s="79" t="s">
        <v>387</v>
      </c>
      <c r="B233" s="80" t="s">
        <v>328</v>
      </c>
      <c r="C233" s="21" t="s">
        <v>329</v>
      </c>
      <c r="D233" s="22" t="s">
        <v>786</v>
      </c>
      <c r="E233" s="22" t="s">
        <v>735</v>
      </c>
      <c r="F233" s="22" t="s">
        <v>707</v>
      </c>
      <c r="G233" s="45">
        <v>0</v>
      </c>
      <c r="H233" s="46">
        <v>0</v>
      </c>
      <c r="I233" s="47">
        <v>0</v>
      </c>
      <c r="J233" s="47">
        <v>0</v>
      </c>
      <c r="K233" s="47">
        <v>0</v>
      </c>
      <c r="L233" s="47">
        <v>0</v>
      </c>
      <c r="M233" s="47">
        <v>0</v>
      </c>
      <c r="N233" s="47">
        <v>0</v>
      </c>
      <c r="O233" s="47">
        <v>0</v>
      </c>
      <c r="P233" s="47">
        <v>0</v>
      </c>
      <c r="Q233" s="47">
        <v>0</v>
      </c>
      <c r="R233" s="48">
        <v>0</v>
      </c>
      <c r="S233" s="46">
        <v>0</v>
      </c>
      <c r="T233" s="47">
        <v>0</v>
      </c>
      <c r="U233" s="47">
        <v>0</v>
      </c>
      <c r="V233" s="48">
        <v>0</v>
      </c>
      <c r="W233" s="46">
        <v>0</v>
      </c>
      <c r="X233" s="48">
        <v>1</v>
      </c>
      <c r="Y233" s="46">
        <v>0</v>
      </c>
      <c r="Z233" s="47">
        <v>0</v>
      </c>
      <c r="AA233" s="47">
        <v>0</v>
      </c>
      <c r="AB233" s="47">
        <v>0</v>
      </c>
      <c r="AC233" s="47">
        <v>0</v>
      </c>
      <c r="AD233" s="47">
        <v>0</v>
      </c>
      <c r="AE233" s="47">
        <v>0</v>
      </c>
      <c r="AF233" s="47">
        <v>0</v>
      </c>
      <c r="AG233" s="47">
        <v>0</v>
      </c>
      <c r="AH233" s="48">
        <v>0</v>
      </c>
      <c r="AI233" s="45" t="str">
        <f>Tabella1[[#This Row],[Required for Care Plan generation]]</f>
        <v>No</v>
      </c>
      <c r="AJ233" s="45" t="str">
        <f>IF(SUM(Tabella1[[#This Row],[DE-12]:[LT-75]])&gt;0,"Yes","No")</f>
        <v>Yes</v>
      </c>
    </row>
    <row r="234" spans="1:36" s="20" customFormat="1" ht="15" customHeight="1" x14ac:dyDescent="0.25">
      <c r="A234" s="79" t="s">
        <v>387</v>
      </c>
      <c r="B234" s="80" t="s">
        <v>390</v>
      </c>
      <c r="C234" s="21" t="s">
        <v>391</v>
      </c>
      <c r="D234" s="23" t="s">
        <v>717</v>
      </c>
      <c r="E234" s="22" t="s">
        <v>735</v>
      </c>
      <c r="F234" s="22" t="s">
        <v>708</v>
      </c>
      <c r="G234" s="45">
        <v>0</v>
      </c>
      <c r="H234" s="46">
        <v>0</v>
      </c>
      <c r="I234" s="47">
        <v>0</v>
      </c>
      <c r="J234" s="47">
        <v>0</v>
      </c>
      <c r="K234" s="47">
        <v>0</v>
      </c>
      <c r="L234" s="47">
        <v>0</v>
      </c>
      <c r="M234" s="47">
        <v>0</v>
      </c>
      <c r="N234" s="47">
        <v>0</v>
      </c>
      <c r="O234" s="47">
        <v>0</v>
      </c>
      <c r="P234" s="47">
        <v>0</v>
      </c>
      <c r="Q234" s="47">
        <v>0</v>
      </c>
      <c r="R234" s="48">
        <v>0</v>
      </c>
      <c r="S234" s="46">
        <v>0</v>
      </c>
      <c r="T234" s="47">
        <v>0</v>
      </c>
      <c r="U234" s="47">
        <v>0</v>
      </c>
      <c r="V234" s="48">
        <v>0</v>
      </c>
      <c r="W234" s="46">
        <v>0</v>
      </c>
      <c r="X234" s="48">
        <v>1</v>
      </c>
      <c r="Y234" s="46">
        <v>0</v>
      </c>
      <c r="Z234" s="47">
        <v>0</v>
      </c>
      <c r="AA234" s="47">
        <v>0</v>
      </c>
      <c r="AB234" s="47">
        <v>0</v>
      </c>
      <c r="AC234" s="47">
        <v>0</v>
      </c>
      <c r="AD234" s="47">
        <v>0</v>
      </c>
      <c r="AE234" s="47">
        <v>0</v>
      </c>
      <c r="AF234" s="47">
        <v>0</v>
      </c>
      <c r="AG234" s="47">
        <v>0</v>
      </c>
      <c r="AH234" s="48">
        <v>0</v>
      </c>
      <c r="AI234" s="45" t="str">
        <f>Tabella1[[#This Row],[Required for Care Plan generation]]</f>
        <v>No</v>
      </c>
      <c r="AJ234" s="45" t="str">
        <f>IF(SUM(Tabella1[[#This Row],[DE-12]:[LT-75]])&gt;0,"Yes","No")</f>
        <v>Yes</v>
      </c>
    </row>
    <row r="235" spans="1:36" s="20" customFormat="1" ht="15" customHeight="1" x14ac:dyDescent="0.25">
      <c r="A235" s="79" t="s">
        <v>387</v>
      </c>
      <c r="B235" s="80" t="s">
        <v>392</v>
      </c>
      <c r="C235" s="21" t="s">
        <v>393</v>
      </c>
      <c r="D235" s="23" t="s">
        <v>793</v>
      </c>
      <c r="E235" s="22" t="s">
        <v>735</v>
      </c>
      <c r="F235" s="22" t="s">
        <v>709</v>
      </c>
      <c r="G235" s="45">
        <v>0</v>
      </c>
      <c r="H235" s="46">
        <v>0</v>
      </c>
      <c r="I235" s="47">
        <v>0</v>
      </c>
      <c r="J235" s="47">
        <v>0</v>
      </c>
      <c r="K235" s="47">
        <v>0</v>
      </c>
      <c r="L235" s="47">
        <v>0</v>
      </c>
      <c r="M235" s="47">
        <v>0</v>
      </c>
      <c r="N235" s="47">
        <v>0</v>
      </c>
      <c r="O235" s="47">
        <v>0</v>
      </c>
      <c r="P235" s="47">
        <v>0</v>
      </c>
      <c r="Q235" s="47">
        <v>0</v>
      </c>
      <c r="R235" s="48">
        <v>0</v>
      </c>
      <c r="S235" s="46">
        <v>0</v>
      </c>
      <c r="T235" s="47">
        <v>0</v>
      </c>
      <c r="U235" s="47">
        <v>0</v>
      </c>
      <c r="V235" s="48">
        <v>0</v>
      </c>
      <c r="W235" s="46">
        <v>0</v>
      </c>
      <c r="X235" s="48">
        <v>0</v>
      </c>
      <c r="Y235" s="46">
        <v>0</v>
      </c>
      <c r="Z235" s="47">
        <v>0</v>
      </c>
      <c r="AA235" s="47">
        <v>0</v>
      </c>
      <c r="AB235" s="47">
        <v>0</v>
      </c>
      <c r="AC235" s="47">
        <v>0</v>
      </c>
      <c r="AD235" s="47">
        <v>0</v>
      </c>
      <c r="AE235" s="47">
        <v>0</v>
      </c>
      <c r="AF235" s="47">
        <v>0</v>
      </c>
      <c r="AG235" s="47">
        <v>0</v>
      </c>
      <c r="AH235" s="48">
        <v>0</v>
      </c>
      <c r="AI235" s="45" t="str">
        <f>Tabella1[[#This Row],[Required for Care Plan generation]]</f>
        <v>No</v>
      </c>
      <c r="AJ235" s="45" t="str">
        <f>IF(SUM(Tabella1[[#This Row],[DE-12]:[LT-75]])&gt;0,"Yes","No")</f>
        <v>No</v>
      </c>
    </row>
    <row r="236" spans="1:36" s="20" customFormat="1" ht="15" customHeight="1" x14ac:dyDescent="0.25">
      <c r="A236" s="79" t="s">
        <v>387</v>
      </c>
      <c r="B236" s="80" t="s">
        <v>83</v>
      </c>
      <c r="C236" s="21" t="s">
        <v>84</v>
      </c>
      <c r="D236" s="22" t="s">
        <v>794</v>
      </c>
      <c r="E236" s="22" t="s">
        <v>735</v>
      </c>
      <c r="F236" s="22" t="s">
        <v>710</v>
      </c>
      <c r="G236" s="45">
        <v>0</v>
      </c>
      <c r="H236" s="46">
        <v>0</v>
      </c>
      <c r="I236" s="47">
        <v>0</v>
      </c>
      <c r="J236" s="47">
        <v>0</v>
      </c>
      <c r="K236" s="47">
        <v>0</v>
      </c>
      <c r="L236" s="47">
        <v>0</v>
      </c>
      <c r="M236" s="47">
        <v>0</v>
      </c>
      <c r="N236" s="47">
        <v>0</v>
      </c>
      <c r="O236" s="47">
        <v>0</v>
      </c>
      <c r="P236" s="47">
        <v>0</v>
      </c>
      <c r="Q236" s="47">
        <v>0</v>
      </c>
      <c r="R236" s="48">
        <v>0</v>
      </c>
      <c r="S236" s="46">
        <v>0</v>
      </c>
      <c r="T236" s="47">
        <v>0</v>
      </c>
      <c r="U236" s="47">
        <v>0</v>
      </c>
      <c r="V236" s="48">
        <v>0</v>
      </c>
      <c r="W236" s="46">
        <v>0</v>
      </c>
      <c r="X236" s="48">
        <v>0</v>
      </c>
      <c r="Y236" s="46">
        <v>0</v>
      </c>
      <c r="Z236" s="47">
        <v>0</v>
      </c>
      <c r="AA236" s="47">
        <v>0</v>
      </c>
      <c r="AB236" s="47">
        <v>0</v>
      </c>
      <c r="AC236" s="47">
        <v>0</v>
      </c>
      <c r="AD236" s="47">
        <v>0</v>
      </c>
      <c r="AE236" s="47">
        <v>0</v>
      </c>
      <c r="AF236" s="47">
        <v>0</v>
      </c>
      <c r="AG236" s="47">
        <v>0</v>
      </c>
      <c r="AH236" s="48">
        <v>0</v>
      </c>
      <c r="AI236" s="45" t="str">
        <f>Tabella1[[#This Row],[Required for Care Plan generation]]</f>
        <v>No</v>
      </c>
      <c r="AJ236" s="45" t="str">
        <f>IF(SUM(Tabella1[[#This Row],[DE-12]:[LT-75]])&gt;0,"Yes","No")</f>
        <v>No</v>
      </c>
    </row>
    <row r="237" spans="1:36" s="20" customFormat="1" ht="15" customHeight="1" x14ac:dyDescent="0.25">
      <c r="A237" s="79" t="s">
        <v>387</v>
      </c>
      <c r="B237" s="80" t="s">
        <v>87</v>
      </c>
      <c r="C237" s="21" t="s">
        <v>88</v>
      </c>
      <c r="D237" s="22" t="s">
        <v>794</v>
      </c>
      <c r="E237" s="22" t="s">
        <v>735</v>
      </c>
      <c r="F237" s="22" t="s">
        <v>548</v>
      </c>
      <c r="G237" s="45">
        <v>0</v>
      </c>
      <c r="H237" s="46">
        <v>0</v>
      </c>
      <c r="I237" s="47">
        <v>0</v>
      </c>
      <c r="J237" s="47">
        <v>0</v>
      </c>
      <c r="K237" s="47">
        <v>0</v>
      </c>
      <c r="L237" s="47">
        <v>0</v>
      </c>
      <c r="M237" s="47">
        <v>0</v>
      </c>
      <c r="N237" s="47">
        <v>0</v>
      </c>
      <c r="O237" s="47">
        <v>0</v>
      </c>
      <c r="P237" s="47">
        <v>0</v>
      </c>
      <c r="Q237" s="47">
        <v>0</v>
      </c>
      <c r="R237" s="48">
        <v>0</v>
      </c>
      <c r="S237" s="46">
        <v>0</v>
      </c>
      <c r="T237" s="47">
        <v>0</v>
      </c>
      <c r="U237" s="47">
        <v>0</v>
      </c>
      <c r="V237" s="48">
        <v>0</v>
      </c>
      <c r="W237" s="46">
        <v>0</v>
      </c>
      <c r="X237" s="48">
        <v>1</v>
      </c>
      <c r="Y237" s="46">
        <v>0</v>
      </c>
      <c r="Z237" s="47">
        <v>0</v>
      </c>
      <c r="AA237" s="47">
        <v>0</v>
      </c>
      <c r="AB237" s="47">
        <v>0</v>
      </c>
      <c r="AC237" s="47">
        <v>0</v>
      </c>
      <c r="AD237" s="47">
        <v>0</v>
      </c>
      <c r="AE237" s="47">
        <v>0</v>
      </c>
      <c r="AF237" s="47">
        <v>0</v>
      </c>
      <c r="AG237" s="47">
        <v>0</v>
      </c>
      <c r="AH237" s="48">
        <v>0</v>
      </c>
      <c r="AI237" s="45" t="str">
        <f>Tabella1[[#This Row],[Required for Care Plan generation]]</f>
        <v>No</v>
      </c>
      <c r="AJ237" s="45" t="str">
        <f>IF(SUM(Tabella1[[#This Row],[DE-12]:[LT-75]])&gt;0,"Yes","No")</f>
        <v>Yes</v>
      </c>
    </row>
    <row r="238" spans="1:36" s="20" customFormat="1" ht="15" customHeight="1" x14ac:dyDescent="0.25">
      <c r="A238" s="79" t="s">
        <v>387</v>
      </c>
      <c r="B238" s="80" t="s">
        <v>394</v>
      </c>
      <c r="C238" s="21" t="s">
        <v>86</v>
      </c>
      <c r="D238" s="22" t="s">
        <v>795</v>
      </c>
      <c r="E238" s="22" t="s">
        <v>735</v>
      </c>
      <c r="F238" s="22" t="s">
        <v>711</v>
      </c>
      <c r="G238" s="45">
        <v>0</v>
      </c>
      <c r="H238" s="46">
        <v>0</v>
      </c>
      <c r="I238" s="47">
        <v>0</v>
      </c>
      <c r="J238" s="47">
        <v>0</v>
      </c>
      <c r="K238" s="47">
        <v>0</v>
      </c>
      <c r="L238" s="47">
        <v>0</v>
      </c>
      <c r="M238" s="47">
        <v>0</v>
      </c>
      <c r="N238" s="47">
        <v>0</v>
      </c>
      <c r="O238" s="47">
        <v>0</v>
      </c>
      <c r="P238" s="47">
        <v>0</v>
      </c>
      <c r="Q238" s="47">
        <v>0</v>
      </c>
      <c r="R238" s="48">
        <v>0</v>
      </c>
      <c r="S238" s="46">
        <v>0</v>
      </c>
      <c r="T238" s="47">
        <v>0</v>
      </c>
      <c r="U238" s="47">
        <v>0</v>
      </c>
      <c r="V238" s="48">
        <v>0</v>
      </c>
      <c r="W238" s="46">
        <v>0</v>
      </c>
      <c r="X238" s="48">
        <v>0</v>
      </c>
      <c r="Y238" s="46">
        <v>0</v>
      </c>
      <c r="Z238" s="47">
        <v>0</v>
      </c>
      <c r="AA238" s="47">
        <v>0</v>
      </c>
      <c r="AB238" s="47">
        <v>0</v>
      </c>
      <c r="AC238" s="47">
        <v>0</v>
      </c>
      <c r="AD238" s="47">
        <v>0</v>
      </c>
      <c r="AE238" s="47">
        <v>0</v>
      </c>
      <c r="AF238" s="47">
        <v>0</v>
      </c>
      <c r="AG238" s="47">
        <v>0</v>
      </c>
      <c r="AH238" s="48">
        <v>0</v>
      </c>
      <c r="AI238" s="45" t="str">
        <f>Tabella1[[#This Row],[Required for Care Plan generation]]</f>
        <v>No</v>
      </c>
      <c r="AJ238" s="45" t="str">
        <f>IF(SUM(Tabella1[[#This Row],[DE-12]:[LT-75]])&gt;0,"Yes","No")</f>
        <v>No</v>
      </c>
    </row>
    <row r="239" spans="1:36" s="20" customFormat="1" ht="15" customHeight="1" x14ac:dyDescent="0.25">
      <c r="A239" s="79" t="s">
        <v>387</v>
      </c>
      <c r="B239" s="80" t="s">
        <v>89</v>
      </c>
      <c r="C239" s="21" t="s">
        <v>90</v>
      </c>
      <c r="D239" s="23" t="s">
        <v>717</v>
      </c>
      <c r="E239" s="22" t="s">
        <v>735</v>
      </c>
      <c r="F239" s="22" t="s">
        <v>712</v>
      </c>
      <c r="G239" s="45">
        <v>0</v>
      </c>
      <c r="H239" s="46">
        <v>0</v>
      </c>
      <c r="I239" s="47">
        <v>0</v>
      </c>
      <c r="J239" s="47">
        <v>0</v>
      </c>
      <c r="K239" s="47">
        <v>0</v>
      </c>
      <c r="L239" s="47">
        <v>0</v>
      </c>
      <c r="M239" s="47">
        <v>0</v>
      </c>
      <c r="N239" s="47">
        <v>0</v>
      </c>
      <c r="O239" s="47">
        <v>0</v>
      </c>
      <c r="P239" s="47">
        <v>0</v>
      </c>
      <c r="Q239" s="47">
        <v>0</v>
      </c>
      <c r="R239" s="48">
        <v>0</v>
      </c>
      <c r="S239" s="46">
        <v>0</v>
      </c>
      <c r="T239" s="47">
        <v>0</v>
      </c>
      <c r="U239" s="47">
        <v>0</v>
      </c>
      <c r="V239" s="48">
        <v>0</v>
      </c>
      <c r="W239" s="46">
        <v>0</v>
      </c>
      <c r="X239" s="48">
        <v>1</v>
      </c>
      <c r="Y239" s="46">
        <v>0</v>
      </c>
      <c r="Z239" s="47">
        <v>0</v>
      </c>
      <c r="AA239" s="47">
        <v>0</v>
      </c>
      <c r="AB239" s="47">
        <v>0</v>
      </c>
      <c r="AC239" s="47">
        <v>0</v>
      </c>
      <c r="AD239" s="47">
        <v>0</v>
      </c>
      <c r="AE239" s="47">
        <v>0</v>
      </c>
      <c r="AF239" s="47">
        <v>0</v>
      </c>
      <c r="AG239" s="47">
        <v>0</v>
      </c>
      <c r="AH239" s="48">
        <v>0</v>
      </c>
      <c r="AI239" s="45" t="str">
        <f>Tabella1[[#This Row],[Required for Care Plan generation]]</f>
        <v>No</v>
      </c>
      <c r="AJ239" s="45" t="str">
        <f>IF(SUM(Tabella1[[#This Row],[DE-12]:[LT-75]])&gt;0,"Yes","No")</f>
        <v>Yes</v>
      </c>
    </row>
    <row r="240" spans="1:36" s="20" customFormat="1" ht="15" customHeight="1" x14ac:dyDescent="0.25">
      <c r="A240" s="79" t="s">
        <v>387</v>
      </c>
      <c r="B240" s="80" t="s">
        <v>91</v>
      </c>
      <c r="C240" s="21" t="s">
        <v>92</v>
      </c>
      <c r="D240" s="23" t="s">
        <v>717</v>
      </c>
      <c r="E240" s="22" t="s">
        <v>735</v>
      </c>
      <c r="F240" s="22" t="s">
        <v>713</v>
      </c>
      <c r="G240" s="45">
        <v>0</v>
      </c>
      <c r="H240" s="46">
        <v>0</v>
      </c>
      <c r="I240" s="47">
        <v>0</v>
      </c>
      <c r="J240" s="47">
        <v>0</v>
      </c>
      <c r="K240" s="47">
        <v>0</v>
      </c>
      <c r="L240" s="47">
        <v>0</v>
      </c>
      <c r="M240" s="47">
        <v>0</v>
      </c>
      <c r="N240" s="47">
        <v>0</v>
      </c>
      <c r="O240" s="47">
        <v>0</v>
      </c>
      <c r="P240" s="47">
        <v>0</v>
      </c>
      <c r="Q240" s="47">
        <v>0</v>
      </c>
      <c r="R240" s="48">
        <v>0</v>
      </c>
      <c r="S240" s="46">
        <v>0</v>
      </c>
      <c r="T240" s="47">
        <v>0</v>
      </c>
      <c r="U240" s="47">
        <v>0</v>
      </c>
      <c r="V240" s="48">
        <v>0</v>
      </c>
      <c r="W240" s="46">
        <v>0</v>
      </c>
      <c r="X240" s="48">
        <v>1</v>
      </c>
      <c r="Y240" s="46">
        <v>0</v>
      </c>
      <c r="Z240" s="47">
        <v>0</v>
      </c>
      <c r="AA240" s="47">
        <v>0</v>
      </c>
      <c r="AB240" s="47">
        <v>0</v>
      </c>
      <c r="AC240" s="47">
        <v>0</v>
      </c>
      <c r="AD240" s="47">
        <v>0</v>
      </c>
      <c r="AE240" s="47">
        <v>0</v>
      </c>
      <c r="AF240" s="47">
        <v>0</v>
      </c>
      <c r="AG240" s="47">
        <v>0</v>
      </c>
      <c r="AH240" s="48">
        <v>0</v>
      </c>
      <c r="AI240" s="45" t="str">
        <f>Tabella1[[#This Row],[Required for Care Plan generation]]</f>
        <v>No</v>
      </c>
      <c r="AJ240" s="45" t="str">
        <f>IF(SUM(Tabella1[[#This Row],[DE-12]:[LT-75]])&gt;0,"Yes","No")</f>
        <v>Yes</v>
      </c>
    </row>
    <row r="241" spans="1:36" s="20" customFormat="1" ht="15" customHeight="1" x14ac:dyDescent="0.25">
      <c r="A241" s="79" t="s">
        <v>387</v>
      </c>
      <c r="B241" s="80" t="s">
        <v>93</v>
      </c>
      <c r="C241" s="21" t="s">
        <v>94</v>
      </c>
      <c r="D241" s="23" t="s">
        <v>717</v>
      </c>
      <c r="E241" s="22" t="s">
        <v>735</v>
      </c>
      <c r="F241" s="22" t="s">
        <v>714</v>
      </c>
      <c r="G241" s="45">
        <v>0</v>
      </c>
      <c r="H241" s="46">
        <v>0</v>
      </c>
      <c r="I241" s="47">
        <v>0</v>
      </c>
      <c r="J241" s="47">
        <v>0</v>
      </c>
      <c r="K241" s="47">
        <v>0</v>
      </c>
      <c r="L241" s="47">
        <v>0</v>
      </c>
      <c r="M241" s="47">
        <v>0</v>
      </c>
      <c r="N241" s="47">
        <v>0</v>
      </c>
      <c r="O241" s="47">
        <v>0</v>
      </c>
      <c r="P241" s="47">
        <v>0</v>
      </c>
      <c r="Q241" s="47">
        <v>0</v>
      </c>
      <c r="R241" s="48">
        <v>0</v>
      </c>
      <c r="S241" s="46">
        <v>0</v>
      </c>
      <c r="T241" s="47">
        <v>0</v>
      </c>
      <c r="U241" s="47">
        <v>0</v>
      </c>
      <c r="V241" s="48">
        <v>0</v>
      </c>
      <c r="W241" s="46">
        <v>0</v>
      </c>
      <c r="X241" s="48">
        <v>0</v>
      </c>
      <c r="Y241" s="46">
        <v>0</v>
      </c>
      <c r="Z241" s="47">
        <v>0</v>
      </c>
      <c r="AA241" s="47">
        <v>0</v>
      </c>
      <c r="AB241" s="47">
        <v>0</v>
      </c>
      <c r="AC241" s="47">
        <v>0</v>
      </c>
      <c r="AD241" s="47">
        <v>0</v>
      </c>
      <c r="AE241" s="47">
        <v>0</v>
      </c>
      <c r="AF241" s="47">
        <v>0</v>
      </c>
      <c r="AG241" s="47">
        <v>0</v>
      </c>
      <c r="AH241" s="48">
        <v>0</v>
      </c>
      <c r="AI241" s="45" t="str">
        <f>Tabella1[[#This Row],[Required for Care Plan generation]]</f>
        <v>No</v>
      </c>
      <c r="AJ241" s="45" t="str">
        <f>IF(SUM(Tabella1[[#This Row],[DE-12]:[LT-75]])&gt;0,"Yes","No")</f>
        <v>No</v>
      </c>
    </row>
    <row r="242" spans="1:36" s="20" customFormat="1" ht="15" customHeight="1" x14ac:dyDescent="0.25">
      <c r="A242" s="79" t="s">
        <v>387</v>
      </c>
      <c r="B242" s="80" t="s">
        <v>95</v>
      </c>
      <c r="C242" s="21" t="s">
        <v>96</v>
      </c>
      <c r="D242" s="23" t="s">
        <v>717</v>
      </c>
      <c r="E242" s="22" t="s">
        <v>735</v>
      </c>
      <c r="F242" s="22" t="s">
        <v>552</v>
      </c>
      <c r="G242" s="45">
        <v>0</v>
      </c>
      <c r="H242" s="46">
        <v>0</v>
      </c>
      <c r="I242" s="47">
        <v>0</v>
      </c>
      <c r="J242" s="47">
        <v>0</v>
      </c>
      <c r="K242" s="47">
        <v>0</v>
      </c>
      <c r="L242" s="47">
        <v>0</v>
      </c>
      <c r="M242" s="47">
        <v>0</v>
      </c>
      <c r="N242" s="47">
        <v>0</v>
      </c>
      <c r="O242" s="47">
        <v>0</v>
      </c>
      <c r="P242" s="47">
        <v>0</v>
      </c>
      <c r="Q242" s="47">
        <v>0</v>
      </c>
      <c r="R242" s="48">
        <v>0</v>
      </c>
      <c r="S242" s="46">
        <v>0</v>
      </c>
      <c r="T242" s="47">
        <v>0</v>
      </c>
      <c r="U242" s="47">
        <v>0</v>
      </c>
      <c r="V242" s="48">
        <v>0</v>
      </c>
      <c r="W242" s="46">
        <v>0</v>
      </c>
      <c r="X242" s="48">
        <v>0</v>
      </c>
      <c r="Y242" s="46">
        <v>0</v>
      </c>
      <c r="Z242" s="47">
        <v>0</v>
      </c>
      <c r="AA242" s="47">
        <v>0</v>
      </c>
      <c r="AB242" s="47">
        <v>0</v>
      </c>
      <c r="AC242" s="47">
        <v>0</v>
      </c>
      <c r="AD242" s="47">
        <v>0</v>
      </c>
      <c r="AE242" s="47">
        <v>0</v>
      </c>
      <c r="AF242" s="47">
        <v>0</v>
      </c>
      <c r="AG242" s="47">
        <v>0</v>
      </c>
      <c r="AH242" s="48">
        <v>0</v>
      </c>
      <c r="AI242" s="45" t="str">
        <f>Tabella1[[#This Row],[Required for Care Plan generation]]</f>
        <v>No</v>
      </c>
      <c r="AJ242" s="45" t="str">
        <f>IF(SUM(Tabella1[[#This Row],[DE-12]:[LT-75]])&gt;0,"Yes","No")</f>
        <v>No</v>
      </c>
    </row>
    <row r="243" spans="1:36" s="20" customFormat="1" ht="15" customHeight="1" thickBot="1" x14ac:dyDescent="0.3">
      <c r="A243" s="81" t="s">
        <v>387</v>
      </c>
      <c r="B243" s="82" t="s">
        <v>395</v>
      </c>
      <c r="C243" s="32" t="s">
        <v>100</v>
      </c>
      <c r="D243" s="33" t="s">
        <v>717</v>
      </c>
      <c r="E243" s="34" t="s">
        <v>735</v>
      </c>
      <c r="F243" s="34" t="s">
        <v>715</v>
      </c>
      <c r="G243" s="49">
        <v>0</v>
      </c>
      <c r="H243" s="50">
        <v>0</v>
      </c>
      <c r="I243" s="51">
        <v>0</v>
      </c>
      <c r="J243" s="51">
        <v>0</v>
      </c>
      <c r="K243" s="51">
        <v>0</v>
      </c>
      <c r="L243" s="51">
        <v>0</v>
      </c>
      <c r="M243" s="51">
        <v>0</v>
      </c>
      <c r="N243" s="51">
        <v>0</v>
      </c>
      <c r="O243" s="51">
        <v>0</v>
      </c>
      <c r="P243" s="51">
        <v>0</v>
      </c>
      <c r="Q243" s="51">
        <v>0</v>
      </c>
      <c r="R243" s="52">
        <v>0</v>
      </c>
      <c r="S243" s="50">
        <v>0</v>
      </c>
      <c r="T243" s="51">
        <v>0</v>
      </c>
      <c r="U243" s="51">
        <v>0</v>
      </c>
      <c r="V243" s="52">
        <v>0</v>
      </c>
      <c r="W243" s="50">
        <v>0</v>
      </c>
      <c r="X243" s="52">
        <v>1</v>
      </c>
      <c r="Y243" s="50">
        <v>0</v>
      </c>
      <c r="Z243" s="51">
        <v>0</v>
      </c>
      <c r="AA243" s="51">
        <v>0</v>
      </c>
      <c r="AB243" s="51">
        <v>0</v>
      </c>
      <c r="AC243" s="51">
        <v>0</v>
      </c>
      <c r="AD243" s="51">
        <v>0</v>
      </c>
      <c r="AE243" s="51">
        <v>0</v>
      </c>
      <c r="AF243" s="51">
        <v>0</v>
      </c>
      <c r="AG243" s="51">
        <v>0</v>
      </c>
      <c r="AH243" s="52">
        <v>0</v>
      </c>
      <c r="AI243" s="49" t="str">
        <f>Tabella1[[#This Row],[Required for Care Plan generation]]</f>
        <v>No</v>
      </c>
      <c r="AJ243" s="49" t="str">
        <f>IF(SUM(Tabella1[[#This Row],[DE-12]:[LT-75]])&gt;0,"Yes","No")</f>
        <v>Yes</v>
      </c>
    </row>
    <row r="244" spans="1:36" s="20" customFormat="1" ht="15" customHeight="1" thickTop="1" x14ac:dyDescent="0.25">
      <c r="A244" s="40"/>
      <c r="B244" s="40"/>
      <c r="C244" s="40"/>
      <c r="D244" s="40"/>
      <c r="E244" s="40"/>
      <c r="F244" s="40"/>
      <c r="G244" s="53">
        <f>SUBTOTAL(109,Tabella1[DE-12])</f>
        <v>27</v>
      </c>
      <c r="H244" s="54">
        <f>SUBTOTAL(109,Tabella1[SP-216])</f>
        <v>26</v>
      </c>
      <c r="I244" s="55">
        <f>SUBTOTAL(109,Tabella1[SP-217])</f>
        <v>28</v>
      </c>
      <c r="J244" s="55">
        <f>SUBTOTAL(109,Tabella1[SP-218])</f>
        <v>35</v>
      </c>
      <c r="K244" s="55">
        <f>SUBTOTAL(109,Tabella1[SP-219])</f>
        <v>30</v>
      </c>
      <c r="L244" s="55">
        <f>SUBTOTAL(109,Tabella1[SP-220])</f>
        <v>27</v>
      </c>
      <c r="M244" s="55">
        <f>SUBTOTAL(109,Tabella1[SP-221])</f>
        <v>22</v>
      </c>
      <c r="N244" s="55">
        <f>SUBTOTAL(109,Tabella1[SP-222])</f>
        <v>7</v>
      </c>
      <c r="O244" s="55">
        <f>SUBTOTAL(109,Tabella1[SP-223])</f>
        <v>7</v>
      </c>
      <c r="P244" s="55">
        <f>SUBTOTAL(109,Tabella1[SP-224])</f>
        <v>7</v>
      </c>
      <c r="Q244" s="55">
        <f>SUBTOTAL(109,Tabella1[SP-225])</f>
        <v>7</v>
      </c>
      <c r="R244" s="56">
        <f>SUBTOTAL(109,Tabella1[SP-226])</f>
        <v>7</v>
      </c>
      <c r="S244" s="57">
        <f>SUBTOTAL(109,Tabella1[IT-3])</f>
        <v>21</v>
      </c>
      <c r="T244" s="58">
        <f>SUBTOTAL(109,Tabella1[IT-4])</f>
        <v>17</v>
      </c>
      <c r="U244" s="58">
        <f>SUBTOTAL(109,Tabella1[IT-5])</f>
        <v>17</v>
      </c>
      <c r="V244" s="59">
        <f>SUBTOTAL(109,Tabella1[IT-6])</f>
        <v>17</v>
      </c>
      <c r="W244" s="54">
        <f>SUBTOTAL(109,Tabella1[AT-205])</f>
        <v>94</v>
      </c>
      <c r="X244" s="56">
        <f>SUBTOTAL(109,Tabella1[AT-209])</f>
        <v>72</v>
      </c>
      <c r="Y244" s="57">
        <f>SUBTOTAL(109,Tabella1[LT-88])</f>
        <v>8</v>
      </c>
      <c r="Z244" s="58">
        <f>SUBTOTAL(109,Tabella1[LT-90])</f>
        <v>8</v>
      </c>
      <c r="AA244" s="58">
        <f>SUBTOTAL(109,Tabella1[LT-69])</f>
        <v>7</v>
      </c>
      <c r="AB244" s="58">
        <f>SUBTOTAL(109,Tabella1[LT-73])</f>
        <v>7</v>
      </c>
      <c r="AC244" s="58">
        <f>SUBTOTAL(109,Tabella1[LT-89])</f>
        <v>8</v>
      </c>
      <c r="AD244" s="58">
        <f>SUBTOTAL(109,Tabella1[LT-70])</f>
        <v>44</v>
      </c>
      <c r="AE244" s="58">
        <f>SUBTOTAL(109,Tabella1[LT-71])</f>
        <v>33</v>
      </c>
      <c r="AF244" s="58">
        <f>SUBTOTAL(109,Tabella1[LT-87])</f>
        <v>8</v>
      </c>
      <c r="AG244" s="58">
        <f>SUBTOTAL(109,Tabella1[LT-72])</f>
        <v>7</v>
      </c>
      <c r="AH244" s="59">
        <f>SUBTOTAL(109,Tabella1[LT-75])</f>
        <v>37</v>
      </c>
      <c r="AI244" s="90"/>
      <c r="AJ244" s="91"/>
    </row>
    <row r="245" spans="1:36" ht="15.75" thickBot="1" x14ac:dyDescent="0.3">
      <c r="G245" s="60" t="str">
        <f>G1</f>
        <v>DE-12</v>
      </c>
      <c r="H245" s="61" t="str">
        <f t="shared" ref="H245:AH245" si="0">H1</f>
        <v>SP-216</v>
      </c>
      <c r="I245" s="62" t="str">
        <f t="shared" si="0"/>
        <v>SP-217</v>
      </c>
      <c r="J245" s="62" t="str">
        <f t="shared" si="0"/>
        <v>SP-218</v>
      </c>
      <c r="K245" s="62" t="str">
        <f t="shared" si="0"/>
        <v>SP-219</v>
      </c>
      <c r="L245" s="62" t="str">
        <f t="shared" si="0"/>
        <v>SP-220</v>
      </c>
      <c r="M245" s="62" t="str">
        <f t="shared" si="0"/>
        <v>SP-221</v>
      </c>
      <c r="N245" s="62" t="str">
        <f t="shared" si="0"/>
        <v>SP-222</v>
      </c>
      <c r="O245" s="62" t="str">
        <f t="shared" si="0"/>
        <v>SP-223</v>
      </c>
      <c r="P245" s="62" t="str">
        <f t="shared" si="0"/>
        <v>SP-224</v>
      </c>
      <c r="Q245" s="62" t="str">
        <f t="shared" si="0"/>
        <v>SP-225</v>
      </c>
      <c r="R245" s="62" t="str">
        <f t="shared" si="0"/>
        <v>SP-226</v>
      </c>
      <c r="S245" s="64" t="str">
        <f t="shared" si="0"/>
        <v>IT-3</v>
      </c>
      <c r="T245" s="65" t="str">
        <f t="shared" si="0"/>
        <v>IT-4</v>
      </c>
      <c r="U245" s="65" t="str">
        <f t="shared" si="0"/>
        <v>IT-5</v>
      </c>
      <c r="V245" s="66" t="str">
        <f t="shared" si="0"/>
        <v>IT-6</v>
      </c>
      <c r="W245" s="61" t="str">
        <f t="shared" si="0"/>
        <v>AT-205</v>
      </c>
      <c r="X245" s="63" t="str">
        <f t="shared" si="0"/>
        <v>AT-209</v>
      </c>
      <c r="Y245" s="64" t="str">
        <f t="shared" si="0"/>
        <v>LT-88</v>
      </c>
      <c r="Z245" s="65" t="str">
        <f t="shared" si="0"/>
        <v>LT-90</v>
      </c>
      <c r="AA245" s="65" t="str">
        <f t="shared" si="0"/>
        <v>LT-69</v>
      </c>
      <c r="AB245" s="65" t="str">
        <f t="shared" si="0"/>
        <v>LT-73</v>
      </c>
      <c r="AC245" s="65" t="str">
        <f t="shared" si="0"/>
        <v>LT-89</v>
      </c>
      <c r="AD245" s="65" t="str">
        <f t="shared" si="0"/>
        <v>LT-70</v>
      </c>
      <c r="AE245" s="65" t="str">
        <f t="shared" si="0"/>
        <v>LT-71</v>
      </c>
      <c r="AF245" s="65" t="str">
        <f t="shared" si="0"/>
        <v>LT-87</v>
      </c>
      <c r="AG245" s="65" t="str">
        <f t="shared" si="0"/>
        <v>LT-72</v>
      </c>
      <c r="AH245" s="66" t="str">
        <f t="shared" si="0"/>
        <v>LT-75</v>
      </c>
      <c r="AI245" s="92"/>
      <c r="AJ245" s="93"/>
    </row>
    <row r="246" spans="1:36" ht="15.75" thickTop="1" x14ac:dyDescent="0.25">
      <c r="AJ246" s="47"/>
    </row>
    <row r="247" spans="1:36" x14ac:dyDescent="0.25">
      <c r="AJ247" s="47"/>
    </row>
    <row r="248" spans="1:36" x14ac:dyDescent="0.25">
      <c r="AJ248" s="47"/>
    </row>
    <row r="249" spans="1:36" x14ac:dyDescent="0.25">
      <c r="AJ249" s="47"/>
    </row>
    <row r="250" spans="1:36" x14ac:dyDescent="0.25">
      <c r="AJ250" s="47"/>
    </row>
    <row r="251" spans="1:36" x14ac:dyDescent="0.25">
      <c r="AJ251" s="47"/>
    </row>
    <row r="252" spans="1:36" x14ac:dyDescent="0.25">
      <c r="AJ252" s="47"/>
    </row>
    <row r="253" spans="1:36" x14ac:dyDescent="0.25">
      <c r="AJ253" s="47"/>
    </row>
    <row r="254" spans="1:36" x14ac:dyDescent="0.25">
      <c r="AJ254" s="47"/>
    </row>
    <row r="255" spans="1:36" x14ac:dyDescent="0.25">
      <c r="AJ255" s="47"/>
    </row>
    <row r="256" spans="1:36" x14ac:dyDescent="0.25">
      <c r="AJ256" s="47"/>
    </row>
    <row r="257" spans="36:36" x14ac:dyDescent="0.25">
      <c r="AJ257" s="47"/>
    </row>
    <row r="258" spans="36:36" x14ac:dyDescent="0.25">
      <c r="AJ258" s="47"/>
    </row>
    <row r="259" spans="36:36" x14ac:dyDescent="0.25">
      <c r="AJ259" s="47"/>
    </row>
    <row r="260" spans="36:36" x14ac:dyDescent="0.25">
      <c r="AJ260" s="47"/>
    </row>
    <row r="261" spans="36:36" x14ac:dyDescent="0.25">
      <c r="AJ261" s="47"/>
    </row>
    <row r="262" spans="36:36" x14ac:dyDescent="0.25">
      <c r="AJ262" s="47"/>
    </row>
    <row r="263" spans="36:36" x14ac:dyDescent="0.25">
      <c r="AJ263" s="47"/>
    </row>
    <row r="264" spans="36:36" x14ac:dyDescent="0.25">
      <c r="AJ264" s="47"/>
    </row>
    <row r="265" spans="36:36" x14ac:dyDescent="0.25">
      <c r="AJ265" s="47"/>
    </row>
    <row r="266" spans="36:36" x14ac:dyDescent="0.25">
      <c r="AJ266" s="47"/>
    </row>
    <row r="267" spans="36:36" x14ac:dyDescent="0.25">
      <c r="AJ267" s="47"/>
    </row>
    <row r="268" spans="36:36" x14ac:dyDescent="0.25">
      <c r="AJ268" s="47"/>
    </row>
    <row r="269" spans="36:36" x14ac:dyDescent="0.25">
      <c r="AJ269" s="47"/>
    </row>
    <row r="270" spans="36:36" x14ac:dyDescent="0.25">
      <c r="AJ270" s="47"/>
    </row>
    <row r="271" spans="36:36" x14ac:dyDescent="0.25">
      <c r="AJ271" s="47"/>
    </row>
    <row r="272" spans="36:36" x14ac:dyDescent="0.25">
      <c r="AJ272" s="47"/>
    </row>
    <row r="273" spans="36:36" x14ac:dyDescent="0.25">
      <c r="AJ273" s="47"/>
    </row>
    <row r="274" spans="36:36" x14ac:dyDescent="0.25">
      <c r="AJ274" s="47"/>
    </row>
    <row r="275" spans="36:36" x14ac:dyDescent="0.25">
      <c r="AJ275" s="47"/>
    </row>
    <row r="276" spans="36:36" x14ac:dyDescent="0.25">
      <c r="AJ276" s="47"/>
    </row>
    <row r="277" spans="36:36" x14ac:dyDescent="0.25">
      <c r="AJ277" s="47"/>
    </row>
    <row r="278" spans="36:36" x14ac:dyDescent="0.25">
      <c r="AJ278" s="47"/>
    </row>
    <row r="279" spans="36:36" x14ac:dyDescent="0.25">
      <c r="AJ279" s="47"/>
    </row>
    <row r="280" spans="36:36" x14ac:dyDescent="0.25">
      <c r="AJ280" s="47"/>
    </row>
    <row r="281" spans="36:36" x14ac:dyDescent="0.25">
      <c r="AJ281" s="47"/>
    </row>
    <row r="282" spans="36:36" x14ac:dyDescent="0.25">
      <c r="AJ282" s="47"/>
    </row>
    <row r="283" spans="36:36" x14ac:dyDescent="0.25">
      <c r="AJ283" s="47"/>
    </row>
    <row r="284" spans="36:36" x14ac:dyDescent="0.25">
      <c r="AJ284" s="47"/>
    </row>
    <row r="285" spans="36:36" x14ac:dyDescent="0.25">
      <c r="AJ285" s="47"/>
    </row>
    <row r="286" spans="36:36" x14ac:dyDescent="0.25">
      <c r="AJ286" s="47"/>
    </row>
    <row r="287" spans="36:36" x14ac:dyDescent="0.25">
      <c r="AJ287" s="47"/>
    </row>
    <row r="288" spans="36:36" x14ac:dyDescent="0.25">
      <c r="AJ288" s="47"/>
    </row>
    <row r="289" spans="36:36" x14ac:dyDescent="0.25">
      <c r="AJ289" s="47"/>
    </row>
    <row r="290" spans="36:36" x14ac:dyDescent="0.25">
      <c r="AJ290" s="47"/>
    </row>
    <row r="291" spans="36:36" x14ac:dyDescent="0.25">
      <c r="AJ291" s="47"/>
    </row>
    <row r="292" spans="36:36" x14ac:dyDescent="0.25">
      <c r="AJ292" s="47"/>
    </row>
    <row r="293" spans="36:36" x14ac:dyDescent="0.25">
      <c r="AJ293" s="47"/>
    </row>
    <row r="294" spans="36:36" x14ac:dyDescent="0.25">
      <c r="AJ294" s="47"/>
    </row>
    <row r="295" spans="36:36" x14ac:dyDescent="0.25">
      <c r="AJ295" s="47"/>
    </row>
    <row r="296" spans="36:36" x14ac:dyDescent="0.25">
      <c r="AJ296" s="47"/>
    </row>
    <row r="297" spans="36:36" x14ac:dyDescent="0.25">
      <c r="AJ297" s="47"/>
    </row>
    <row r="298" spans="36:36" x14ac:dyDescent="0.25">
      <c r="AJ298" s="47"/>
    </row>
    <row r="299" spans="36:36" x14ac:dyDescent="0.25">
      <c r="AJ299" s="47"/>
    </row>
    <row r="300" spans="36:36" x14ac:dyDescent="0.25">
      <c r="AJ300" s="47"/>
    </row>
    <row r="301" spans="36:36" x14ac:dyDescent="0.25">
      <c r="AJ301" s="47"/>
    </row>
    <row r="302" spans="36:36" x14ac:dyDescent="0.25">
      <c r="AJ302" s="47"/>
    </row>
    <row r="303" spans="36:36" x14ac:dyDescent="0.25">
      <c r="AJ303" s="47"/>
    </row>
    <row r="304" spans="36:36" x14ac:dyDescent="0.25">
      <c r="AJ304" s="47"/>
    </row>
    <row r="305" spans="36:36" x14ac:dyDescent="0.25">
      <c r="AJ305" s="47"/>
    </row>
    <row r="306" spans="36:36" x14ac:dyDescent="0.25">
      <c r="AJ306" s="47"/>
    </row>
    <row r="307" spans="36:36" x14ac:dyDescent="0.25">
      <c r="AJ307" s="47"/>
    </row>
    <row r="308" spans="36:36" x14ac:dyDescent="0.25">
      <c r="AJ308" s="47"/>
    </row>
    <row r="309" spans="36:36" x14ac:dyDescent="0.25">
      <c r="AJ309" s="47"/>
    </row>
    <row r="310" spans="36:36" x14ac:dyDescent="0.25">
      <c r="AJ310" s="47"/>
    </row>
    <row r="311" spans="36:36" x14ac:dyDescent="0.25">
      <c r="AJ311" s="47"/>
    </row>
    <row r="312" spans="36:36" x14ac:dyDescent="0.25">
      <c r="AJ312" s="47"/>
    </row>
    <row r="313" spans="36:36" x14ac:dyDescent="0.25">
      <c r="AJ313" s="47"/>
    </row>
    <row r="314" spans="36:36" x14ac:dyDescent="0.25">
      <c r="AJ314" s="47"/>
    </row>
    <row r="315" spans="36:36" x14ac:dyDescent="0.25">
      <c r="AJ315" s="47"/>
    </row>
    <row r="316" spans="36:36" x14ac:dyDescent="0.25">
      <c r="AJ316" s="47"/>
    </row>
    <row r="317" spans="36:36" x14ac:dyDescent="0.25">
      <c r="AJ317" s="47"/>
    </row>
    <row r="318" spans="36:36" x14ac:dyDescent="0.25">
      <c r="AJ318" s="47"/>
    </row>
    <row r="319" spans="36:36" x14ac:dyDescent="0.25">
      <c r="AJ319" s="47"/>
    </row>
    <row r="320" spans="36:36" x14ac:dyDescent="0.25">
      <c r="AJ320" s="47"/>
    </row>
    <row r="321" spans="36:36" x14ac:dyDescent="0.25">
      <c r="AJ321" s="47"/>
    </row>
    <row r="322" spans="36:36" x14ac:dyDescent="0.25">
      <c r="AJ322" s="47"/>
    </row>
    <row r="323" spans="36:36" x14ac:dyDescent="0.25">
      <c r="AJ323" s="47"/>
    </row>
    <row r="324" spans="36:36" x14ac:dyDescent="0.25">
      <c r="AJ324" s="47"/>
    </row>
    <row r="325" spans="36:36" x14ac:dyDescent="0.25">
      <c r="AJ325" s="47"/>
    </row>
    <row r="326" spans="36:36" x14ac:dyDescent="0.25">
      <c r="AJ326" s="47"/>
    </row>
    <row r="327" spans="36:36" x14ac:dyDescent="0.25">
      <c r="AJ327" s="47"/>
    </row>
    <row r="328" spans="36:36" x14ac:dyDescent="0.25">
      <c r="AJ328" s="47"/>
    </row>
    <row r="329" spans="36:36" x14ac:dyDescent="0.25">
      <c r="AJ329" s="47"/>
    </row>
    <row r="330" spans="36:36" x14ac:dyDescent="0.25">
      <c r="AJ330" s="47"/>
    </row>
    <row r="331" spans="36:36" x14ac:dyDescent="0.25">
      <c r="AJ331" s="47"/>
    </row>
    <row r="332" spans="36:36" x14ac:dyDescent="0.25">
      <c r="AJ332" s="47"/>
    </row>
    <row r="333" spans="36:36" x14ac:dyDescent="0.25">
      <c r="AJ333" s="47"/>
    </row>
    <row r="334" spans="36:36" x14ac:dyDescent="0.25">
      <c r="AJ334" s="47"/>
    </row>
    <row r="335" spans="36:36" x14ac:dyDescent="0.25">
      <c r="AJ335" s="47"/>
    </row>
    <row r="336" spans="36:36" x14ac:dyDescent="0.25">
      <c r="AJ336" s="47"/>
    </row>
    <row r="337" spans="36:36" x14ac:dyDescent="0.25">
      <c r="AJ337" s="47"/>
    </row>
    <row r="338" spans="36:36" x14ac:dyDescent="0.25">
      <c r="AJ338" s="47"/>
    </row>
    <row r="339" spans="36:36" x14ac:dyDescent="0.25">
      <c r="AJ339" s="47"/>
    </row>
    <row r="340" spans="36:36" x14ac:dyDescent="0.25">
      <c r="AJ340" s="47"/>
    </row>
    <row r="341" spans="36:36" x14ac:dyDescent="0.25">
      <c r="AJ341" s="47"/>
    </row>
    <row r="342" spans="36:36" x14ac:dyDescent="0.25">
      <c r="AJ342" s="47"/>
    </row>
    <row r="343" spans="36:36" x14ac:dyDescent="0.25">
      <c r="AJ343" s="47"/>
    </row>
    <row r="344" spans="36:36" x14ac:dyDescent="0.25">
      <c r="AJ344" s="47"/>
    </row>
    <row r="345" spans="36:36" x14ac:dyDescent="0.25">
      <c r="AJ345" s="47"/>
    </row>
    <row r="346" spans="36:36" x14ac:dyDescent="0.25">
      <c r="AJ346" s="47"/>
    </row>
    <row r="347" spans="36:36" x14ac:dyDescent="0.25">
      <c r="AJ347" s="47"/>
    </row>
    <row r="348" spans="36:36" x14ac:dyDescent="0.25">
      <c r="AJ348" s="47"/>
    </row>
    <row r="349" spans="36:36" x14ac:dyDescent="0.25">
      <c r="AJ349" s="47"/>
    </row>
    <row r="350" spans="36:36" x14ac:dyDescent="0.25">
      <c r="AJ350" s="47"/>
    </row>
    <row r="351" spans="36:36" x14ac:dyDescent="0.25">
      <c r="AJ351" s="47"/>
    </row>
    <row r="352" spans="36:36" x14ac:dyDescent="0.25">
      <c r="AJ352" s="47"/>
    </row>
    <row r="353" spans="36:36" x14ac:dyDescent="0.25">
      <c r="AJ353" s="47"/>
    </row>
    <row r="354" spans="36:36" x14ac:dyDescent="0.25">
      <c r="AJ354" s="47"/>
    </row>
    <row r="355" spans="36:36" x14ac:dyDescent="0.25">
      <c r="AJ355" s="47"/>
    </row>
    <row r="356" spans="36:36" x14ac:dyDescent="0.25">
      <c r="AJ356" s="47"/>
    </row>
    <row r="357" spans="36:36" x14ac:dyDescent="0.25">
      <c r="AJ357" s="47"/>
    </row>
    <row r="358" spans="36:36" x14ac:dyDescent="0.25">
      <c r="AJ358" s="47"/>
    </row>
    <row r="359" spans="36:36" x14ac:dyDescent="0.25">
      <c r="AJ359" s="47"/>
    </row>
    <row r="360" spans="36:36" x14ac:dyDescent="0.25">
      <c r="AJ360" s="47"/>
    </row>
    <row r="361" spans="36:36" x14ac:dyDescent="0.25">
      <c r="AJ361" s="47"/>
    </row>
    <row r="362" spans="36:36" x14ac:dyDescent="0.25">
      <c r="AJ362" s="47"/>
    </row>
    <row r="363" spans="36:36" x14ac:dyDescent="0.25">
      <c r="AJ363" s="47"/>
    </row>
    <row r="364" spans="36:36" x14ac:dyDescent="0.25">
      <c r="AJ364" s="47"/>
    </row>
    <row r="365" spans="36:36" x14ac:dyDescent="0.25">
      <c r="AJ365" s="47"/>
    </row>
    <row r="366" spans="36:36" x14ac:dyDescent="0.25">
      <c r="AJ366" s="47"/>
    </row>
    <row r="367" spans="36:36" x14ac:dyDescent="0.25">
      <c r="AJ367" s="47"/>
    </row>
    <row r="368" spans="36:36" x14ac:dyDescent="0.25">
      <c r="AJ368" s="47"/>
    </row>
    <row r="369" spans="36:36" x14ac:dyDescent="0.25">
      <c r="AJ369" s="47"/>
    </row>
    <row r="370" spans="36:36" x14ac:dyDescent="0.25">
      <c r="AJ370" s="47"/>
    </row>
    <row r="371" spans="36:36" x14ac:dyDescent="0.25">
      <c r="AJ371" s="47"/>
    </row>
    <row r="372" spans="36:36" x14ac:dyDescent="0.25">
      <c r="AJ372" s="47"/>
    </row>
    <row r="373" spans="36:36" x14ac:dyDescent="0.25">
      <c r="AJ373" s="47"/>
    </row>
    <row r="374" spans="36:36" x14ac:dyDescent="0.25">
      <c r="AJ374" s="47"/>
    </row>
    <row r="375" spans="36:36" x14ac:dyDescent="0.25">
      <c r="AJ375" s="47"/>
    </row>
    <row r="376" spans="36:36" x14ac:dyDescent="0.25">
      <c r="AJ376" s="47"/>
    </row>
    <row r="377" spans="36:36" x14ac:dyDescent="0.25">
      <c r="AJ377" s="47"/>
    </row>
    <row r="378" spans="36:36" x14ac:dyDescent="0.25">
      <c r="AJ378" s="47"/>
    </row>
    <row r="379" spans="36:36" x14ac:dyDescent="0.25">
      <c r="AJ379" s="47"/>
    </row>
    <row r="380" spans="36:36" x14ac:dyDescent="0.25">
      <c r="AJ380" s="47"/>
    </row>
    <row r="381" spans="36:36" x14ac:dyDescent="0.25">
      <c r="AJ381" s="47"/>
    </row>
    <row r="382" spans="36:36" x14ac:dyDescent="0.25">
      <c r="AJ382" s="47"/>
    </row>
    <row r="383" spans="36:36" x14ac:dyDescent="0.25">
      <c r="AJ383" s="47"/>
    </row>
    <row r="384" spans="36:36" x14ac:dyDescent="0.25">
      <c r="AJ384" s="47"/>
    </row>
    <row r="385" spans="36:36" x14ac:dyDescent="0.25">
      <c r="AJ385" s="47"/>
    </row>
    <row r="386" spans="36:36" x14ac:dyDescent="0.25">
      <c r="AJ386" s="47"/>
    </row>
    <row r="387" spans="36:36" x14ac:dyDescent="0.25">
      <c r="AJ387" s="47"/>
    </row>
    <row r="388" spans="36:36" x14ac:dyDescent="0.25">
      <c r="AJ388" s="47"/>
    </row>
    <row r="389" spans="36:36" x14ac:dyDescent="0.25">
      <c r="AJ389" s="47"/>
    </row>
    <row r="390" spans="36:36" x14ac:dyDescent="0.25">
      <c r="AJ390" s="47"/>
    </row>
    <row r="391" spans="36:36" x14ac:dyDescent="0.25">
      <c r="AJ391" s="47"/>
    </row>
    <row r="392" spans="36:36" x14ac:dyDescent="0.25">
      <c r="AJ392" s="47"/>
    </row>
    <row r="393" spans="36:36" x14ac:dyDescent="0.25">
      <c r="AJ393" s="47"/>
    </row>
    <row r="394" spans="36:36" x14ac:dyDescent="0.25">
      <c r="AJ394" s="47"/>
    </row>
    <row r="395" spans="36:36" x14ac:dyDescent="0.25">
      <c r="AJ395" s="47"/>
    </row>
    <row r="396" spans="36:36" x14ac:dyDescent="0.25">
      <c r="AJ396" s="47"/>
    </row>
    <row r="397" spans="36:36" x14ac:dyDescent="0.25">
      <c r="AJ397" s="47"/>
    </row>
    <row r="398" spans="36:36" x14ac:dyDescent="0.25">
      <c r="AJ398" s="47"/>
    </row>
    <row r="399" spans="36:36" x14ac:dyDescent="0.25">
      <c r="AJ399" s="47"/>
    </row>
    <row r="400" spans="36:36" x14ac:dyDescent="0.25">
      <c r="AJ400" s="47"/>
    </row>
    <row r="401" spans="36:36" x14ac:dyDescent="0.25">
      <c r="AJ401" s="47"/>
    </row>
    <row r="402" spans="36:36" x14ac:dyDescent="0.25">
      <c r="AJ402" s="47"/>
    </row>
    <row r="403" spans="36:36" x14ac:dyDescent="0.25">
      <c r="AJ403" s="47"/>
    </row>
    <row r="404" spans="36:36" x14ac:dyDescent="0.25">
      <c r="AJ404" s="47"/>
    </row>
    <row r="405" spans="36:36" x14ac:dyDescent="0.25">
      <c r="AJ405" s="47"/>
    </row>
    <row r="406" spans="36:36" x14ac:dyDescent="0.25">
      <c r="AJ406" s="47"/>
    </row>
    <row r="407" spans="36:36" x14ac:dyDescent="0.25">
      <c r="AJ407" s="47"/>
    </row>
    <row r="408" spans="36:36" x14ac:dyDescent="0.25">
      <c r="AJ408" s="47"/>
    </row>
    <row r="409" spans="36:36" x14ac:dyDescent="0.25">
      <c r="AJ409" s="47"/>
    </row>
    <row r="410" spans="36:36" x14ac:dyDescent="0.25">
      <c r="AJ410" s="47"/>
    </row>
    <row r="411" spans="36:36" x14ac:dyDescent="0.25">
      <c r="AJ411" s="47"/>
    </row>
    <row r="412" spans="36:36" x14ac:dyDescent="0.25">
      <c r="AJ412" s="47"/>
    </row>
    <row r="413" spans="36:36" x14ac:dyDescent="0.25">
      <c r="AJ413" s="47"/>
    </row>
    <row r="414" spans="36:36" x14ac:dyDescent="0.25">
      <c r="AJ414" s="47"/>
    </row>
    <row r="415" spans="36:36" x14ac:dyDescent="0.25">
      <c r="AJ415" s="47"/>
    </row>
    <row r="416" spans="36:36" x14ac:dyDescent="0.25">
      <c r="AJ416" s="47"/>
    </row>
    <row r="417" spans="36:36" x14ac:dyDescent="0.25">
      <c r="AJ417" s="47"/>
    </row>
    <row r="418" spans="36:36" x14ac:dyDescent="0.25">
      <c r="AJ418" s="47"/>
    </row>
    <row r="419" spans="36:36" x14ac:dyDescent="0.25">
      <c r="AJ419" s="47"/>
    </row>
    <row r="420" spans="36:36" x14ac:dyDescent="0.25">
      <c r="AJ420" s="47"/>
    </row>
    <row r="421" spans="36:36" x14ac:dyDescent="0.25">
      <c r="AJ421" s="47"/>
    </row>
    <row r="422" spans="36:36" x14ac:dyDescent="0.25">
      <c r="AJ422" s="47"/>
    </row>
    <row r="423" spans="36:36" x14ac:dyDescent="0.25">
      <c r="AJ423" s="47"/>
    </row>
    <row r="424" spans="36:36" x14ac:dyDescent="0.25">
      <c r="AJ424" s="47"/>
    </row>
    <row r="425" spans="36:36" x14ac:dyDescent="0.25">
      <c r="AJ425" s="47"/>
    </row>
    <row r="426" spans="36:36" x14ac:dyDescent="0.25">
      <c r="AJ426" s="47"/>
    </row>
    <row r="427" spans="36:36" x14ac:dyDescent="0.25">
      <c r="AJ427" s="47"/>
    </row>
    <row r="428" spans="36:36" x14ac:dyDescent="0.25">
      <c r="AJ428" s="47"/>
    </row>
    <row r="429" spans="36:36" x14ac:dyDescent="0.25">
      <c r="AJ429" s="47"/>
    </row>
    <row r="430" spans="36:36" x14ac:dyDescent="0.25">
      <c r="AJ430" s="47"/>
    </row>
    <row r="431" spans="36:36" x14ac:dyDescent="0.25">
      <c r="AJ431" s="47"/>
    </row>
    <row r="432" spans="36:36" x14ac:dyDescent="0.25">
      <c r="AJ432" s="47"/>
    </row>
    <row r="433" spans="36:36" x14ac:dyDescent="0.25">
      <c r="AJ433" s="47"/>
    </row>
    <row r="434" spans="36:36" x14ac:dyDescent="0.25">
      <c r="AJ434" s="47"/>
    </row>
    <row r="435" spans="36:36" x14ac:dyDescent="0.25">
      <c r="AJ435" s="47"/>
    </row>
    <row r="436" spans="36:36" x14ac:dyDescent="0.25">
      <c r="AJ436" s="47"/>
    </row>
    <row r="437" spans="36:36" x14ac:dyDescent="0.25">
      <c r="AJ437" s="47"/>
    </row>
    <row r="438" spans="36:36" x14ac:dyDescent="0.25">
      <c r="AJ438" s="47"/>
    </row>
    <row r="439" spans="36:36" x14ac:dyDescent="0.25">
      <c r="AJ439" s="47"/>
    </row>
    <row r="440" spans="36:36" x14ac:dyDescent="0.25">
      <c r="AJ440" s="47"/>
    </row>
    <row r="441" spans="36:36" x14ac:dyDescent="0.25">
      <c r="AJ441" s="47"/>
    </row>
    <row r="442" spans="36:36" x14ac:dyDescent="0.25">
      <c r="AJ442" s="47"/>
    </row>
    <row r="443" spans="36:36" x14ac:dyDescent="0.25">
      <c r="AJ443" s="47"/>
    </row>
    <row r="444" spans="36:36" x14ac:dyDescent="0.25">
      <c r="AJ444" s="47"/>
    </row>
    <row r="445" spans="36:36" x14ac:dyDescent="0.25">
      <c r="AJ445" s="47"/>
    </row>
    <row r="446" spans="36:36" x14ac:dyDescent="0.25">
      <c r="AJ446" s="47"/>
    </row>
    <row r="447" spans="36:36" x14ac:dyDescent="0.25">
      <c r="AJ447" s="47"/>
    </row>
    <row r="448" spans="36:36" x14ac:dyDescent="0.25">
      <c r="AJ448" s="47"/>
    </row>
    <row r="449" spans="36:36" x14ac:dyDescent="0.25">
      <c r="AJ449" s="47"/>
    </row>
    <row r="450" spans="36:36" x14ac:dyDescent="0.25">
      <c r="AJ450" s="47"/>
    </row>
    <row r="451" spans="36:36" x14ac:dyDescent="0.25">
      <c r="AJ451" s="47"/>
    </row>
    <row r="452" spans="36:36" x14ac:dyDescent="0.25">
      <c r="AJ452" s="47"/>
    </row>
    <row r="453" spans="36:36" x14ac:dyDescent="0.25">
      <c r="AJ453" s="47"/>
    </row>
    <row r="454" spans="36:36" x14ac:dyDescent="0.25">
      <c r="AJ454" s="47"/>
    </row>
    <row r="455" spans="36:36" x14ac:dyDescent="0.25">
      <c r="AJ455" s="47"/>
    </row>
    <row r="456" spans="36:36" x14ac:dyDescent="0.25">
      <c r="AJ456" s="47"/>
    </row>
    <row r="457" spans="36:36" x14ac:dyDescent="0.25">
      <c r="AJ457" s="47"/>
    </row>
    <row r="458" spans="36:36" x14ac:dyDescent="0.25">
      <c r="AJ458" s="47"/>
    </row>
    <row r="459" spans="36:36" x14ac:dyDescent="0.25">
      <c r="AJ459" s="47"/>
    </row>
    <row r="460" spans="36:36" x14ac:dyDescent="0.25">
      <c r="AJ460" s="47"/>
    </row>
    <row r="461" spans="36:36" x14ac:dyDescent="0.25">
      <c r="AJ461" s="47"/>
    </row>
    <row r="462" spans="36:36" x14ac:dyDescent="0.25">
      <c r="AJ462" s="47"/>
    </row>
    <row r="463" spans="36:36" x14ac:dyDescent="0.25">
      <c r="AJ463" s="47"/>
    </row>
    <row r="464" spans="36:36" x14ac:dyDescent="0.25">
      <c r="AJ464" s="47"/>
    </row>
    <row r="465" spans="36:36" x14ac:dyDescent="0.25">
      <c r="AJ465" s="47"/>
    </row>
    <row r="466" spans="36:36" x14ac:dyDescent="0.25">
      <c r="AJ466" s="47"/>
    </row>
    <row r="467" spans="36:36" x14ac:dyDescent="0.25">
      <c r="AJ467" s="47"/>
    </row>
    <row r="468" spans="36:36" x14ac:dyDescent="0.25">
      <c r="AJ468" s="47"/>
    </row>
    <row r="469" spans="36:36" x14ac:dyDescent="0.25">
      <c r="AJ469" s="47"/>
    </row>
    <row r="470" spans="36:36" x14ac:dyDescent="0.25">
      <c r="AJ470" s="47"/>
    </row>
    <row r="471" spans="36:36" x14ac:dyDescent="0.25">
      <c r="AJ471" s="47"/>
    </row>
    <row r="472" spans="36:36" x14ac:dyDescent="0.25">
      <c r="AJ472" s="47"/>
    </row>
    <row r="473" spans="36:36" x14ac:dyDescent="0.25">
      <c r="AJ473" s="47"/>
    </row>
    <row r="474" spans="36:36" x14ac:dyDescent="0.25">
      <c r="AJ474" s="47"/>
    </row>
    <row r="475" spans="36:36" x14ac:dyDescent="0.25">
      <c r="AJ475" s="47"/>
    </row>
    <row r="476" spans="36:36" x14ac:dyDescent="0.25">
      <c r="AJ476" s="47"/>
    </row>
    <row r="477" spans="36:36" x14ac:dyDescent="0.25">
      <c r="AJ477" s="47"/>
    </row>
    <row r="478" spans="36:36" x14ac:dyDescent="0.25">
      <c r="AJ478" s="47"/>
    </row>
    <row r="479" spans="36:36" x14ac:dyDescent="0.25">
      <c r="AJ479" s="47"/>
    </row>
    <row r="480" spans="36:36" x14ac:dyDescent="0.25">
      <c r="AJ480" s="47"/>
    </row>
    <row r="481" spans="36:36" x14ac:dyDescent="0.25">
      <c r="AJ481" s="47"/>
    </row>
    <row r="482" spans="36:36" x14ac:dyDescent="0.25">
      <c r="AJ482" s="47"/>
    </row>
    <row r="483" spans="36:36" x14ac:dyDescent="0.25">
      <c r="AJ483" s="47"/>
    </row>
    <row r="484" spans="36:36" x14ac:dyDescent="0.25">
      <c r="AJ484" s="47"/>
    </row>
  </sheetData>
  <conditionalFormatting sqref="AK245:AK1048576 AJ1:AJ244">
    <cfRule type="cellIs" dxfId="40" priority="4" operator="equal">
      <formula>"Yes"</formula>
    </cfRule>
  </conditionalFormatting>
  <conditionalFormatting sqref="AI2:AJ243 AJ245:AK484">
    <cfRule type="cellIs" dxfId="39" priority="3" operator="equal">
      <formula>"Yes"</formula>
    </cfRule>
  </conditionalFormatting>
  <conditionalFormatting sqref="AI244:AJ244">
    <cfRule type="cellIs" dxfId="38" priority="1" operator="equal">
      <formula>"Yes"</formula>
    </cfRule>
  </conditionalFormatting>
  <conditionalFormatting sqref="H2:AH28">
    <cfRule type="colorScale" priority="18">
      <colorScale>
        <cfvo type="min"/>
        <cfvo type="percentile" val="50"/>
        <cfvo type="max"/>
        <color rgb="FFF8696B"/>
        <color rgb="FFFFEB84"/>
        <color rgb="FF63BE7B"/>
      </colorScale>
    </cfRule>
  </conditionalFormatting>
  <conditionalFormatting sqref="G1:G52 G2:AH243">
    <cfRule type="colorScale" priority="20">
      <colorScale>
        <cfvo type="min"/>
        <cfvo type="percentile" val="50"/>
        <cfvo type="max"/>
        <color rgb="FFF8696B"/>
        <color rgb="FFFFEB84"/>
        <color rgb="FF63BE7B"/>
      </colorScale>
    </cfRule>
  </conditionalFormatting>
  <pageMargins left="0.7" right="0.7" top="0.75" bottom="0.75" header="0.3" footer="0.3"/>
  <pageSetup paperSize="9" orientation="portrait" horizontalDpi="90" verticalDpi="9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CC1E6-350C-44C8-9593-F2E3FBC4B390}">
  <sheetPr>
    <tabColor theme="8" tint="-0.499984740745262"/>
  </sheetPr>
  <dimension ref="A1:G27"/>
  <sheetViews>
    <sheetView workbookViewId="0">
      <pane xSplit="2" ySplit="1" topLeftCell="C2" activePane="bottomRight" state="frozen"/>
      <selection pane="topRight"/>
      <selection pane="bottomLeft"/>
      <selection pane="bottomRight" activeCell="A15" sqref="A15:G27"/>
    </sheetView>
  </sheetViews>
  <sheetFormatPr defaultRowHeight="15" x14ac:dyDescent="0.25"/>
  <cols>
    <col min="1" max="1" width="25.28515625" customWidth="1"/>
    <col min="2" max="2" width="36" customWidth="1"/>
    <col min="3" max="3" width="9.28515625" customWidth="1"/>
    <col min="4" max="7" width="12.140625" customWidth="1"/>
    <col min="8" max="8" width="12.7109375" customWidth="1"/>
  </cols>
  <sheetData>
    <row r="1" spans="1:7" x14ac:dyDescent="0.25">
      <c r="A1" s="108" t="s">
        <v>800</v>
      </c>
      <c r="B1" s="108" t="s">
        <v>812</v>
      </c>
      <c r="C1" s="109" t="s">
        <v>422</v>
      </c>
      <c r="D1" s="109" t="s">
        <v>424</v>
      </c>
      <c r="E1" s="109" t="s">
        <v>423</v>
      </c>
      <c r="F1" s="109" t="s">
        <v>420</v>
      </c>
      <c r="G1" s="109" t="s">
        <v>425</v>
      </c>
    </row>
    <row r="2" spans="1:7" s="20" customFormat="1" ht="15" customHeight="1" x14ac:dyDescent="0.25">
      <c r="A2" s="105" t="s">
        <v>0</v>
      </c>
      <c r="B2" s="105">
        <v>13</v>
      </c>
      <c r="C2" s="106">
        <v>9</v>
      </c>
      <c r="D2" s="106">
        <v>9</v>
      </c>
      <c r="E2" s="106">
        <v>10</v>
      </c>
      <c r="F2" s="106">
        <v>6</v>
      </c>
      <c r="G2" s="106">
        <v>10</v>
      </c>
    </row>
    <row r="3" spans="1:7" s="20" customFormat="1" ht="15" customHeight="1" x14ac:dyDescent="0.25">
      <c r="A3" s="105" t="s">
        <v>26</v>
      </c>
      <c r="B3" s="105">
        <v>27</v>
      </c>
      <c r="C3" s="106">
        <v>15</v>
      </c>
      <c r="D3" s="106">
        <v>21</v>
      </c>
      <c r="E3" s="106">
        <v>23</v>
      </c>
      <c r="F3" s="106">
        <v>16</v>
      </c>
      <c r="G3" s="106">
        <v>21</v>
      </c>
    </row>
    <row r="4" spans="1:7" s="20" customFormat="1" ht="15" customHeight="1" x14ac:dyDescent="0.25">
      <c r="A4" s="105" t="s">
        <v>80</v>
      </c>
      <c r="B4" s="105">
        <v>14</v>
      </c>
      <c r="C4" s="106">
        <v>12</v>
      </c>
      <c r="D4" s="106">
        <v>12</v>
      </c>
      <c r="E4" s="106">
        <v>13</v>
      </c>
      <c r="F4" s="106">
        <v>11</v>
      </c>
      <c r="G4" s="106">
        <v>13</v>
      </c>
    </row>
    <row r="5" spans="1:7" s="20" customFormat="1" ht="15" customHeight="1" x14ac:dyDescent="0.25">
      <c r="A5" s="105" t="s">
        <v>89</v>
      </c>
      <c r="B5" s="105">
        <v>18</v>
      </c>
      <c r="C5" s="106">
        <v>0</v>
      </c>
      <c r="D5" s="106">
        <v>15</v>
      </c>
      <c r="E5" s="106">
        <v>14</v>
      </c>
      <c r="F5" s="106">
        <v>9</v>
      </c>
      <c r="G5" s="106">
        <v>16</v>
      </c>
    </row>
    <row r="6" spans="1:7" s="20" customFormat="1" ht="15" customHeight="1" x14ac:dyDescent="0.25">
      <c r="A6" s="105" t="s">
        <v>92</v>
      </c>
      <c r="B6" s="105">
        <v>26</v>
      </c>
      <c r="C6" s="106">
        <v>13</v>
      </c>
      <c r="D6" s="106">
        <v>8</v>
      </c>
      <c r="E6" s="106">
        <v>21</v>
      </c>
      <c r="F6" s="106">
        <v>16</v>
      </c>
      <c r="G6" s="106">
        <v>7</v>
      </c>
    </row>
    <row r="7" spans="1:7" s="20" customFormat="1" ht="15" customHeight="1" x14ac:dyDescent="0.25">
      <c r="A7" s="105" t="s">
        <v>93</v>
      </c>
      <c r="B7" s="105">
        <v>60</v>
      </c>
      <c r="C7" s="106">
        <v>0</v>
      </c>
      <c r="D7" s="106">
        <v>37</v>
      </c>
      <c r="E7" s="106">
        <v>30</v>
      </c>
      <c r="F7" s="106">
        <v>27</v>
      </c>
      <c r="G7" s="106">
        <v>29</v>
      </c>
    </row>
    <row r="8" spans="1:7" s="20" customFormat="1" ht="15" customHeight="1" x14ac:dyDescent="0.25">
      <c r="A8" s="105" t="s">
        <v>95</v>
      </c>
      <c r="B8" s="105">
        <v>30</v>
      </c>
      <c r="C8" s="106">
        <v>0</v>
      </c>
      <c r="D8" s="106">
        <v>26</v>
      </c>
      <c r="E8" s="106">
        <v>24</v>
      </c>
      <c r="F8" s="106">
        <v>8</v>
      </c>
      <c r="G8" s="106">
        <v>24</v>
      </c>
    </row>
    <row r="9" spans="1:7" s="20" customFormat="1" ht="15" customHeight="1" x14ac:dyDescent="0.25">
      <c r="A9" s="105" t="s">
        <v>319</v>
      </c>
      <c r="B9" s="105">
        <v>6</v>
      </c>
      <c r="C9" s="106">
        <v>0</v>
      </c>
      <c r="D9" s="106">
        <v>6</v>
      </c>
      <c r="E9" s="106">
        <v>5</v>
      </c>
      <c r="F9" s="106">
        <v>0</v>
      </c>
      <c r="G9" s="106">
        <v>0</v>
      </c>
    </row>
    <row r="10" spans="1:7" s="20" customFormat="1" ht="15" customHeight="1" x14ac:dyDescent="0.25">
      <c r="A10" s="105" t="s">
        <v>330</v>
      </c>
      <c r="B10" s="105">
        <v>26</v>
      </c>
      <c r="C10" s="106">
        <v>0</v>
      </c>
      <c r="D10" s="106">
        <v>23</v>
      </c>
      <c r="E10" s="106">
        <v>23</v>
      </c>
      <c r="F10" s="106">
        <v>17</v>
      </c>
      <c r="G10" s="106">
        <v>0</v>
      </c>
    </row>
    <row r="11" spans="1:7" s="20" customFormat="1" ht="15" customHeight="1" x14ac:dyDescent="0.25">
      <c r="A11" s="105" t="s">
        <v>378</v>
      </c>
      <c r="B11" s="105">
        <v>6</v>
      </c>
      <c r="C11" s="106">
        <v>0</v>
      </c>
      <c r="D11" s="106">
        <v>0</v>
      </c>
      <c r="E11" s="106">
        <v>0</v>
      </c>
      <c r="F11" s="106">
        <v>0</v>
      </c>
      <c r="G11" s="106">
        <v>0</v>
      </c>
    </row>
    <row r="12" spans="1:7" s="20" customFormat="1" ht="15" customHeight="1" x14ac:dyDescent="0.25">
      <c r="A12" s="105" t="s">
        <v>387</v>
      </c>
      <c r="B12" s="105">
        <v>16</v>
      </c>
      <c r="C12" s="106">
        <v>0</v>
      </c>
      <c r="D12" s="106">
        <v>0</v>
      </c>
      <c r="E12" s="106">
        <v>12</v>
      </c>
      <c r="F12" s="106">
        <v>11</v>
      </c>
      <c r="G12" s="106">
        <v>0</v>
      </c>
    </row>
    <row r="13" spans="1:7" s="20" customFormat="1" ht="15" customHeight="1" x14ac:dyDescent="0.25">
      <c r="A13" s="105"/>
      <c r="B13" s="105">
        <f>SUBTOTAL(109,Tabella17812[Variables])</f>
        <v>242</v>
      </c>
      <c r="C13" s="106">
        <f>SUBTOTAL(109,Tabella17812[DE])</f>
        <v>49</v>
      </c>
      <c r="D13" s="106">
        <f>SUBTOTAL(109,Tabella17812[SP])</f>
        <v>157</v>
      </c>
      <c r="E13" s="106">
        <f>SUBTOTAL(109,Tabella17812[IT])</f>
        <v>175</v>
      </c>
      <c r="F13" s="106">
        <f>SUBTOTAL(109,Tabella17812[AT])</f>
        <v>121</v>
      </c>
      <c r="G13" s="106">
        <f>SUBTOTAL(109,Tabella17812[LT])</f>
        <v>120</v>
      </c>
    </row>
    <row r="15" spans="1:7" x14ac:dyDescent="0.25">
      <c r="A15" s="108" t="s">
        <v>800</v>
      </c>
      <c r="B15" s="108" t="s">
        <v>812</v>
      </c>
      <c r="C15" s="109" t="s">
        <v>422</v>
      </c>
      <c r="D15" s="109" t="s">
        <v>424</v>
      </c>
      <c r="E15" s="109" t="s">
        <v>423</v>
      </c>
      <c r="F15" s="109" t="s">
        <v>420</v>
      </c>
      <c r="G15" s="109" t="s">
        <v>425</v>
      </c>
    </row>
    <row r="16" spans="1:7" x14ac:dyDescent="0.25">
      <c r="A16" s="105" t="s">
        <v>0</v>
      </c>
      <c r="B16" s="110">
        <f>B2/Tabella17812[[#Totals],[Variables]]</f>
        <v>5.3719008264462811E-2</v>
      </c>
      <c r="C16" s="111">
        <f>C2/$B2</f>
        <v>0.69230769230769229</v>
      </c>
      <c r="D16" s="111">
        <f>D2/$B2</f>
        <v>0.69230769230769229</v>
      </c>
      <c r="E16" s="111">
        <f>E2/$B2</f>
        <v>0.76923076923076927</v>
      </c>
      <c r="F16" s="111">
        <f>F2/$B2</f>
        <v>0.46153846153846156</v>
      </c>
      <c r="G16" s="111">
        <f>G2/$B2</f>
        <v>0.76923076923076927</v>
      </c>
    </row>
    <row r="17" spans="1:7" x14ac:dyDescent="0.25">
      <c r="A17" s="105" t="s">
        <v>26</v>
      </c>
      <c r="B17" s="110">
        <f>B3/Tabella17812[[#Totals],[Variables]]</f>
        <v>0.1115702479338843</v>
      </c>
      <c r="C17" s="111">
        <f t="shared" ref="C17:G26" si="0">C3/$B3</f>
        <v>0.55555555555555558</v>
      </c>
      <c r="D17" s="111">
        <f t="shared" si="0"/>
        <v>0.77777777777777779</v>
      </c>
      <c r="E17" s="111">
        <f t="shared" si="0"/>
        <v>0.85185185185185186</v>
      </c>
      <c r="F17" s="111">
        <f t="shared" si="0"/>
        <v>0.59259259259259256</v>
      </c>
      <c r="G17" s="111">
        <f t="shared" si="0"/>
        <v>0.77777777777777779</v>
      </c>
    </row>
    <row r="18" spans="1:7" x14ac:dyDescent="0.25">
      <c r="A18" s="105" t="s">
        <v>80</v>
      </c>
      <c r="B18" s="110">
        <f>B4/Tabella17812[[#Totals],[Variables]]</f>
        <v>5.7851239669421489E-2</v>
      </c>
      <c r="C18" s="111">
        <f t="shared" si="0"/>
        <v>0.8571428571428571</v>
      </c>
      <c r="D18" s="111">
        <f t="shared" si="0"/>
        <v>0.8571428571428571</v>
      </c>
      <c r="E18" s="111">
        <f t="shared" si="0"/>
        <v>0.9285714285714286</v>
      </c>
      <c r="F18" s="111">
        <f t="shared" si="0"/>
        <v>0.7857142857142857</v>
      </c>
      <c r="G18" s="111">
        <f t="shared" si="0"/>
        <v>0.9285714285714286</v>
      </c>
    </row>
    <row r="19" spans="1:7" x14ac:dyDescent="0.25">
      <c r="A19" s="105" t="s">
        <v>89</v>
      </c>
      <c r="B19" s="110">
        <f>B5/Tabella17812[[#Totals],[Variables]]</f>
        <v>7.43801652892562E-2</v>
      </c>
      <c r="C19" s="111">
        <f t="shared" si="0"/>
        <v>0</v>
      </c>
      <c r="D19" s="111">
        <f t="shared" si="0"/>
        <v>0.83333333333333337</v>
      </c>
      <c r="E19" s="111">
        <f t="shared" si="0"/>
        <v>0.77777777777777779</v>
      </c>
      <c r="F19" s="111">
        <f t="shared" si="0"/>
        <v>0.5</v>
      </c>
      <c r="G19" s="111">
        <f t="shared" si="0"/>
        <v>0.88888888888888884</v>
      </c>
    </row>
    <row r="20" spans="1:7" x14ac:dyDescent="0.25">
      <c r="A20" s="105" t="s">
        <v>92</v>
      </c>
      <c r="B20" s="110">
        <f>B6/Tabella17812[[#Totals],[Variables]]</f>
        <v>0.10743801652892562</v>
      </c>
      <c r="C20" s="111">
        <f t="shared" si="0"/>
        <v>0.5</v>
      </c>
      <c r="D20" s="111">
        <f t="shared" si="0"/>
        <v>0.30769230769230771</v>
      </c>
      <c r="E20" s="111">
        <f t="shared" si="0"/>
        <v>0.80769230769230771</v>
      </c>
      <c r="F20" s="111">
        <f t="shared" si="0"/>
        <v>0.61538461538461542</v>
      </c>
      <c r="G20" s="111">
        <f t="shared" si="0"/>
        <v>0.26923076923076922</v>
      </c>
    </row>
    <row r="21" spans="1:7" x14ac:dyDescent="0.25">
      <c r="A21" s="105" t="s">
        <v>93</v>
      </c>
      <c r="B21" s="110">
        <f>B7/Tabella17812[[#Totals],[Variables]]</f>
        <v>0.24793388429752067</v>
      </c>
      <c r="C21" s="111">
        <f t="shared" si="0"/>
        <v>0</v>
      </c>
      <c r="D21" s="111">
        <f t="shared" si="0"/>
        <v>0.6166666666666667</v>
      </c>
      <c r="E21" s="111">
        <f t="shared" si="0"/>
        <v>0.5</v>
      </c>
      <c r="F21" s="111">
        <f t="shared" si="0"/>
        <v>0.45</v>
      </c>
      <c r="G21" s="111">
        <f t="shared" si="0"/>
        <v>0.48333333333333334</v>
      </c>
    </row>
    <row r="22" spans="1:7" x14ac:dyDescent="0.25">
      <c r="A22" s="105" t="s">
        <v>95</v>
      </c>
      <c r="B22" s="110">
        <f>B8/Tabella17812[[#Totals],[Variables]]</f>
        <v>0.12396694214876033</v>
      </c>
      <c r="C22" s="111">
        <f t="shared" si="0"/>
        <v>0</v>
      </c>
      <c r="D22" s="111">
        <f t="shared" si="0"/>
        <v>0.8666666666666667</v>
      </c>
      <c r="E22" s="111">
        <f t="shared" si="0"/>
        <v>0.8</v>
      </c>
      <c r="F22" s="111">
        <f t="shared" si="0"/>
        <v>0.26666666666666666</v>
      </c>
      <c r="G22" s="111">
        <f t="shared" si="0"/>
        <v>0.8</v>
      </c>
    </row>
    <row r="23" spans="1:7" x14ac:dyDescent="0.25">
      <c r="A23" s="105" t="s">
        <v>319</v>
      </c>
      <c r="B23" s="110">
        <f>B9/Tabella17812[[#Totals],[Variables]]</f>
        <v>2.4793388429752067E-2</v>
      </c>
      <c r="C23" s="111">
        <f t="shared" si="0"/>
        <v>0</v>
      </c>
      <c r="D23" s="111">
        <f t="shared" si="0"/>
        <v>1</v>
      </c>
      <c r="E23" s="111">
        <f t="shared" si="0"/>
        <v>0.83333333333333337</v>
      </c>
      <c r="F23" s="111">
        <f t="shared" si="0"/>
        <v>0</v>
      </c>
      <c r="G23" s="111">
        <f t="shared" si="0"/>
        <v>0</v>
      </c>
    </row>
    <row r="24" spans="1:7" x14ac:dyDescent="0.25">
      <c r="A24" s="105" t="s">
        <v>330</v>
      </c>
      <c r="B24" s="110">
        <f>B10/Tabella17812[[#Totals],[Variables]]</f>
        <v>0.10743801652892562</v>
      </c>
      <c r="C24" s="111">
        <f t="shared" si="0"/>
        <v>0</v>
      </c>
      <c r="D24" s="111">
        <f t="shared" si="0"/>
        <v>0.88461538461538458</v>
      </c>
      <c r="E24" s="111">
        <f t="shared" si="0"/>
        <v>0.88461538461538458</v>
      </c>
      <c r="F24" s="111">
        <f t="shared" si="0"/>
        <v>0.65384615384615385</v>
      </c>
      <c r="G24" s="111">
        <f t="shared" si="0"/>
        <v>0</v>
      </c>
    </row>
    <row r="25" spans="1:7" x14ac:dyDescent="0.25">
      <c r="A25" s="105" t="s">
        <v>378</v>
      </c>
      <c r="B25" s="110">
        <f>B11/Tabella17812[[#Totals],[Variables]]</f>
        <v>2.4793388429752067E-2</v>
      </c>
      <c r="C25" s="111">
        <f t="shared" si="0"/>
        <v>0</v>
      </c>
      <c r="D25" s="111">
        <f t="shared" si="0"/>
        <v>0</v>
      </c>
      <c r="E25" s="111">
        <f t="shared" si="0"/>
        <v>0</v>
      </c>
      <c r="F25" s="111">
        <f t="shared" si="0"/>
        <v>0</v>
      </c>
      <c r="G25" s="111">
        <f t="shared" si="0"/>
        <v>0</v>
      </c>
    </row>
    <row r="26" spans="1:7" x14ac:dyDescent="0.25">
      <c r="A26" s="105" t="s">
        <v>387</v>
      </c>
      <c r="B26" s="110">
        <f>B12/Tabella17812[[#Totals],[Variables]]</f>
        <v>6.6115702479338845E-2</v>
      </c>
      <c r="C26" s="111">
        <f t="shared" si="0"/>
        <v>0</v>
      </c>
      <c r="D26" s="111">
        <f t="shared" si="0"/>
        <v>0</v>
      </c>
      <c r="E26" s="111">
        <f t="shared" si="0"/>
        <v>0.75</v>
      </c>
      <c r="F26" s="111">
        <f t="shared" si="0"/>
        <v>0.6875</v>
      </c>
      <c r="G26" s="111">
        <f t="shared" si="0"/>
        <v>0</v>
      </c>
    </row>
    <row r="27" spans="1:7" x14ac:dyDescent="0.25">
      <c r="A27" s="105"/>
      <c r="B27" s="112">
        <f>SUBTOTAL(109,Tabella1781113[Variables])</f>
        <v>1</v>
      </c>
      <c r="C27" s="111">
        <f>Tabella17812[[#Totals],[DE]]/Tabella17812[[#Totals],[Variables]]</f>
        <v>0.2024793388429752</v>
      </c>
      <c r="D27" s="111">
        <f>Tabella17812[[#Totals],[SP]]/Tabella17812[[#Totals],[Variables]]</f>
        <v>0.64876033057851235</v>
      </c>
      <c r="E27" s="111">
        <f>Tabella17812[[#Totals],[IT]]/Tabella17812[[#Totals],[Variables]]</f>
        <v>0.72314049586776863</v>
      </c>
      <c r="F27" s="111">
        <f>Tabella17812[[#Totals],[AT]]/Tabella17812[[#Totals],[Variables]]</f>
        <v>0.5</v>
      </c>
      <c r="G27" s="111">
        <f>Tabella17812[[#Totals],[LT]]/Tabella17812[[#Totals],[Variables]]</f>
        <v>0.49586776859504134</v>
      </c>
    </row>
  </sheetData>
  <conditionalFormatting sqref="H14:H1048576">
    <cfRule type="cellIs" dxfId="37" priority="3" operator="equal">
      <formula>"Yes"</formula>
    </cfRule>
  </conditionalFormatting>
  <conditionalFormatting sqref="C1">
    <cfRule type="colorScale" priority="4">
      <colorScale>
        <cfvo type="min"/>
        <cfvo type="percentile" val="50"/>
        <cfvo type="max"/>
        <color rgb="FFF8696B"/>
        <color rgb="FFFFEB84"/>
        <color rgb="FF63BE7B"/>
      </colorScale>
    </cfRule>
  </conditionalFormatting>
  <conditionalFormatting sqref="C15">
    <cfRule type="colorScale" priority="2">
      <colorScale>
        <cfvo type="min"/>
        <cfvo type="percentile" val="50"/>
        <cfvo type="max"/>
        <color rgb="FFF8696B"/>
        <color rgb="FFFFEB84"/>
        <color rgb="FF63BE7B"/>
      </colorScale>
    </cfRule>
  </conditionalFormatting>
  <conditionalFormatting sqref="C16:G26">
    <cfRule type="colorScale" priority="1">
      <colorScale>
        <cfvo type="min"/>
        <cfvo type="max"/>
        <color rgb="FFFCFCFF"/>
        <color rgb="FF63BE7B"/>
      </colorScale>
    </cfRule>
  </conditionalFormatting>
  <pageMargins left="0.7" right="0.7" top="0.75" bottom="0.75" header="0.3" footer="0.3"/>
  <pageSetup paperSize="9" orientation="portrait" horizontalDpi="90" verticalDpi="90" r:id="rId1"/>
  <drawing r:id="rId2"/>
  <tableParts count="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52C26-82D2-40B6-807F-719C62689BCF}">
  <sheetPr>
    <tabColor theme="8" tint="-0.499984740745262"/>
  </sheetPr>
  <dimension ref="A1:J484"/>
  <sheetViews>
    <sheetView workbookViewId="0">
      <pane xSplit="2" ySplit="1" topLeftCell="C214" activePane="bottomRight" state="frozen"/>
      <selection pane="topRight"/>
      <selection pane="bottomLeft"/>
      <selection pane="bottomRight" activeCell="J228" sqref="J228:J243"/>
    </sheetView>
  </sheetViews>
  <sheetFormatPr defaultRowHeight="15" x14ac:dyDescent="0.25"/>
  <cols>
    <col min="1" max="1" width="25.28515625" customWidth="1"/>
    <col min="2" max="2" width="36" customWidth="1"/>
    <col min="3" max="3" width="9.28515625" customWidth="1"/>
    <col min="4" max="7" width="12.140625" customWidth="1"/>
    <col min="8" max="9" width="15.140625" customWidth="1"/>
    <col min="10" max="10" width="12.7109375" customWidth="1"/>
  </cols>
  <sheetData>
    <row r="1" spans="1:10" ht="16.5" thickTop="1" thickBot="1" x14ac:dyDescent="0.3">
      <c r="A1" s="74" t="s">
        <v>800</v>
      </c>
      <c r="B1" s="75" t="s">
        <v>1</v>
      </c>
      <c r="C1" s="73" t="s">
        <v>422</v>
      </c>
      <c r="D1" s="70" t="s">
        <v>424</v>
      </c>
      <c r="E1" s="67" t="s">
        <v>423</v>
      </c>
      <c r="F1" s="70" t="s">
        <v>420</v>
      </c>
      <c r="G1" s="67" t="s">
        <v>425</v>
      </c>
      <c r="H1" t="s">
        <v>808</v>
      </c>
      <c r="I1" s="89" t="s">
        <v>807</v>
      </c>
      <c r="J1" t="s">
        <v>815</v>
      </c>
    </row>
    <row r="2" spans="1:10" s="20" customFormat="1" ht="15" customHeight="1" thickTop="1" x14ac:dyDescent="0.25">
      <c r="A2" s="77" t="s">
        <v>0</v>
      </c>
      <c r="B2" s="78" t="s">
        <v>799</v>
      </c>
      <c r="C2" s="41">
        <v>1</v>
      </c>
      <c r="D2" s="42">
        <v>1</v>
      </c>
      <c r="E2" s="41">
        <v>1</v>
      </c>
      <c r="F2" s="42">
        <v>1</v>
      </c>
      <c r="G2" s="42">
        <v>1</v>
      </c>
      <c r="H2" s="31" t="s">
        <v>735</v>
      </c>
      <c r="I2" s="45" t="str">
        <f>IF(SUM(Tabella16[[#This Row],[DE]:[LT]])&gt;0,"Yes","No")</f>
        <v>Yes</v>
      </c>
      <c r="J2" s="20">
        <f>IF(Tabella16[[#This Row],[Used]]="Yes",1,0)</f>
        <v>1</v>
      </c>
    </row>
    <row r="3" spans="1:10" s="20" customFormat="1" ht="15" customHeight="1" x14ac:dyDescent="0.25">
      <c r="A3" s="79" t="s">
        <v>0</v>
      </c>
      <c r="B3" s="80" t="s">
        <v>2</v>
      </c>
      <c r="C3" s="45">
        <v>1</v>
      </c>
      <c r="D3" s="46">
        <v>1</v>
      </c>
      <c r="E3" s="45">
        <v>1</v>
      </c>
      <c r="F3" s="46">
        <v>1</v>
      </c>
      <c r="G3" s="46">
        <v>1</v>
      </c>
      <c r="H3" s="22" t="s">
        <v>735</v>
      </c>
      <c r="I3" s="45" t="str">
        <f>IF(SUM(Tabella16[[#This Row],[DE]:[LT]])&gt;0,"Yes","No")</f>
        <v>Yes</v>
      </c>
      <c r="J3" s="20">
        <f>IF(Tabella16[[#This Row],[Used]]="Yes",1,0)</f>
        <v>1</v>
      </c>
    </row>
    <row r="4" spans="1:10" s="20" customFormat="1" ht="15" customHeight="1" x14ac:dyDescent="0.25">
      <c r="A4" s="79" t="s">
        <v>0</v>
      </c>
      <c r="B4" s="80" t="s">
        <v>4</v>
      </c>
      <c r="C4" s="45">
        <v>0</v>
      </c>
      <c r="D4" s="46">
        <v>0</v>
      </c>
      <c r="E4" s="45">
        <v>0</v>
      </c>
      <c r="F4" s="46">
        <v>0</v>
      </c>
      <c r="G4" s="46">
        <v>1</v>
      </c>
      <c r="H4" s="22" t="s">
        <v>735</v>
      </c>
      <c r="I4" s="45" t="str">
        <f>IF(SUM(Tabella16[[#This Row],[DE]:[LT]])&gt;0,"Yes","No")</f>
        <v>Yes</v>
      </c>
      <c r="J4" s="20">
        <f>IF(Tabella16[[#This Row],[Used]]="Yes",1,0)</f>
        <v>1</v>
      </c>
    </row>
    <row r="5" spans="1:10" s="20" customFormat="1" ht="15" customHeight="1" x14ac:dyDescent="0.25">
      <c r="A5" s="79" t="s">
        <v>0</v>
      </c>
      <c r="B5" s="80" t="s">
        <v>6</v>
      </c>
      <c r="C5" s="45">
        <v>0</v>
      </c>
      <c r="D5" s="46">
        <v>0</v>
      </c>
      <c r="E5" s="45">
        <v>0</v>
      </c>
      <c r="F5" s="46">
        <v>0</v>
      </c>
      <c r="G5" s="46">
        <v>0</v>
      </c>
      <c r="H5" s="22" t="s">
        <v>735</v>
      </c>
      <c r="I5" s="45" t="str">
        <f>IF(SUM(Tabella16[[#This Row],[DE]:[LT]])&gt;0,"Yes","No")</f>
        <v>No</v>
      </c>
      <c r="J5" s="20">
        <f>IF(Tabella16[[#This Row],[Used]]="Yes",1,0)</f>
        <v>0</v>
      </c>
    </row>
    <row r="6" spans="1:10" s="20" customFormat="1" ht="15" customHeight="1" x14ac:dyDescent="0.25">
      <c r="A6" s="79" t="s">
        <v>0</v>
      </c>
      <c r="B6" s="80" t="s">
        <v>8</v>
      </c>
      <c r="C6" s="45">
        <v>1</v>
      </c>
      <c r="D6" s="46">
        <v>1</v>
      </c>
      <c r="E6" s="45">
        <v>1</v>
      </c>
      <c r="F6" s="46">
        <v>1</v>
      </c>
      <c r="G6" s="46">
        <v>1</v>
      </c>
      <c r="H6" s="22" t="s">
        <v>735</v>
      </c>
      <c r="I6" s="45" t="str">
        <f>IF(SUM(Tabella16[[#This Row],[DE]:[LT]])&gt;0,"Yes","No")</f>
        <v>Yes</v>
      </c>
      <c r="J6" s="20">
        <f>IF(Tabella16[[#This Row],[Used]]="Yes",1,0)</f>
        <v>1</v>
      </c>
    </row>
    <row r="7" spans="1:10" s="20" customFormat="1" ht="15" customHeight="1" x14ac:dyDescent="0.25">
      <c r="A7" s="79" t="s">
        <v>0</v>
      </c>
      <c r="B7" s="80" t="s">
        <v>10</v>
      </c>
      <c r="C7" s="45">
        <v>1</v>
      </c>
      <c r="D7" s="46">
        <v>1</v>
      </c>
      <c r="E7" s="45">
        <v>1</v>
      </c>
      <c r="F7" s="46">
        <v>1</v>
      </c>
      <c r="G7" s="46">
        <v>1</v>
      </c>
      <c r="H7" s="23" t="s">
        <v>716</v>
      </c>
      <c r="I7" s="45" t="str">
        <f>IF(SUM(Tabella16[[#This Row],[DE]:[LT]])&gt;0,"Yes","No")</f>
        <v>Yes</v>
      </c>
      <c r="J7" s="20">
        <f>IF(Tabella16[[#This Row],[Used]]="Yes",1,0)</f>
        <v>1</v>
      </c>
    </row>
    <row r="8" spans="1:10" s="20" customFormat="1" ht="15" customHeight="1" x14ac:dyDescent="0.25">
      <c r="A8" s="79" t="s">
        <v>0</v>
      </c>
      <c r="B8" s="80" t="s">
        <v>12</v>
      </c>
      <c r="C8" s="45">
        <v>0</v>
      </c>
      <c r="D8" s="46">
        <v>0</v>
      </c>
      <c r="E8" s="45">
        <v>0</v>
      </c>
      <c r="F8" s="46">
        <v>0</v>
      </c>
      <c r="G8" s="46">
        <v>0</v>
      </c>
      <c r="H8" s="22" t="s">
        <v>735</v>
      </c>
      <c r="I8" s="45" t="str">
        <f>IF(SUM(Tabella16[[#This Row],[DE]:[LT]])&gt;0,"Yes","No")</f>
        <v>No</v>
      </c>
      <c r="J8" s="20">
        <f>IF(Tabella16[[#This Row],[Used]]="Yes",1,0)</f>
        <v>0</v>
      </c>
    </row>
    <row r="9" spans="1:10" s="20" customFormat="1" ht="15" customHeight="1" x14ac:dyDescent="0.25">
      <c r="A9" s="79" t="s">
        <v>0</v>
      </c>
      <c r="B9" s="80" t="s">
        <v>14</v>
      </c>
      <c r="C9" s="45">
        <v>1</v>
      </c>
      <c r="D9" s="46">
        <v>1</v>
      </c>
      <c r="E9" s="45">
        <v>1</v>
      </c>
      <c r="F9" s="46">
        <v>1</v>
      </c>
      <c r="G9" s="46">
        <v>1</v>
      </c>
      <c r="H9" s="23" t="s">
        <v>716</v>
      </c>
      <c r="I9" s="45" t="str">
        <f>IF(SUM(Tabella16[[#This Row],[DE]:[LT]])&gt;0,"Yes","No")</f>
        <v>Yes</v>
      </c>
      <c r="J9" s="20">
        <f>IF(Tabella16[[#This Row],[Used]]="Yes",1,0)</f>
        <v>1</v>
      </c>
    </row>
    <row r="10" spans="1:10" s="20" customFormat="1" ht="15" customHeight="1" x14ac:dyDescent="0.25">
      <c r="A10" s="79" t="s">
        <v>0</v>
      </c>
      <c r="B10" s="80" t="s">
        <v>16</v>
      </c>
      <c r="C10" s="45">
        <v>1</v>
      </c>
      <c r="D10" s="46">
        <v>1</v>
      </c>
      <c r="E10" s="45">
        <v>1</v>
      </c>
      <c r="F10" s="46">
        <v>1</v>
      </c>
      <c r="G10" s="46">
        <v>1</v>
      </c>
      <c r="H10" s="22" t="s">
        <v>735</v>
      </c>
      <c r="I10" s="45" t="str">
        <f>IF(SUM(Tabella16[[#This Row],[DE]:[LT]])&gt;0,"Yes","No")</f>
        <v>Yes</v>
      </c>
      <c r="J10" s="20">
        <f>IF(Tabella16[[#This Row],[Used]]="Yes",1,0)</f>
        <v>1</v>
      </c>
    </row>
    <row r="11" spans="1:10" s="20" customFormat="1" ht="15" customHeight="1" x14ac:dyDescent="0.25">
      <c r="A11" s="79" t="s">
        <v>0</v>
      </c>
      <c r="B11" s="80" t="s">
        <v>18</v>
      </c>
      <c r="C11" s="45">
        <v>1</v>
      </c>
      <c r="D11" s="46">
        <v>0</v>
      </c>
      <c r="E11" s="45">
        <v>1</v>
      </c>
      <c r="F11" s="46">
        <v>0</v>
      </c>
      <c r="G11" s="46">
        <v>0</v>
      </c>
      <c r="H11" s="22" t="s">
        <v>735</v>
      </c>
      <c r="I11" s="45" t="str">
        <f>IF(SUM(Tabella16[[#This Row],[DE]:[LT]])&gt;0,"Yes","No")</f>
        <v>Yes</v>
      </c>
      <c r="J11" s="20">
        <f>IF(Tabella16[[#This Row],[Used]]="Yes",1,0)</f>
        <v>1</v>
      </c>
    </row>
    <row r="12" spans="1:10" s="20" customFormat="1" ht="15" customHeight="1" x14ac:dyDescent="0.25">
      <c r="A12" s="79" t="s">
        <v>0</v>
      </c>
      <c r="B12" s="80" t="s">
        <v>20</v>
      </c>
      <c r="C12" s="45">
        <v>1</v>
      </c>
      <c r="D12" s="46">
        <v>1</v>
      </c>
      <c r="E12" s="45">
        <v>1</v>
      </c>
      <c r="F12" s="46">
        <v>0</v>
      </c>
      <c r="G12" s="46">
        <v>1</v>
      </c>
      <c r="H12" s="22" t="s">
        <v>735</v>
      </c>
      <c r="I12" s="45" t="str">
        <f>IF(SUM(Tabella16[[#This Row],[DE]:[LT]])&gt;0,"Yes","No")</f>
        <v>Yes</v>
      </c>
      <c r="J12" s="20">
        <f>IF(Tabella16[[#This Row],[Used]]="Yes",1,0)</f>
        <v>1</v>
      </c>
    </row>
    <row r="13" spans="1:10" s="20" customFormat="1" ht="15" customHeight="1" x14ac:dyDescent="0.25">
      <c r="A13" s="79" t="s">
        <v>0</v>
      </c>
      <c r="B13" s="80" t="s">
        <v>22</v>
      </c>
      <c r="C13" s="45">
        <v>1</v>
      </c>
      <c r="D13" s="46">
        <v>1</v>
      </c>
      <c r="E13" s="45">
        <v>1</v>
      </c>
      <c r="F13" s="46">
        <v>0</v>
      </c>
      <c r="G13" s="46">
        <v>1</v>
      </c>
      <c r="H13" s="22" t="s">
        <v>735</v>
      </c>
      <c r="I13" s="45" t="str">
        <f>IF(SUM(Tabella16[[#This Row],[DE]:[LT]])&gt;0,"Yes","No")</f>
        <v>Yes</v>
      </c>
      <c r="J13" s="20">
        <f>IF(Tabella16[[#This Row],[Used]]="Yes",1,0)</f>
        <v>1</v>
      </c>
    </row>
    <row r="14" spans="1:10" s="20" customFormat="1" ht="15" customHeight="1" thickBot="1" x14ac:dyDescent="0.3">
      <c r="A14" s="81" t="s">
        <v>0</v>
      </c>
      <c r="B14" s="82" t="s">
        <v>24</v>
      </c>
      <c r="C14" s="49">
        <v>0</v>
      </c>
      <c r="D14" s="50">
        <v>1</v>
      </c>
      <c r="E14" s="49">
        <v>1</v>
      </c>
      <c r="F14" s="50">
        <v>0</v>
      </c>
      <c r="G14" s="50">
        <v>1</v>
      </c>
      <c r="H14" s="34" t="s">
        <v>735</v>
      </c>
      <c r="I14" s="45" t="str">
        <f>IF(SUM(Tabella16[[#This Row],[DE]:[LT]])&gt;0,"Yes","No")</f>
        <v>Yes</v>
      </c>
      <c r="J14" s="20">
        <f>IF(Tabella16[[#This Row],[Used]]="Yes",1,0)</f>
        <v>1</v>
      </c>
    </row>
    <row r="15" spans="1:10" s="20" customFormat="1" ht="15" customHeight="1" thickTop="1" x14ac:dyDescent="0.25">
      <c r="A15" s="83" t="s">
        <v>26</v>
      </c>
      <c r="B15" s="84" t="s">
        <v>27</v>
      </c>
      <c r="C15" s="45">
        <v>1</v>
      </c>
      <c r="D15" s="46">
        <v>1</v>
      </c>
      <c r="E15" s="45">
        <v>1</v>
      </c>
      <c r="F15" s="46">
        <v>1</v>
      </c>
      <c r="G15" s="46">
        <v>1</v>
      </c>
      <c r="H15" s="25" t="s">
        <v>735</v>
      </c>
      <c r="I15" s="45" t="str">
        <f>IF(SUM(Tabella16[[#This Row],[DE]:[LT]])&gt;0,"Yes","No")</f>
        <v>Yes</v>
      </c>
      <c r="J15" s="20">
        <f>IF(Tabella16[[#This Row],[Used]]="Yes",1,0)</f>
        <v>1</v>
      </c>
    </row>
    <row r="16" spans="1:10" s="20" customFormat="1" ht="15" customHeight="1" x14ac:dyDescent="0.25">
      <c r="A16" s="83" t="s">
        <v>26</v>
      </c>
      <c r="B16" s="84" t="s">
        <v>29</v>
      </c>
      <c r="C16" s="45">
        <v>1</v>
      </c>
      <c r="D16" s="46">
        <v>1</v>
      </c>
      <c r="E16" s="45">
        <v>1</v>
      </c>
      <c r="F16" s="46">
        <v>1</v>
      </c>
      <c r="G16" s="46">
        <v>1</v>
      </c>
      <c r="H16" s="25" t="s">
        <v>735</v>
      </c>
      <c r="I16" s="45" t="str">
        <f>IF(SUM(Tabella16[[#This Row],[DE]:[LT]])&gt;0,"Yes","No")</f>
        <v>Yes</v>
      </c>
      <c r="J16" s="20">
        <f>IF(Tabella16[[#This Row],[Used]]="Yes",1,0)</f>
        <v>1</v>
      </c>
    </row>
    <row r="17" spans="1:10" s="20" customFormat="1" ht="15" customHeight="1" x14ac:dyDescent="0.25">
      <c r="A17" s="83" t="s">
        <v>26</v>
      </c>
      <c r="B17" s="84" t="s">
        <v>31</v>
      </c>
      <c r="C17" s="45">
        <v>1</v>
      </c>
      <c r="D17" s="46">
        <v>1</v>
      </c>
      <c r="E17" s="45">
        <v>1</v>
      </c>
      <c r="F17" s="46">
        <v>0</v>
      </c>
      <c r="G17" s="46">
        <v>1</v>
      </c>
      <c r="H17" s="25" t="s">
        <v>735</v>
      </c>
      <c r="I17" s="45" t="str">
        <f>IF(SUM(Tabella16[[#This Row],[DE]:[LT]])&gt;0,"Yes","No")</f>
        <v>Yes</v>
      </c>
      <c r="J17" s="20">
        <f>IF(Tabella16[[#This Row],[Used]]="Yes",1,0)</f>
        <v>1</v>
      </c>
    </row>
    <row r="18" spans="1:10" s="20" customFormat="1" ht="15" customHeight="1" x14ac:dyDescent="0.25">
      <c r="A18" s="83" t="s">
        <v>26</v>
      </c>
      <c r="B18" s="84" t="s">
        <v>33</v>
      </c>
      <c r="C18" s="45">
        <v>1</v>
      </c>
      <c r="D18" s="46">
        <v>1</v>
      </c>
      <c r="E18" s="45">
        <v>1</v>
      </c>
      <c r="F18" s="46">
        <v>0</v>
      </c>
      <c r="G18" s="46">
        <v>1</v>
      </c>
      <c r="H18" s="25" t="s">
        <v>735</v>
      </c>
      <c r="I18" s="45" t="str">
        <f>IF(SUM(Tabella16[[#This Row],[DE]:[LT]])&gt;0,"Yes","No")</f>
        <v>Yes</v>
      </c>
      <c r="J18" s="20">
        <f>IF(Tabella16[[#This Row],[Used]]="Yes",1,0)</f>
        <v>1</v>
      </c>
    </row>
    <row r="19" spans="1:10" s="20" customFormat="1" ht="15" customHeight="1" x14ac:dyDescent="0.25">
      <c r="A19" s="83" t="s">
        <v>26</v>
      </c>
      <c r="B19" s="84" t="s">
        <v>35</v>
      </c>
      <c r="C19" s="45">
        <v>1</v>
      </c>
      <c r="D19" s="46">
        <v>1</v>
      </c>
      <c r="E19" s="45">
        <v>1</v>
      </c>
      <c r="F19" s="46">
        <v>1</v>
      </c>
      <c r="G19" s="46">
        <v>1</v>
      </c>
      <c r="H19" s="25" t="s">
        <v>735</v>
      </c>
      <c r="I19" s="45" t="str">
        <f>IF(SUM(Tabella16[[#This Row],[DE]:[LT]])&gt;0,"Yes","No")</f>
        <v>Yes</v>
      </c>
      <c r="J19" s="20">
        <f>IF(Tabella16[[#This Row],[Used]]="Yes",1,0)</f>
        <v>1</v>
      </c>
    </row>
    <row r="20" spans="1:10" s="20" customFormat="1" ht="15" customHeight="1" x14ac:dyDescent="0.25">
      <c r="A20" s="83" t="s">
        <v>26</v>
      </c>
      <c r="B20" s="84" t="s">
        <v>37</v>
      </c>
      <c r="C20" s="45">
        <v>0</v>
      </c>
      <c r="D20" s="46">
        <v>0</v>
      </c>
      <c r="E20" s="45">
        <v>0</v>
      </c>
      <c r="F20" s="46">
        <v>1</v>
      </c>
      <c r="G20" s="46">
        <v>0</v>
      </c>
      <c r="H20" s="25" t="s">
        <v>735</v>
      </c>
      <c r="I20" s="45" t="str">
        <f>IF(SUM(Tabella16[[#This Row],[DE]:[LT]])&gt;0,"Yes","No")</f>
        <v>Yes</v>
      </c>
      <c r="J20" s="20">
        <f>IF(Tabella16[[#This Row],[Used]]="Yes",1,0)</f>
        <v>1</v>
      </c>
    </row>
    <row r="21" spans="1:10" s="20" customFormat="1" ht="15" customHeight="1" x14ac:dyDescent="0.25">
      <c r="A21" s="83" t="s">
        <v>26</v>
      </c>
      <c r="B21" s="84" t="s">
        <v>39</v>
      </c>
      <c r="C21" s="45">
        <v>0</v>
      </c>
      <c r="D21" s="46">
        <v>0</v>
      </c>
      <c r="E21" s="45">
        <v>0</v>
      </c>
      <c r="F21" s="46">
        <v>1</v>
      </c>
      <c r="G21" s="46">
        <v>0</v>
      </c>
      <c r="H21" s="25" t="s">
        <v>735</v>
      </c>
      <c r="I21" s="45" t="str">
        <f>IF(SUM(Tabella16[[#This Row],[DE]:[LT]])&gt;0,"Yes","No")</f>
        <v>Yes</v>
      </c>
      <c r="J21" s="20">
        <f>IF(Tabella16[[#This Row],[Used]]="Yes",1,0)</f>
        <v>1</v>
      </c>
    </row>
    <row r="22" spans="1:10" s="20" customFormat="1" ht="15" customHeight="1" x14ac:dyDescent="0.25">
      <c r="A22" s="83" t="s">
        <v>26</v>
      </c>
      <c r="B22" s="84" t="s">
        <v>41</v>
      </c>
      <c r="C22" s="45">
        <v>1</v>
      </c>
      <c r="D22" s="46">
        <v>1</v>
      </c>
      <c r="E22" s="45">
        <v>1</v>
      </c>
      <c r="F22" s="46">
        <v>1</v>
      </c>
      <c r="G22" s="46">
        <v>1</v>
      </c>
      <c r="H22" s="25" t="s">
        <v>735</v>
      </c>
      <c r="I22" s="45" t="str">
        <f>IF(SUM(Tabella16[[#This Row],[DE]:[LT]])&gt;0,"Yes","No")</f>
        <v>Yes</v>
      </c>
      <c r="J22" s="20">
        <f>IF(Tabella16[[#This Row],[Used]]="Yes",1,0)</f>
        <v>1</v>
      </c>
    </row>
    <row r="23" spans="1:10" s="20" customFormat="1" ht="15" customHeight="1" x14ac:dyDescent="0.25">
      <c r="A23" s="83" t="s">
        <v>26</v>
      </c>
      <c r="B23" s="84" t="s">
        <v>26</v>
      </c>
      <c r="C23" s="45">
        <v>1</v>
      </c>
      <c r="D23" s="46">
        <v>1</v>
      </c>
      <c r="E23" s="45">
        <v>1</v>
      </c>
      <c r="F23" s="46">
        <v>1</v>
      </c>
      <c r="G23" s="46">
        <v>1</v>
      </c>
      <c r="H23" s="25" t="s">
        <v>735</v>
      </c>
      <c r="I23" s="45" t="str">
        <f>IF(SUM(Tabella16[[#This Row],[DE]:[LT]])&gt;0,"Yes","No")</f>
        <v>Yes</v>
      </c>
      <c r="J23" s="20">
        <f>IF(Tabella16[[#This Row],[Used]]="Yes",1,0)</f>
        <v>1</v>
      </c>
    </row>
    <row r="24" spans="1:10" s="20" customFormat="1" ht="15" customHeight="1" x14ac:dyDescent="0.25">
      <c r="A24" s="83" t="s">
        <v>26</v>
      </c>
      <c r="B24" s="84" t="s">
        <v>44</v>
      </c>
      <c r="C24" s="45">
        <v>1</v>
      </c>
      <c r="D24" s="46">
        <v>1</v>
      </c>
      <c r="E24" s="45">
        <v>1</v>
      </c>
      <c r="F24" s="46">
        <v>0</v>
      </c>
      <c r="G24" s="46">
        <v>1</v>
      </c>
      <c r="H24" s="25" t="s">
        <v>735</v>
      </c>
      <c r="I24" s="45" t="str">
        <f>IF(SUM(Tabella16[[#This Row],[DE]:[LT]])&gt;0,"Yes","No")</f>
        <v>Yes</v>
      </c>
      <c r="J24" s="20">
        <f>IF(Tabella16[[#This Row],[Used]]="Yes",1,0)</f>
        <v>1</v>
      </c>
    </row>
    <row r="25" spans="1:10" s="20" customFormat="1" ht="15" customHeight="1" x14ac:dyDescent="0.25">
      <c r="A25" s="83" t="s">
        <v>26</v>
      </c>
      <c r="B25" s="84" t="s">
        <v>46</v>
      </c>
      <c r="C25" s="45">
        <v>0</v>
      </c>
      <c r="D25" s="46">
        <v>0</v>
      </c>
      <c r="E25" s="45">
        <v>1</v>
      </c>
      <c r="F25" s="46">
        <v>0</v>
      </c>
      <c r="G25" s="46">
        <v>1</v>
      </c>
      <c r="H25" s="25" t="s">
        <v>735</v>
      </c>
      <c r="I25" s="45" t="str">
        <f>IF(SUM(Tabella16[[#This Row],[DE]:[LT]])&gt;0,"Yes","No")</f>
        <v>Yes</v>
      </c>
      <c r="J25" s="20">
        <f>IF(Tabella16[[#This Row],[Used]]="Yes",1,0)</f>
        <v>1</v>
      </c>
    </row>
    <row r="26" spans="1:10" s="20" customFormat="1" ht="15" customHeight="1" x14ac:dyDescent="0.25">
      <c r="A26" s="83" t="s">
        <v>26</v>
      </c>
      <c r="B26" s="84" t="s">
        <v>48</v>
      </c>
      <c r="C26" s="45">
        <v>1</v>
      </c>
      <c r="D26" s="46">
        <v>1</v>
      </c>
      <c r="E26" s="45">
        <v>1</v>
      </c>
      <c r="F26" s="46">
        <v>1</v>
      </c>
      <c r="G26" s="46">
        <v>1</v>
      </c>
      <c r="H26" s="26" t="s">
        <v>716</v>
      </c>
      <c r="I26" s="45" t="str">
        <f>IF(SUM(Tabella16[[#This Row],[DE]:[LT]])&gt;0,"Yes","No")</f>
        <v>Yes</v>
      </c>
      <c r="J26" s="20">
        <f>IF(Tabella16[[#This Row],[Used]]="Yes",1,0)</f>
        <v>1</v>
      </c>
    </row>
    <row r="27" spans="1:10" s="20" customFormat="1" ht="15" customHeight="1" x14ac:dyDescent="0.25">
      <c r="A27" s="83" t="s">
        <v>26</v>
      </c>
      <c r="B27" s="84" t="s">
        <v>50</v>
      </c>
      <c r="C27" s="45">
        <v>0</v>
      </c>
      <c r="D27" s="46">
        <v>0</v>
      </c>
      <c r="E27" s="45">
        <v>1</v>
      </c>
      <c r="F27" s="46">
        <v>0</v>
      </c>
      <c r="G27" s="46">
        <v>1</v>
      </c>
      <c r="H27" s="25" t="s">
        <v>735</v>
      </c>
      <c r="I27" s="45" t="str">
        <f>IF(SUM(Tabella16[[#This Row],[DE]:[LT]])&gt;0,"Yes","No")</f>
        <v>Yes</v>
      </c>
      <c r="J27" s="20">
        <f>IF(Tabella16[[#This Row],[Used]]="Yes",1,0)</f>
        <v>1</v>
      </c>
    </row>
    <row r="28" spans="1:10" s="20" customFormat="1" ht="15" customHeight="1" x14ac:dyDescent="0.25">
      <c r="A28" s="83" t="s">
        <v>26</v>
      </c>
      <c r="B28" s="84" t="s">
        <v>52</v>
      </c>
      <c r="C28" s="45">
        <v>1</v>
      </c>
      <c r="D28" s="46">
        <v>1</v>
      </c>
      <c r="E28" s="45">
        <v>1</v>
      </c>
      <c r="F28" s="46">
        <v>1</v>
      </c>
      <c r="G28" s="46">
        <v>1</v>
      </c>
      <c r="H28" s="25" t="s">
        <v>735</v>
      </c>
      <c r="I28" s="45" t="str">
        <f>IF(SUM(Tabella16[[#This Row],[DE]:[LT]])&gt;0,"Yes","No")</f>
        <v>Yes</v>
      </c>
      <c r="J28" s="20">
        <f>IF(Tabella16[[#This Row],[Used]]="Yes",1,0)</f>
        <v>1</v>
      </c>
    </row>
    <row r="29" spans="1:10" s="20" customFormat="1" ht="15" customHeight="1" x14ac:dyDescent="0.25">
      <c r="A29" s="83" t="s">
        <v>26</v>
      </c>
      <c r="B29" s="84" t="s">
        <v>54</v>
      </c>
      <c r="C29" s="45">
        <v>1</v>
      </c>
      <c r="D29" s="46">
        <v>1</v>
      </c>
      <c r="E29" s="45">
        <v>1</v>
      </c>
      <c r="F29" s="46">
        <v>1</v>
      </c>
      <c r="G29" s="46">
        <v>1</v>
      </c>
      <c r="H29" s="25" t="s">
        <v>735</v>
      </c>
      <c r="I29" s="45" t="str">
        <f>IF(SUM(Tabella16[[#This Row],[DE]:[LT]])&gt;0,"Yes","No")</f>
        <v>Yes</v>
      </c>
      <c r="J29" s="20">
        <f>IF(Tabella16[[#This Row],[Used]]="Yes",1,0)</f>
        <v>1</v>
      </c>
    </row>
    <row r="30" spans="1:10" s="20" customFormat="1" ht="15" customHeight="1" x14ac:dyDescent="0.25">
      <c r="A30" s="83" t="s">
        <v>26</v>
      </c>
      <c r="B30" s="84" t="s">
        <v>56</v>
      </c>
      <c r="C30" s="45">
        <v>1</v>
      </c>
      <c r="D30" s="46">
        <v>1</v>
      </c>
      <c r="E30" s="45">
        <v>1</v>
      </c>
      <c r="F30" s="46">
        <v>1</v>
      </c>
      <c r="G30" s="46">
        <v>0</v>
      </c>
      <c r="H30" s="25" t="s">
        <v>735</v>
      </c>
      <c r="I30" s="45" t="str">
        <f>IF(SUM(Tabella16[[#This Row],[DE]:[LT]])&gt;0,"Yes","No")</f>
        <v>Yes</v>
      </c>
      <c r="J30" s="20">
        <f>IF(Tabella16[[#This Row],[Used]]="Yes",1,0)</f>
        <v>1</v>
      </c>
    </row>
    <row r="31" spans="1:10" s="20" customFormat="1" ht="15" customHeight="1" x14ac:dyDescent="0.25">
      <c r="A31" s="83" t="s">
        <v>26</v>
      </c>
      <c r="B31" s="84" t="s">
        <v>58</v>
      </c>
      <c r="C31" s="45">
        <v>1</v>
      </c>
      <c r="D31" s="46">
        <v>1</v>
      </c>
      <c r="E31" s="45">
        <v>1</v>
      </c>
      <c r="F31" s="46">
        <v>1</v>
      </c>
      <c r="G31" s="46">
        <v>0</v>
      </c>
      <c r="H31" s="25" t="s">
        <v>735</v>
      </c>
      <c r="I31" s="45" t="str">
        <f>IF(SUM(Tabella16[[#This Row],[DE]:[LT]])&gt;0,"Yes","No")</f>
        <v>Yes</v>
      </c>
      <c r="J31" s="20">
        <f>IF(Tabella16[[#This Row],[Used]]="Yes",1,0)</f>
        <v>1</v>
      </c>
    </row>
    <row r="32" spans="1:10" s="20" customFormat="1" ht="15" customHeight="1" x14ac:dyDescent="0.25">
      <c r="A32" s="83" t="s">
        <v>26</v>
      </c>
      <c r="B32" s="84" t="s">
        <v>60</v>
      </c>
      <c r="C32" s="45">
        <v>0</v>
      </c>
      <c r="D32" s="46">
        <v>0</v>
      </c>
      <c r="E32" s="45">
        <v>1</v>
      </c>
      <c r="F32" s="46">
        <v>1</v>
      </c>
      <c r="G32" s="46">
        <v>1</v>
      </c>
      <c r="H32" s="25" t="s">
        <v>735</v>
      </c>
      <c r="I32" s="45" t="str">
        <f>IF(SUM(Tabella16[[#This Row],[DE]:[LT]])&gt;0,"Yes","No")</f>
        <v>Yes</v>
      </c>
      <c r="J32" s="20">
        <f>IF(Tabella16[[#This Row],[Used]]="Yes",1,0)</f>
        <v>1</v>
      </c>
    </row>
    <row r="33" spans="1:10" s="20" customFormat="1" ht="15" customHeight="1" x14ac:dyDescent="0.25">
      <c r="A33" s="83" t="s">
        <v>26</v>
      </c>
      <c r="B33" s="84" t="s">
        <v>62</v>
      </c>
      <c r="C33" s="45">
        <v>0</v>
      </c>
      <c r="D33" s="46">
        <v>1</v>
      </c>
      <c r="E33" s="45">
        <v>1</v>
      </c>
      <c r="F33" s="46">
        <v>1</v>
      </c>
      <c r="G33" s="46">
        <v>1</v>
      </c>
      <c r="H33" s="25" t="s">
        <v>735</v>
      </c>
      <c r="I33" s="45" t="str">
        <f>IF(SUM(Tabella16[[#This Row],[DE]:[LT]])&gt;0,"Yes","No")</f>
        <v>Yes</v>
      </c>
      <c r="J33" s="20">
        <f>IF(Tabella16[[#This Row],[Used]]="Yes",1,0)</f>
        <v>1</v>
      </c>
    </row>
    <row r="34" spans="1:10" s="20" customFormat="1" ht="15" customHeight="1" x14ac:dyDescent="0.25">
      <c r="A34" s="83" t="s">
        <v>26</v>
      </c>
      <c r="B34" s="84" t="s">
        <v>64</v>
      </c>
      <c r="C34" s="45">
        <v>0</v>
      </c>
      <c r="D34" s="46">
        <v>1</v>
      </c>
      <c r="E34" s="45">
        <v>1</v>
      </c>
      <c r="F34" s="46">
        <v>1</v>
      </c>
      <c r="G34" s="46">
        <v>1</v>
      </c>
      <c r="H34" s="25" t="s">
        <v>735</v>
      </c>
      <c r="I34" s="45" t="str">
        <f>IF(SUM(Tabella16[[#This Row],[DE]:[LT]])&gt;0,"Yes","No")</f>
        <v>Yes</v>
      </c>
      <c r="J34" s="20">
        <f>IF(Tabella16[[#This Row],[Used]]="Yes",1,0)</f>
        <v>1</v>
      </c>
    </row>
    <row r="35" spans="1:10" s="20" customFormat="1" ht="15" customHeight="1" x14ac:dyDescent="0.25">
      <c r="A35" s="83" t="s">
        <v>26</v>
      </c>
      <c r="B35" s="84" t="s">
        <v>66</v>
      </c>
      <c r="C35" s="45">
        <v>0</v>
      </c>
      <c r="D35" s="46">
        <v>1</v>
      </c>
      <c r="E35" s="45">
        <v>1</v>
      </c>
      <c r="F35" s="46">
        <v>1</v>
      </c>
      <c r="G35" s="46">
        <v>0</v>
      </c>
      <c r="H35" s="25" t="s">
        <v>735</v>
      </c>
      <c r="I35" s="45" t="str">
        <f>IF(SUM(Tabella16[[#This Row],[DE]:[LT]])&gt;0,"Yes","No")</f>
        <v>Yes</v>
      </c>
      <c r="J35" s="20">
        <f>IF(Tabella16[[#This Row],[Used]]="Yes",1,0)</f>
        <v>1</v>
      </c>
    </row>
    <row r="36" spans="1:10" s="20" customFormat="1" ht="15" customHeight="1" x14ac:dyDescent="0.25">
      <c r="A36" s="83" t="s">
        <v>26</v>
      </c>
      <c r="B36" s="84" t="s">
        <v>68</v>
      </c>
      <c r="C36" s="45">
        <v>1</v>
      </c>
      <c r="D36" s="46">
        <v>1</v>
      </c>
      <c r="E36" s="45">
        <v>1</v>
      </c>
      <c r="F36" s="46">
        <v>0</v>
      </c>
      <c r="G36" s="46">
        <v>1</v>
      </c>
      <c r="H36" s="26" t="s">
        <v>716</v>
      </c>
      <c r="I36" s="45" t="str">
        <f>IF(SUM(Tabella16[[#This Row],[DE]:[LT]])&gt;0,"Yes","No")</f>
        <v>Yes</v>
      </c>
      <c r="J36" s="20">
        <f>IF(Tabella16[[#This Row],[Used]]="Yes",1,0)</f>
        <v>1</v>
      </c>
    </row>
    <row r="37" spans="1:10" s="20" customFormat="1" ht="15" customHeight="1" x14ac:dyDescent="0.25">
      <c r="A37" s="83" t="s">
        <v>26</v>
      </c>
      <c r="B37" s="84" t="s">
        <v>70</v>
      </c>
      <c r="C37" s="45">
        <v>0</v>
      </c>
      <c r="D37" s="46">
        <v>1</v>
      </c>
      <c r="E37" s="45">
        <v>0</v>
      </c>
      <c r="F37" s="46">
        <v>0</v>
      </c>
      <c r="G37" s="46">
        <v>1</v>
      </c>
      <c r="H37" s="25" t="s">
        <v>735</v>
      </c>
      <c r="I37" s="45" t="str">
        <f>IF(SUM(Tabella16[[#This Row],[DE]:[LT]])&gt;0,"Yes","No")</f>
        <v>Yes</v>
      </c>
      <c r="J37" s="20">
        <f>IF(Tabella16[[#This Row],[Used]]="Yes",1,0)</f>
        <v>1</v>
      </c>
    </row>
    <row r="38" spans="1:10" s="20" customFormat="1" ht="15" customHeight="1" x14ac:dyDescent="0.25">
      <c r="A38" s="83" t="s">
        <v>26</v>
      </c>
      <c r="B38" s="84" t="s">
        <v>72</v>
      </c>
      <c r="C38" s="45">
        <v>0</v>
      </c>
      <c r="D38" s="46">
        <v>1</v>
      </c>
      <c r="E38" s="45">
        <v>0</v>
      </c>
      <c r="F38" s="46">
        <v>0</v>
      </c>
      <c r="G38" s="46">
        <v>1</v>
      </c>
      <c r="H38" s="25" t="s">
        <v>735</v>
      </c>
      <c r="I38" s="45" t="str">
        <f>IF(SUM(Tabella16[[#This Row],[DE]:[LT]])&gt;0,"Yes","No")</f>
        <v>Yes</v>
      </c>
      <c r="J38" s="20">
        <f>IF(Tabella16[[#This Row],[Used]]="Yes",1,0)</f>
        <v>1</v>
      </c>
    </row>
    <row r="39" spans="1:10" s="20" customFormat="1" ht="15" customHeight="1" x14ac:dyDescent="0.25">
      <c r="A39" s="83" t="s">
        <v>26</v>
      </c>
      <c r="B39" s="84" t="s">
        <v>74</v>
      </c>
      <c r="C39" s="45">
        <v>1</v>
      </c>
      <c r="D39" s="46">
        <v>1</v>
      </c>
      <c r="E39" s="45">
        <v>1</v>
      </c>
      <c r="F39" s="46">
        <v>0</v>
      </c>
      <c r="G39" s="46">
        <v>1</v>
      </c>
      <c r="H39" s="25" t="s">
        <v>735</v>
      </c>
      <c r="I39" s="45" t="str">
        <f>IF(SUM(Tabella16[[#This Row],[DE]:[LT]])&gt;0,"Yes","No")</f>
        <v>Yes</v>
      </c>
      <c r="J39" s="20">
        <f>IF(Tabella16[[#This Row],[Used]]="Yes",1,0)</f>
        <v>1</v>
      </c>
    </row>
    <row r="40" spans="1:10" s="20" customFormat="1" ht="15" customHeight="1" x14ac:dyDescent="0.25">
      <c r="A40" s="83" t="s">
        <v>26</v>
      </c>
      <c r="B40" s="84" t="s">
        <v>76</v>
      </c>
      <c r="C40" s="45">
        <v>0</v>
      </c>
      <c r="D40" s="46">
        <v>1</v>
      </c>
      <c r="E40" s="45">
        <v>1</v>
      </c>
      <c r="F40" s="46">
        <v>0</v>
      </c>
      <c r="G40" s="46">
        <v>1</v>
      </c>
      <c r="H40" s="25" t="s">
        <v>735</v>
      </c>
      <c r="I40" s="45" t="str">
        <f>IF(SUM(Tabella16[[#This Row],[DE]:[LT]])&gt;0,"Yes","No")</f>
        <v>Yes</v>
      </c>
      <c r="J40" s="20">
        <f>IF(Tabella16[[#This Row],[Used]]="Yes",1,0)</f>
        <v>1</v>
      </c>
    </row>
    <row r="41" spans="1:10" s="20" customFormat="1" ht="15" customHeight="1" thickBot="1" x14ac:dyDescent="0.3">
      <c r="A41" s="83" t="s">
        <v>26</v>
      </c>
      <c r="B41" s="84" t="s">
        <v>78</v>
      </c>
      <c r="C41" s="45">
        <v>0</v>
      </c>
      <c r="D41" s="46">
        <v>0</v>
      </c>
      <c r="E41" s="45">
        <v>1</v>
      </c>
      <c r="F41" s="46">
        <v>0</v>
      </c>
      <c r="G41" s="46">
        <v>0</v>
      </c>
      <c r="H41" s="25" t="s">
        <v>735</v>
      </c>
      <c r="I41" s="45" t="str">
        <f>IF(SUM(Tabella16[[#This Row],[DE]:[LT]])&gt;0,"Yes","No")</f>
        <v>Yes</v>
      </c>
      <c r="J41" s="20">
        <f>IF(Tabella16[[#This Row],[Used]]="Yes",1,0)</f>
        <v>1</v>
      </c>
    </row>
    <row r="42" spans="1:10" s="20" customFormat="1" ht="15" customHeight="1" thickTop="1" x14ac:dyDescent="0.25">
      <c r="A42" s="77" t="s">
        <v>80</v>
      </c>
      <c r="B42" s="78" t="s">
        <v>27</v>
      </c>
      <c r="C42" s="41">
        <v>1</v>
      </c>
      <c r="D42" s="42">
        <v>1</v>
      </c>
      <c r="E42" s="41">
        <v>1</v>
      </c>
      <c r="F42" s="42">
        <v>1</v>
      </c>
      <c r="G42" s="42">
        <v>1</v>
      </c>
      <c r="H42" s="31" t="s">
        <v>735</v>
      </c>
      <c r="I42" s="45" t="str">
        <f>IF(SUM(Tabella16[[#This Row],[DE]:[LT]])&gt;0,"Yes","No")</f>
        <v>Yes</v>
      </c>
      <c r="J42" s="20">
        <f>IF(Tabella16[[#This Row],[Used]]="Yes",1,0)</f>
        <v>1</v>
      </c>
    </row>
    <row r="43" spans="1:10" s="20" customFormat="1" ht="15" customHeight="1" x14ac:dyDescent="0.25">
      <c r="A43" s="79" t="s">
        <v>80</v>
      </c>
      <c r="B43" s="80" t="s">
        <v>81</v>
      </c>
      <c r="C43" s="45">
        <v>1</v>
      </c>
      <c r="D43" s="46">
        <v>1</v>
      </c>
      <c r="E43" s="45">
        <v>1</v>
      </c>
      <c r="F43" s="46">
        <v>1</v>
      </c>
      <c r="G43" s="46">
        <v>1</v>
      </c>
      <c r="H43" s="22" t="s">
        <v>735</v>
      </c>
      <c r="I43" s="45" t="str">
        <f>IF(SUM(Tabella16[[#This Row],[DE]:[LT]])&gt;0,"Yes","No")</f>
        <v>Yes</v>
      </c>
      <c r="J43" s="20">
        <f>IF(Tabella16[[#This Row],[Used]]="Yes",1,0)</f>
        <v>1</v>
      </c>
    </row>
    <row r="44" spans="1:10" s="20" customFormat="1" ht="15" customHeight="1" x14ac:dyDescent="0.25">
      <c r="A44" s="79" t="s">
        <v>80</v>
      </c>
      <c r="B44" s="80" t="s">
        <v>83</v>
      </c>
      <c r="C44" s="45">
        <v>1</v>
      </c>
      <c r="D44" s="46">
        <v>1</v>
      </c>
      <c r="E44" s="45">
        <v>1</v>
      </c>
      <c r="F44" s="46">
        <v>0</v>
      </c>
      <c r="G44" s="46">
        <v>1</v>
      </c>
      <c r="H44" s="22" t="s">
        <v>735</v>
      </c>
      <c r="I44" s="45" t="str">
        <f>IF(SUM(Tabella16[[#This Row],[DE]:[LT]])&gt;0,"Yes","No")</f>
        <v>Yes</v>
      </c>
      <c r="J44" s="20">
        <f>IF(Tabella16[[#This Row],[Used]]="Yes",1,0)</f>
        <v>1</v>
      </c>
    </row>
    <row r="45" spans="1:10" s="20" customFormat="1" ht="15" customHeight="1" x14ac:dyDescent="0.25">
      <c r="A45" s="79" t="s">
        <v>80</v>
      </c>
      <c r="B45" s="80" t="s">
        <v>85</v>
      </c>
      <c r="C45" s="45">
        <v>0</v>
      </c>
      <c r="D45" s="46">
        <v>0</v>
      </c>
      <c r="E45" s="45">
        <v>0</v>
      </c>
      <c r="F45" s="46">
        <v>0</v>
      </c>
      <c r="G45" s="46">
        <v>1</v>
      </c>
      <c r="H45" s="22" t="s">
        <v>735</v>
      </c>
      <c r="I45" s="45" t="str">
        <f>IF(SUM(Tabella16[[#This Row],[DE]:[LT]])&gt;0,"Yes","No")</f>
        <v>Yes</v>
      </c>
      <c r="J45" s="20">
        <f>IF(Tabella16[[#This Row],[Used]]="Yes",1,0)</f>
        <v>1</v>
      </c>
    </row>
    <row r="46" spans="1:10" s="20" customFormat="1" ht="15" customHeight="1" x14ac:dyDescent="0.25">
      <c r="A46" s="79" t="s">
        <v>80</v>
      </c>
      <c r="B46" s="80" t="s">
        <v>87</v>
      </c>
      <c r="C46" s="45">
        <v>1</v>
      </c>
      <c r="D46" s="46">
        <v>1</v>
      </c>
      <c r="E46" s="45">
        <v>1</v>
      </c>
      <c r="F46" s="46">
        <v>1</v>
      </c>
      <c r="G46" s="46">
        <v>1</v>
      </c>
      <c r="H46" s="22" t="s">
        <v>735</v>
      </c>
      <c r="I46" s="45" t="str">
        <f>IF(SUM(Tabella16[[#This Row],[DE]:[LT]])&gt;0,"Yes","No")</f>
        <v>Yes</v>
      </c>
      <c r="J46" s="20">
        <f>IF(Tabella16[[#This Row],[Used]]="Yes",1,0)</f>
        <v>1</v>
      </c>
    </row>
    <row r="47" spans="1:10" s="20" customFormat="1" ht="15" customHeight="1" x14ac:dyDescent="0.25">
      <c r="A47" s="79" t="s">
        <v>80</v>
      </c>
      <c r="B47" s="80" t="s">
        <v>89</v>
      </c>
      <c r="C47" s="45">
        <v>1</v>
      </c>
      <c r="D47" s="46">
        <v>1</v>
      </c>
      <c r="E47" s="45">
        <v>1</v>
      </c>
      <c r="F47" s="46">
        <v>1</v>
      </c>
      <c r="G47" s="46">
        <v>1</v>
      </c>
      <c r="H47" s="22" t="s">
        <v>735</v>
      </c>
      <c r="I47" s="45" t="str">
        <f>IF(SUM(Tabella16[[#This Row],[DE]:[LT]])&gt;0,"Yes","No")</f>
        <v>Yes</v>
      </c>
      <c r="J47" s="20">
        <f>IF(Tabella16[[#This Row],[Used]]="Yes",1,0)</f>
        <v>1</v>
      </c>
    </row>
    <row r="48" spans="1:10" s="20" customFormat="1" ht="15" customHeight="1" x14ac:dyDescent="0.25">
      <c r="A48" s="79" t="s">
        <v>80</v>
      </c>
      <c r="B48" s="80" t="s">
        <v>91</v>
      </c>
      <c r="C48" s="45">
        <v>1</v>
      </c>
      <c r="D48" s="46">
        <v>1</v>
      </c>
      <c r="E48" s="45">
        <v>1</v>
      </c>
      <c r="F48" s="46">
        <v>1</v>
      </c>
      <c r="G48" s="46">
        <v>1</v>
      </c>
      <c r="H48" s="23" t="s">
        <v>716</v>
      </c>
      <c r="I48" s="45" t="str">
        <f>IF(SUM(Tabella16[[#This Row],[DE]:[LT]])&gt;0,"Yes","No")</f>
        <v>Yes</v>
      </c>
      <c r="J48" s="20">
        <f>IF(Tabella16[[#This Row],[Used]]="Yes",1,0)</f>
        <v>1</v>
      </c>
    </row>
    <row r="49" spans="1:10" s="20" customFormat="1" ht="15" customHeight="1" x14ac:dyDescent="0.25">
      <c r="A49" s="79" t="s">
        <v>80</v>
      </c>
      <c r="B49" s="80" t="s">
        <v>93</v>
      </c>
      <c r="C49" s="45">
        <v>1</v>
      </c>
      <c r="D49" s="46">
        <v>1</v>
      </c>
      <c r="E49" s="45">
        <v>1</v>
      </c>
      <c r="F49" s="46">
        <v>1</v>
      </c>
      <c r="G49" s="46">
        <v>1</v>
      </c>
      <c r="H49" s="22" t="s">
        <v>735</v>
      </c>
      <c r="I49" s="45" t="str">
        <f>IF(SUM(Tabella16[[#This Row],[DE]:[LT]])&gt;0,"Yes","No")</f>
        <v>Yes</v>
      </c>
      <c r="J49" s="20">
        <f>IF(Tabella16[[#This Row],[Used]]="Yes",1,0)</f>
        <v>1</v>
      </c>
    </row>
    <row r="50" spans="1:10" s="20" customFormat="1" ht="15" customHeight="1" x14ac:dyDescent="0.25">
      <c r="A50" s="79" t="s">
        <v>80</v>
      </c>
      <c r="B50" s="80" t="s">
        <v>95</v>
      </c>
      <c r="C50" s="45">
        <v>1</v>
      </c>
      <c r="D50" s="46">
        <v>1</v>
      </c>
      <c r="E50" s="45">
        <v>1</v>
      </c>
      <c r="F50" s="46">
        <v>1</v>
      </c>
      <c r="G50" s="46">
        <v>1</v>
      </c>
      <c r="H50" s="22" t="s">
        <v>735</v>
      </c>
      <c r="I50" s="45" t="str">
        <f>IF(SUM(Tabella16[[#This Row],[DE]:[LT]])&gt;0,"Yes","No")</f>
        <v>Yes</v>
      </c>
      <c r="J50" s="20">
        <f>IF(Tabella16[[#This Row],[Used]]="Yes",1,0)</f>
        <v>1</v>
      </c>
    </row>
    <row r="51" spans="1:10" s="20" customFormat="1" ht="15" customHeight="1" x14ac:dyDescent="0.25">
      <c r="A51" s="79" t="s">
        <v>80</v>
      </c>
      <c r="B51" s="80" t="s">
        <v>97</v>
      </c>
      <c r="C51" s="45">
        <v>1</v>
      </c>
      <c r="D51" s="46">
        <v>1</v>
      </c>
      <c r="E51" s="45">
        <v>1</v>
      </c>
      <c r="F51" s="46">
        <v>1</v>
      </c>
      <c r="G51" s="46">
        <v>1</v>
      </c>
      <c r="H51" s="22" t="s">
        <v>735</v>
      </c>
      <c r="I51" s="45" t="str">
        <f>IF(SUM(Tabella16[[#This Row],[DE]:[LT]])&gt;0,"Yes","No")</f>
        <v>Yes</v>
      </c>
      <c r="J51" s="20">
        <f>IF(Tabella16[[#This Row],[Used]]="Yes",1,0)</f>
        <v>1</v>
      </c>
    </row>
    <row r="52" spans="1:10" s="20" customFormat="1" ht="15" customHeight="1" x14ac:dyDescent="0.25">
      <c r="A52" s="79" t="s">
        <v>80</v>
      </c>
      <c r="B52" s="80" t="s">
        <v>99</v>
      </c>
      <c r="C52" s="45">
        <v>1</v>
      </c>
      <c r="D52" s="46">
        <v>1</v>
      </c>
      <c r="E52" s="45">
        <v>1</v>
      </c>
      <c r="F52" s="46">
        <v>1</v>
      </c>
      <c r="G52" s="46">
        <v>1</v>
      </c>
      <c r="H52" s="22" t="s">
        <v>735</v>
      </c>
      <c r="I52" s="45" t="str">
        <f>IF(SUM(Tabella16[[#This Row],[DE]:[LT]])&gt;0,"Yes","No")</f>
        <v>Yes</v>
      </c>
      <c r="J52" s="20">
        <f>IF(Tabella16[[#This Row],[Used]]="Yes",1,0)</f>
        <v>1</v>
      </c>
    </row>
    <row r="53" spans="1:10" s="20" customFormat="1" ht="15" customHeight="1" x14ac:dyDescent="0.25">
      <c r="A53" s="79" t="s">
        <v>80</v>
      </c>
      <c r="B53" s="80" t="s">
        <v>101</v>
      </c>
      <c r="C53" s="45">
        <v>1</v>
      </c>
      <c r="D53" s="46">
        <v>1</v>
      </c>
      <c r="E53" s="45">
        <v>1</v>
      </c>
      <c r="F53" s="46">
        <v>1</v>
      </c>
      <c r="G53" s="46">
        <v>1</v>
      </c>
      <c r="H53" s="22" t="s">
        <v>735</v>
      </c>
      <c r="I53" s="45" t="str">
        <f>IF(SUM(Tabella16[[#This Row],[DE]:[LT]])&gt;0,"Yes","No")</f>
        <v>Yes</v>
      </c>
      <c r="J53" s="20">
        <f>IF(Tabella16[[#This Row],[Used]]="Yes",1,0)</f>
        <v>1</v>
      </c>
    </row>
    <row r="54" spans="1:10" s="20" customFormat="1" ht="15" customHeight="1" x14ac:dyDescent="0.25">
      <c r="A54" s="79" t="s">
        <v>80</v>
      </c>
      <c r="B54" s="80" t="s">
        <v>103</v>
      </c>
      <c r="C54" s="45">
        <v>0</v>
      </c>
      <c r="D54" s="46">
        <v>0</v>
      </c>
      <c r="E54" s="45">
        <v>1</v>
      </c>
      <c r="F54" s="46">
        <v>0</v>
      </c>
      <c r="G54" s="46">
        <v>0</v>
      </c>
      <c r="H54" s="22" t="s">
        <v>735</v>
      </c>
      <c r="I54" s="45" t="str">
        <f>IF(SUM(Tabella16[[#This Row],[DE]:[LT]])&gt;0,"Yes","No")</f>
        <v>Yes</v>
      </c>
      <c r="J54" s="20">
        <f>IF(Tabella16[[#This Row],[Used]]="Yes",1,0)</f>
        <v>1</v>
      </c>
    </row>
    <row r="55" spans="1:10" s="20" customFormat="1" ht="15" customHeight="1" thickBot="1" x14ac:dyDescent="0.3">
      <c r="A55" s="81" t="s">
        <v>80</v>
      </c>
      <c r="B55" s="82" t="s">
        <v>105</v>
      </c>
      <c r="C55" s="49">
        <v>1</v>
      </c>
      <c r="D55" s="50">
        <v>1</v>
      </c>
      <c r="E55" s="49">
        <v>1</v>
      </c>
      <c r="F55" s="50">
        <v>1</v>
      </c>
      <c r="G55" s="50">
        <v>1</v>
      </c>
      <c r="H55" s="34" t="s">
        <v>735</v>
      </c>
      <c r="I55" s="45" t="str">
        <f>IF(SUM(Tabella16[[#This Row],[DE]:[LT]])&gt;0,"Yes","No")</f>
        <v>Yes</v>
      </c>
      <c r="J55" s="20">
        <f>IF(Tabella16[[#This Row],[Used]]="Yes",1,0)</f>
        <v>1</v>
      </c>
    </row>
    <row r="56" spans="1:10" s="20" customFormat="1" ht="15" customHeight="1" thickTop="1" x14ac:dyDescent="0.25">
      <c r="A56" s="83" t="s">
        <v>89</v>
      </c>
      <c r="B56" s="84" t="s">
        <v>27</v>
      </c>
      <c r="C56" s="45">
        <v>0</v>
      </c>
      <c r="D56" s="46">
        <v>1</v>
      </c>
      <c r="E56" s="45">
        <v>1</v>
      </c>
      <c r="F56" s="46">
        <v>1</v>
      </c>
      <c r="G56" s="46">
        <v>1</v>
      </c>
      <c r="H56" s="25" t="s">
        <v>735</v>
      </c>
      <c r="I56" s="45" t="str">
        <f>IF(SUM(Tabella16[[#This Row],[DE]:[LT]])&gt;0,"Yes","No")</f>
        <v>Yes</v>
      </c>
      <c r="J56" s="20">
        <f>IF(Tabella16[[#This Row],[Used]]="Yes",1,0)</f>
        <v>1</v>
      </c>
    </row>
    <row r="57" spans="1:10" s="20" customFormat="1" ht="15" customHeight="1" x14ac:dyDescent="0.25">
      <c r="A57" s="83" t="s">
        <v>89</v>
      </c>
      <c r="B57" s="84" t="s">
        <v>107</v>
      </c>
      <c r="C57" s="45">
        <v>0</v>
      </c>
      <c r="D57" s="46">
        <v>1</v>
      </c>
      <c r="E57" s="45">
        <v>1</v>
      </c>
      <c r="F57" s="46">
        <v>1</v>
      </c>
      <c r="G57" s="46">
        <v>1</v>
      </c>
      <c r="H57" s="25" t="s">
        <v>735</v>
      </c>
      <c r="I57" s="45" t="str">
        <f>IF(SUM(Tabella16[[#This Row],[DE]:[LT]])&gt;0,"Yes","No")</f>
        <v>Yes</v>
      </c>
      <c r="J57" s="20">
        <f>IF(Tabella16[[#This Row],[Used]]="Yes",1,0)</f>
        <v>1</v>
      </c>
    </row>
    <row r="58" spans="1:10" s="20" customFormat="1" ht="15" customHeight="1" x14ac:dyDescent="0.25">
      <c r="A58" s="83" t="s">
        <v>89</v>
      </c>
      <c r="B58" s="84" t="s">
        <v>109</v>
      </c>
      <c r="C58" s="45">
        <v>0</v>
      </c>
      <c r="D58" s="46">
        <v>1</v>
      </c>
      <c r="E58" s="45">
        <v>1</v>
      </c>
      <c r="F58" s="46">
        <v>0</v>
      </c>
      <c r="G58" s="46">
        <v>1</v>
      </c>
      <c r="H58" s="25" t="s">
        <v>735</v>
      </c>
      <c r="I58" s="45" t="str">
        <f>IF(SUM(Tabella16[[#This Row],[DE]:[LT]])&gt;0,"Yes","No")</f>
        <v>Yes</v>
      </c>
      <c r="J58" s="20">
        <f>IF(Tabella16[[#This Row],[Used]]="Yes",1,0)</f>
        <v>1</v>
      </c>
    </row>
    <row r="59" spans="1:10" s="20" customFormat="1" ht="15" customHeight="1" x14ac:dyDescent="0.25">
      <c r="A59" s="83" t="s">
        <v>89</v>
      </c>
      <c r="B59" s="84" t="s">
        <v>37</v>
      </c>
      <c r="C59" s="45">
        <v>0</v>
      </c>
      <c r="D59" s="46">
        <v>0</v>
      </c>
      <c r="E59" s="45">
        <v>0</v>
      </c>
      <c r="F59" s="46">
        <v>0</v>
      </c>
      <c r="G59" s="46">
        <v>0</v>
      </c>
      <c r="H59" s="25" t="s">
        <v>735</v>
      </c>
      <c r="I59" s="45" t="str">
        <f>IF(SUM(Tabella16[[#This Row],[DE]:[LT]])&gt;0,"Yes","No")</f>
        <v>No</v>
      </c>
      <c r="J59" s="20">
        <f>IF(Tabella16[[#This Row],[Used]]="Yes",1,0)</f>
        <v>0</v>
      </c>
    </row>
    <row r="60" spans="1:10" s="20" customFormat="1" ht="15" customHeight="1" x14ac:dyDescent="0.25">
      <c r="A60" s="83" t="s">
        <v>89</v>
      </c>
      <c r="B60" s="84" t="s">
        <v>110</v>
      </c>
      <c r="C60" s="45">
        <v>0</v>
      </c>
      <c r="D60" s="46">
        <v>1</v>
      </c>
      <c r="E60" s="45">
        <v>1</v>
      </c>
      <c r="F60" s="46">
        <v>1</v>
      </c>
      <c r="G60" s="46">
        <v>1</v>
      </c>
      <c r="H60" s="25" t="s">
        <v>735</v>
      </c>
      <c r="I60" s="45" t="str">
        <f>IF(SUM(Tabella16[[#This Row],[DE]:[LT]])&gt;0,"Yes","No")</f>
        <v>Yes</v>
      </c>
      <c r="J60" s="20">
        <f>IF(Tabella16[[#This Row],[Used]]="Yes",1,0)</f>
        <v>1</v>
      </c>
    </row>
    <row r="61" spans="1:10" s="20" customFormat="1" ht="15" customHeight="1" x14ac:dyDescent="0.25">
      <c r="A61" s="83" t="s">
        <v>89</v>
      </c>
      <c r="B61" s="84" t="s">
        <v>112</v>
      </c>
      <c r="C61" s="45">
        <v>0</v>
      </c>
      <c r="D61" s="46">
        <v>1</v>
      </c>
      <c r="E61" s="45">
        <v>1</v>
      </c>
      <c r="F61" s="46">
        <v>1</v>
      </c>
      <c r="G61" s="46">
        <v>1</v>
      </c>
      <c r="H61" s="25" t="s">
        <v>735</v>
      </c>
      <c r="I61" s="45" t="str">
        <f>IF(SUM(Tabella16[[#This Row],[DE]:[LT]])&gt;0,"Yes","No")</f>
        <v>Yes</v>
      </c>
      <c r="J61" s="20">
        <f>IF(Tabella16[[#This Row],[Used]]="Yes",1,0)</f>
        <v>1</v>
      </c>
    </row>
    <row r="62" spans="1:10" s="20" customFormat="1" ht="15" customHeight="1" x14ac:dyDescent="0.25">
      <c r="A62" s="83" t="s">
        <v>89</v>
      </c>
      <c r="B62" s="84" t="s">
        <v>114</v>
      </c>
      <c r="C62" s="45">
        <v>0</v>
      </c>
      <c r="D62" s="46">
        <v>1</v>
      </c>
      <c r="E62" s="45">
        <v>1</v>
      </c>
      <c r="F62" s="46">
        <v>1</v>
      </c>
      <c r="G62" s="46">
        <v>1</v>
      </c>
      <c r="H62" s="26" t="s">
        <v>716</v>
      </c>
      <c r="I62" s="45" t="str">
        <f>IF(SUM(Tabella16[[#This Row],[DE]:[LT]])&gt;0,"Yes","No")</f>
        <v>Yes</v>
      </c>
      <c r="J62" s="20">
        <f>IF(Tabella16[[#This Row],[Used]]="Yes",1,0)</f>
        <v>1</v>
      </c>
    </row>
    <row r="63" spans="1:10" s="20" customFormat="1" ht="15" customHeight="1" x14ac:dyDescent="0.25">
      <c r="A63" s="83" t="s">
        <v>89</v>
      </c>
      <c r="B63" s="84" t="s">
        <v>116</v>
      </c>
      <c r="C63" s="45">
        <v>0</v>
      </c>
      <c r="D63" s="46">
        <v>1</v>
      </c>
      <c r="E63" s="45">
        <v>1</v>
      </c>
      <c r="F63" s="46">
        <v>1</v>
      </c>
      <c r="G63" s="46">
        <v>1</v>
      </c>
      <c r="H63" s="26" t="s">
        <v>716</v>
      </c>
      <c r="I63" s="45" t="str">
        <f>IF(SUM(Tabella16[[#This Row],[DE]:[LT]])&gt;0,"Yes","No")</f>
        <v>Yes</v>
      </c>
      <c r="J63" s="20">
        <f>IF(Tabella16[[#This Row],[Used]]="Yes",1,0)</f>
        <v>1</v>
      </c>
    </row>
    <row r="64" spans="1:10" s="20" customFormat="1" ht="15" customHeight="1" x14ac:dyDescent="0.25">
      <c r="A64" s="83" t="s">
        <v>89</v>
      </c>
      <c r="B64" s="84" t="s">
        <v>118</v>
      </c>
      <c r="C64" s="45">
        <v>0</v>
      </c>
      <c r="D64" s="46">
        <v>1</v>
      </c>
      <c r="E64" s="45">
        <v>1</v>
      </c>
      <c r="F64" s="46">
        <v>1</v>
      </c>
      <c r="G64" s="46">
        <v>1</v>
      </c>
      <c r="H64" s="25" t="s">
        <v>735</v>
      </c>
      <c r="I64" s="45" t="str">
        <f>IF(SUM(Tabella16[[#This Row],[DE]:[LT]])&gt;0,"Yes","No")</f>
        <v>Yes</v>
      </c>
      <c r="J64" s="20">
        <f>IF(Tabella16[[#This Row],[Used]]="Yes",1,0)</f>
        <v>1</v>
      </c>
    </row>
    <row r="65" spans="1:10" s="20" customFormat="1" ht="12.75" customHeight="1" x14ac:dyDescent="0.25">
      <c r="A65" s="83" t="s">
        <v>89</v>
      </c>
      <c r="B65" s="84" t="s">
        <v>120</v>
      </c>
      <c r="C65" s="45">
        <v>0</v>
      </c>
      <c r="D65" s="46">
        <v>1</v>
      </c>
      <c r="E65" s="45">
        <v>1</v>
      </c>
      <c r="F65" s="46">
        <v>1</v>
      </c>
      <c r="G65" s="46">
        <v>1</v>
      </c>
      <c r="H65" s="26" t="s">
        <v>716</v>
      </c>
      <c r="I65" s="45" t="str">
        <f>IF(SUM(Tabella16[[#This Row],[DE]:[LT]])&gt;0,"Yes","No")</f>
        <v>Yes</v>
      </c>
      <c r="J65" s="20">
        <f>IF(Tabella16[[#This Row],[Used]]="Yes",1,0)</f>
        <v>1</v>
      </c>
    </row>
    <row r="66" spans="1:10" s="20" customFormat="1" ht="15" customHeight="1" x14ac:dyDescent="0.25">
      <c r="A66" s="83" t="s">
        <v>89</v>
      </c>
      <c r="B66" s="84" t="s">
        <v>122</v>
      </c>
      <c r="C66" s="45">
        <v>0</v>
      </c>
      <c r="D66" s="46">
        <v>1</v>
      </c>
      <c r="E66" s="45">
        <v>1</v>
      </c>
      <c r="F66" s="46">
        <v>1</v>
      </c>
      <c r="G66" s="46">
        <v>1</v>
      </c>
      <c r="H66" s="26" t="s">
        <v>716</v>
      </c>
      <c r="I66" s="45" t="str">
        <f>IF(SUM(Tabella16[[#This Row],[DE]:[LT]])&gt;0,"Yes","No")</f>
        <v>Yes</v>
      </c>
      <c r="J66" s="20">
        <f>IF(Tabella16[[#This Row],[Used]]="Yes",1,0)</f>
        <v>1</v>
      </c>
    </row>
    <row r="67" spans="1:10" s="20" customFormat="1" ht="15" customHeight="1" x14ac:dyDescent="0.25">
      <c r="A67" s="83" t="s">
        <v>89</v>
      </c>
      <c r="B67" s="84" t="s">
        <v>124</v>
      </c>
      <c r="C67" s="45">
        <v>0</v>
      </c>
      <c r="D67" s="46">
        <v>1</v>
      </c>
      <c r="E67" s="45">
        <v>1</v>
      </c>
      <c r="F67" s="46">
        <v>0</v>
      </c>
      <c r="G67" s="46">
        <v>1</v>
      </c>
      <c r="H67" s="25" t="s">
        <v>735</v>
      </c>
      <c r="I67" s="45" t="str">
        <f>IF(SUM(Tabella16[[#This Row],[DE]:[LT]])&gt;0,"Yes","No")</f>
        <v>Yes</v>
      </c>
      <c r="J67" s="20">
        <f>IF(Tabella16[[#This Row],[Used]]="Yes",1,0)</f>
        <v>1</v>
      </c>
    </row>
    <row r="68" spans="1:10" s="20" customFormat="1" ht="15" customHeight="1" x14ac:dyDescent="0.25">
      <c r="A68" s="83" t="s">
        <v>89</v>
      </c>
      <c r="B68" s="84" t="s">
        <v>126</v>
      </c>
      <c r="C68" s="45">
        <v>0</v>
      </c>
      <c r="D68" s="46">
        <v>0</v>
      </c>
      <c r="E68" s="45">
        <v>0</v>
      </c>
      <c r="F68" s="46">
        <v>0</v>
      </c>
      <c r="G68" s="46">
        <v>0</v>
      </c>
      <c r="H68" s="25" t="s">
        <v>735</v>
      </c>
      <c r="I68" s="45" t="str">
        <f>IF(SUM(Tabella16[[#This Row],[DE]:[LT]])&gt;0,"Yes","No")</f>
        <v>No</v>
      </c>
      <c r="J68" s="20">
        <f>IF(Tabella16[[#This Row],[Used]]="Yes",1,0)</f>
        <v>0</v>
      </c>
    </row>
    <row r="69" spans="1:10" s="20" customFormat="1" ht="15" customHeight="1" x14ac:dyDescent="0.25">
      <c r="A69" s="83" t="s">
        <v>89</v>
      </c>
      <c r="B69" s="84" t="s">
        <v>128</v>
      </c>
      <c r="C69" s="45">
        <v>0</v>
      </c>
      <c r="D69" s="46">
        <v>1</v>
      </c>
      <c r="E69" s="45">
        <v>1</v>
      </c>
      <c r="F69" s="46">
        <v>0</v>
      </c>
      <c r="G69" s="46">
        <v>1</v>
      </c>
      <c r="H69" s="26" t="s">
        <v>716</v>
      </c>
      <c r="I69" s="45" t="str">
        <f>IF(SUM(Tabella16[[#This Row],[DE]:[LT]])&gt;0,"Yes","No")</f>
        <v>Yes</v>
      </c>
      <c r="J69" s="20">
        <f>IF(Tabella16[[#This Row],[Used]]="Yes",1,0)</f>
        <v>1</v>
      </c>
    </row>
    <row r="70" spans="1:10" s="20" customFormat="1" ht="15" customHeight="1" x14ac:dyDescent="0.25">
      <c r="A70" s="83" t="s">
        <v>89</v>
      </c>
      <c r="B70" s="84" t="s">
        <v>130</v>
      </c>
      <c r="C70" s="45">
        <v>0</v>
      </c>
      <c r="D70" s="46">
        <v>1</v>
      </c>
      <c r="E70" s="45">
        <v>0</v>
      </c>
      <c r="F70" s="46">
        <v>0</v>
      </c>
      <c r="G70" s="46">
        <v>1</v>
      </c>
      <c r="H70" s="25" t="s">
        <v>735</v>
      </c>
      <c r="I70" s="45" t="str">
        <f>IF(SUM(Tabella16[[#This Row],[DE]:[LT]])&gt;0,"Yes","No")</f>
        <v>Yes</v>
      </c>
      <c r="J70" s="20">
        <f>IF(Tabella16[[#This Row],[Used]]="Yes",1,0)</f>
        <v>1</v>
      </c>
    </row>
    <row r="71" spans="1:10" s="20" customFormat="1" ht="15" customHeight="1" x14ac:dyDescent="0.25">
      <c r="A71" s="83" t="s">
        <v>89</v>
      </c>
      <c r="B71" s="84" t="s">
        <v>132</v>
      </c>
      <c r="C71" s="45">
        <v>0</v>
      </c>
      <c r="D71" s="46">
        <v>1</v>
      </c>
      <c r="E71" s="45">
        <v>0</v>
      </c>
      <c r="F71" s="46">
        <v>0</v>
      </c>
      <c r="G71" s="46">
        <v>1</v>
      </c>
      <c r="H71" s="25" t="s">
        <v>735</v>
      </c>
      <c r="I71" s="45" t="str">
        <f>IF(SUM(Tabella16[[#This Row],[DE]:[LT]])&gt;0,"Yes","No")</f>
        <v>Yes</v>
      </c>
      <c r="J71" s="20">
        <f>IF(Tabella16[[#This Row],[Used]]="Yes",1,0)</f>
        <v>1</v>
      </c>
    </row>
    <row r="72" spans="1:10" s="20" customFormat="1" ht="15" customHeight="1" x14ac:dyDescent="0.25">
      <c r="A72" s="83" t="s">
        <v>89</v>
      </c>
      <c r="B72" s="84" t="s">
        <v>134</v>
      </c>
      <c r="C72" s="45">
        <v>0</v>
      </c>
      <c r="D72" s="46">
        <v>1</v>
      </c>
      <c r="E72" s="45">
        <v>1</v>
      </c>
      <c r="F72" s="46">
        <v>0</v>
      </c>
      <c r="G72" s="46">
        <v>1</v>
      </c>
      <c r="H72" s="25" t="s">
        <v>735</v>
      </c>
      <c r="I72" s="45" t="str">
        <f>IF(SUM(Tabella16[[#This Row],[DE]:[LT]])&gt;0,"Yes","No")</f>
        <v>Yes</v>
      </c>
      <c r="J72" s="20">
        <f>IF(Tabella16[[#This Row],[Used]]="Yes",1,0)</f>
        <v>1</v>
      </c>
    </row>
    <row r="73" spans="1:10" s="20" customFormat="1" ht="15" customHeight="1" thickBot="1" x14ac:dyDescent="0.3">
      <c r="A73" s="83" t="s">
        <v>89</v>
      </c>
      <c r="B73" s="84" t="s">
        <v>136</v>
      </c>
      <c r="C73" s="45">
        <v>0</v>
      </c>
      <c r="D73" s="46">
        <v>0</v>
      </c>
      <c r="E73" s="45">
        <v>1</v>
      </c>
      <c r="F73" s="46">
        <v>0</v>
      </c>
      <c r="G73" s="46">
        <v>1</v>
      </c>
      <c r="H73" s="25" t="s">
        <v>735</v>
      </c>
      <c r="I73" s="45" t="str">
        <f>IF(SUM(Tabella16[[#This Row],[DE]:[LT]])&gt;0,"Yes","No")</f>
        <v>Yes</v>
      </c>
      <c r="J73" s="20">
        <f>IF(Tabella16[[#This Row],[Used]]="Yes",1,0)</f>
        <v>1</v>
      </c>
    </row>
    <row r="74" spans="1:10" s="20" customFormat="1" ht="15" customHeight="1" thickTop="1" x14ac:dyDescent="0.25">
      <c r="A74" s="77" t="s">
        <v>92</v>
      </c>
      <c r="B74" s="78" t="s">
        <v>27</v>
      </c>
      <c r="C74" s="41">
        <v>1</v>
      </c>
      <c r="D74" s="42">
        <v>1</v>
      </c>
      <c r="E74" s="41">
        <v>1</v>
      </c>
      <c r="F74" s="42">
        <v>1</v>
      </c>
      <c r="G74" s="42">
        <v>1</v>
      </c>
      <c r="H74" s="31" t="s">
        <v>735</v>
      </c>
      <c r="I74" s="45" t="str">
        <f>IF(SUM(Tabella16[[#This Row],[DE]:[LT]])&gt;0,"Yes","No")</f>
        <v>Yes</v>
      </c>
      <c r="J74" s="20">
        <f>IF(Tabella16[[#This Row],[Used]]="Yes",1,0)</f>
        <v>1</v>
      </c>
    </row>
    <row r="75" spans="1:10" s="20" customFormat="1" ht="15" customHeight="1" x14ac:dyDescent="0.25">
      <c r="A75" s="79" t="s">
        <v>92</v>
      </c>
      <c r="B75" s="80" t="s">
        <v>107</v>
      </c>
      <c r="C75" s="45">
        <v>1</v>
      </c>
      <c r="D75" s="46">
        <v>1</v>
      </c>
      <c r="E75" s="45">
        <v>1</v>
      </c>
      <c r="F75" s="46">
        <v>1</v>
      </c>
      <c r="G75" s="46">
        <v>1</v>
      </c>
      <c r="H75" s="22" t="s">
        <v>735</v>
      </c>
      <c r="I75" s="45" t="str">
        <f>IF(SUM(Tabella16[[#This Row],[DE]:[LT]])&gt;0,"Yes","No")</f>
        <v>Yes</v>
      </c>
      <c r="J75" s="20">
        <f>IF(Tabella16[[#This Row],[Used]]="Yes",1,0)</f>
        <v>1</v>
      </c>
    </row>
    <row r="76" spans="1:10" s="20" customFormat="1" ht="15" customHeight="1" x14ac:dyDescent="0.25">
      <c r="A76" s="79" t="s">
        <v>92</v>
      </c>
      <c r="B76" s="80" t="s">
        <v>138</v>
      </c>
      <c r="C76" s="45">
        <v>1</v>
      </c>
      <c r="D76" s="46">
        <v>1</v>
      </c>
      <c r="E76" s="45">
        <v>1</v>
      </c>
      <c r="F76" s="46">
        <v>1</v>
      </c>
      <c r="G76" s="46">
        <v>1</v>
      </c>
      <c r="H76" s="22" t="s">
        <v>735</v>
      </c>
      <c r="I76" s="45" t="str">
        <f>IF(SUM(Tabella16[[#This Row],[DE]:[LT]])&gt;0,"Yes","No")</f>
        <v>Yes</v>
      </c>
      <c r="J76" s="20">
        <f>IF(Tabella16[[#This Row],[Used]]="Yes",1,0)</f>
        <v>1</v>
      </c>
    </row>
    <row r="77" spans="1:10" s="20" customFormat="1" ht="15" customHeight="1" x14ac:dyDescent="0.25">
      <c r="A77" s="79" t="s">
        <v>92</v>
      </c>
      <c r="B77" s="80" t="s">
        <v>109</v>
      </c>
      <c r="C77" s="45">
        <v>1</v>
      </c>
      <c r="D77" s="46">
        <v>1</v>
      </c>
      <c r="E77" s="45">
        <v>1</v>
      </c>
      <c r="F77" s="46">
        <v>0</v>
      </c>
      <c r="G77" s="46">
        <v>0</v>
      </c>
      <c r="H77" s="22" t="s">
        <v>735</v>
      </c>
      <c r="I77" s="45" t="str">
        <f>IF(SUM(Tabella16[[#This Row],[DE]:[LT]])&gt;0,"Yes","No")</f>
        <v>Yes</v>
      </c>
      <c r="J77" s="20">
        <f>IF(Tabella16[[#This Row],[Used]]="Yes",1,0)</f>
        <v>1</v>
      </c>
    </row>
    <row r="78" spans="1:10" s="20" customFormat="1" ht="15" customHeight="1" x14ac:dyDescent="0.25">
      <c r="A78" s="79" t="s">
        <v>92</v>
      </c>
      <c r="B78" s="80" t="s">
        <v>37</v>
      </c>
      <c r="C78" s="45">
        <v>0</v>
      </c>
      <c r="D78" s="46">
        <v>0</v>
      </c>
      <c r="E78" s="45">
        <v>0</v>
      </c>
      <c r="F78" s="46">
        <v>0</v>
      </c>
      <c r="G78" s="46">
        <v>0</v>
      </c>
      <c r="H78" s="22" t="s">
        <v>735</v>
      </c>
      <c r="I78" s="45" t="str">
        <f>IF(SUM(Tabella16[[#This Row],[DE]:[LT]])&gt;0,"Yes","No")</f>
        <v>No</v>
      </c>
      <c r="J78" s="20">
        <f>IF(Tabella16[[#This Row],[Used]]="Yes",1,0)</f>
        <v>0</v>
      </c>
    </row>
    <row r="79" spans="1:10" s="20" customFormat="1" ht="15" customHeight="1" x14ac:dyDescent="0.25">
      <c r="A79" s="79" t="s">
        <v>92</v>
      </c>
      <c r="B79" s="80" t="s">
        <v>140</v>
      </c>
      <c r="C79" s="45">
        <v>1</v>
      </c>
      <c r="D79" s="46">
        <v>1</v>
      </c>
      <c r="E79" s="45">
        <v>1</v>
      </c>
      <c r="F79" s="46">
        <v>1</v>
      </c>
      <c r="G79" s="46">
        <v>1</v>
      </c>
      <c r="H79" s="22" t="s">
        <v>735</v>
      </c>
      <c r="I79" s="45" t="str">
        <f>IF(SUM(Tabella16[[#This Row],[DE]:[LT]])&gt;0,"Yes","No")</f>
        <v>Yes</v>
      </c>
      <c r="J79" s="20">
        <f>IF(Tabella16[[#This Row],[Used]]="Yes",1,0)</f>
        <v>1</v>
      </c>
    </row>
    <row r="80" spans="1:10" s="20" customFormat="1" ht="15" customHeight="1" x14ac:dyDescent="0.25">
      <c r="A80" s="79" t="s">
        <v>92</v>
      </c>
      <c r="B80" s="80" t="s">
        <v>142</v>
      </c>
      <c r="C80" s="45">
        <v>1</v>
      </c>
      <c r="D80" s="46">
        <v>1</v>
      </c>
      <c r="E80" s="45">
        <v>1</v>
      </c>
      <c r="F80" s="46">
        <v>1</v>
      </c>
      <c r="G80" s="46">
        <v>1</v>
      </c>
      <c r="H80" s="23" t="s">
        <v>716</v>
      </c>
      <c r="I80" s="45" t="str">
        <f>IF(SUM(Tabella16[[#This Row],[DE]:[LT]])&gt;0,"Yes","No")</f>
        <v>Yes</v>
      </c>
      <c r="J80" s="20">
        <f>IF(Tabella16[[#This Row],[Used]]="Yes",1,0)</f>
        <v>1</v>
      </c>
    </row>
    <row r="81" spans="1:10" s="20" customFormat="1" ht="15" customHeight="1" x14ac:dyDescent="0.25">
      <c r="A81" s="79" t="s">
        <v>92</v>
      </c>
      <c r="B81" s="80" t="s">
        <v>144</v>
      </c>
      <c r="C81" s="45">
        <v>1</v>
      </c>
      <c r="D81" s="46">
        <v>0</v>
      </c>
      <c r="E81" s="45">
        <v>1</v>
      </c>
      <c r="F81" s="46">
        <v>1</v>
      </c>
      <c r="G81" s="46">
        <v>0</v>
      </c>
      <c r="H81" s="22" t="s">
        <v>735</v>
      </c>
      <c r="I81" s="45" t="str">
        <f>IF(SUM(Tabella16[[#This Row],[DE]:[LT]])&gt;0,"Yes","No")</f>
        <v>Yes</v>
      </c>
      <c r="J81" s="20">
        <f>IF(Tabella16[[#This Row],[Used]]="Yes",1,0)</f>
        <v>1</v>
      </c>
    </row>
    <row r="82" spans="1:10" s="20" customFormat="1" ht="15" customHeight="1" x14ac:dyDescent="0.25">
      <c r="A82" s="79" t="s">
        <v>92</v>
      </c>
      <c r="B82" s="80" t="s">
        <v>146</v>
      </c>
      <c r="C82" s="45">
        <v>1</v>
      </c>
      <c r="D82" s="46">
        <v>0</v>
      </c>
      <c r="E82" s="45">
        <v>1</v>
      </c>
      <c r="F82" s="46">
        <v>1</v>
      </c>
      <c r="G82" s="46">
        <v>0</v>
      </c>
      <c r="H82" s="22" t="s">
        <v>735</v>
      </c>
      <c r="I82" s="45" t="str">
        <f>IF(SUM(Tabella16[[#This Row],[DE]:[LT]])&gt;0,"Yes","No")</f>
        <v>Yes</v>
      </c>
      <c r="J82" s="20">
        <f>IF(Tabella16[[#This Row],[Used]]="Yes",1,0)</f>
        <v>1</v>
      </c>
    </row>
    <row r="83" spans="1:10" s="20" customFormat="1" ht="15" customHeight="1" x14ac:dyDescent="0.25">
      <c r="A83" s="79" t="s">
        <v>92</v>
      </c>
      <c r="B83" s="80" t="s">
        <v>148</v>
      </c>
      <c r="C83" s="45">
        <v>1</v>
      </c>
      <c r="D83" s="46">
        <v>1</v>
      </c>
      <c r="E83" s="45">
        <v>1</v>
      </c>
      <c r="F83" s="46">
        <v>1</v>
      </c>
      <c r="G83" s="46">
        <v>1</v>
      </c>
      <c r="H83" s="22" t="s">
        <v>735</v>
      </c>
      <c r="I83" s="45" t="str">
        <f>IF(SUM(Tabella16[[#This Row],[DE]:[LT]])&gt;0,"Yes","No")</f>
        <v>Yes</v>
      </c>
      <c r="J83" s="20">
        <f>IF(Tabella16[[#This Row],[Used]]="Yes",1,0)</f>
        <v>1</v>
      </c>
    </row>
    <row r="84" spans="1:10" s="20" customFormat="1" ht="15" customHeight="1" x14ac:dyDescent="0.25">
      <c r="A84" s="79" t="s">
        <v>92</v>
      </c>
      <c r="B84" s="80" t="s">
        <v>150</v>
      </c>
      <c r="C84" s="45">
        <v>1</v>
      </c>
      <c r="D84" s="46">
        <v>1</v>
      </c>
      <c r="E84" s="45">
        <v>1</v>
      </c>
      <c r="F84" s="46">
        <v>1</v>
      </c>
      <c r="G84" s="46">
        <v>0</v>
      </c>
      <c r="H84" s="22" t="s">
        <v>735</v>
      </c>
      <c r="I84" s="45" t="str">
        <f>IF(SUM(Tabella16[[#This Row],[DE]:[LT]])&gt;0,"Yes","No")</f>
        <v>Yes</v>
      </c>
      <c r="J84" s="20">
        <f>IF(Tabella16[[#This Row],[Used]]="Yes",1,0)</f>
        <v>1</v>
      </c>
    </row>
    <row r="85" spans="1:10" s="20" customFormat="1" ht="15" customHeight="1" x14ac:dyDescent="0.25">
      <c r="A85" s="79" t="s">
        <v>92</v>
      </c>
      <c r="B85" s="80" t="s">
        <v>152</v>
      </c>
      <c r="C85" s="45">
        <v>1</v>
      </c>
      <c r="D85" s="46">
        <v>0</v>
      </c>
      <c r="E85" s="45">
        <v>1</v>
      </c>
      <c r="F85" s="46">
        <v>0</v>
      </c>
      <c r="G85" s="46">
        <v>1</v>
      </c>
      <c r="H85" s="22" t="s">
        <v>735</v>
      </c>
      <c r="I85" s="45" t="str">
        <f>IF(SUM(Tabella16[[#This Row],[DE]:[LT]])&gt;0,"Yes","No")</f>
        <v>Yes</v>
      </c>
      <c r="J85" s="20">
        <f>IF(Tabella16[[#This Row],[Used]]="Yes",1,0)</f>
        <v>1</v>
      </c>
    </row>
    <row r="86" spans="1:10" s="20" customFormat="1" ht="15" customHeight="1" x14ac:dyDescent="0.25">
      <c r="A86" s="79" t="s">
        <v>92</v>
      </c>
      <c r="B86" s="80" t="s">
        <v>154</v>
      </c>
      <c r="C86" s="45">
        <v>1</v>
      </c>
      <c r="D86" s="46">
        <v>0</v>
      </c>
      <c r="E86" s="45">
        <v>1</v>
      </c>
      <c r="F86" s="46">
        <v>1</v>
      </c>
      <c r="G86" s="46">
        <v>0</v>
      </c>
      <c r="H86" s="22" t="s">
        <v>735</v>
      </c>
      <c r="I86" s="45" t="str">
        <f>IF(SUM(Tabella16[[#This Row],[DE]:[LT]])&gt;0,"Yes","No")</f>
        <v>Yes</v>
      </c>
      <c r="J86" s="20">
        <f>IF(Tabella16[[#This Row],[Used]]="Yes",1,0)</f>
        <v>1</v>
      </c>
    </row>
    <row r="87" spans="1:10" s="20" customFormat="1" ht="15" customHeight="1" x14ac:dyDescent="0.25">
      <c r="A87" s="79" t="s">
        <v>92</v>
      </c>
      <c r="B87" s="80" t="s">
        <v>156</v>
      </c>
      <c r="C87" s="45">
        <v>0</v>
      </c>
      <c r="D87" s="46">
        <v>0</v>
      </c>
      <c r="E87" s="45">
        <v>1</v>
      </c>
      <c r="F87" s="46">
        <v>1</v>
      </c>
      <c r="G87" s="46">
        <v>0</v>
      </c>
      <c r="H87" s="22" t="s">
        <v>735</v>
      </c>
      <c r="I87" s="45" t="str">
        <f>IF(SUM(Tabella16[[#This Row],[DE]:[LT]])&gt;0,"Yes","No")</f>
        <v>Yes</v>
      </c>
      <c r="J87" s="20">
        <f>IF(Tabella16[[#This Row],[Used]]="Yes",1,0)</f>
        <v>1</v>
      </c>
    </row>
    <row r="88" spans="1:10" s="20" customFormat="1" ht="15" customHeight="1" x14ac:dyDescent="0.25">
      <c r="A88" s="79" t="s">
        <v>92</v>
      </c>
      <c r="B88" s="80" t="s">
        <v>110</v>
      </c>
      <c r="C88" s="45">
        <v>0</v>
      </c>
      <c r="D88" s="46">
        <v>0</v>
      </c>
      <c r="E88" s="45">
        <v>1</v>
      </c>
      <c r="F88" s="46">
        <v>1</v>
      </c>
      <c r="G88" s="46">
        <v>0</v>
      </c>
      <c r="H88" s="22" t="s">
        <v>735</v>
      </c>
      <c r="I88" s="45" t="str">
        <f>IF(SUM(Tabella16[[#This Row],[DE]:[LT]])&gt;0,"Yes","No")</f>
        <v>Yes</v>
      </c>
      <c r="J88" s="20">
        <f>IF(Tabella16[[#This Row],[Used]]="Yes",1,0)</f>
        <v>1</v>
      </c>
    </row>
    <row r="89" spans="1:10" s="20" customFormat="1" ht="15" customHeight="1" x14ac:dyDescent="0.25">
      <c r="A89" s="79" t="s">
        <v>92</v>
      </c>
      <c r="B89" s="80" t="s">
        <v>112</v>
      </c>
      <c r="C89" s="45">
        <v>0</v>
      </c>
      <c r="D89" s="46">
        <v>0</v>
      </c>
      <c r="E89" s="45">
        <v>0</v>
      </c>
      <c r="F89" s="46">
        <v>1</v>
      </c>
      <c r="G89" s="46">
        <v>0</v>
      </c>
      <c r="H89" s="22" t="s">
        <v>735</v>
      </c>
      <c r="I89" s="45" t="str">
        <f>IF(SUM(Tabella16[[#This Row],[DE]:[LT]])&gt;0,"Yes","No")</f>
        <v>Yes</v>
      </c>
      <c r="J89" s="20">
        <f>IF(Tabella16[[#This Row],[Used]]="Yes",1,0)</f>
        <v>1</v>
      </c>
    </row>
    <row r="90" spans="1:10" s="20" customFormat="1" ht="15" customHeight="1" x14ac:dyDescent="0.25">
      <c r="A90" s="79" t="s">
        <v>92</v>
      </c>
      <c r="B90" s="80" t="s">
        <v>160</v>
      </c>
      <c r="C90" s="45">
        <v>1</v>
      </c>
      <c r="D90" s="46">
        <v>0</v>
      </c>
      <c r="E90" s="45">
        <v>1</v>
      </c>
      <c r="F90" s="46">
        <v>0</v>
      </c>
      <c r="G90" s="46">
        <v>0</v>
      </c>
      <c r="H90" s="23" t="s">
        <v>716</v>
      </c>
      <c r="I90" s="45" t="str">
        <f>IF(SUM(Tabella16[[#This Row],[DE]:[LT]])&gt;0,"Yes","No")</f>
        <v>Yes</v>
      </c>
      <c r="J90" s="20">
        <f>IF(Tabella16[[#This Row],[Used]]="Yes",1,0)</f>
        <v>1</v>
      </c>
    </row>
    <row r="91" spans="1:10" s="20" customFormat="1" ht="15" customHeight="1" x14ac:dyDescent="0.25">
      <c r="A91" s="79" t="s">
        <v>92</v>
      </c>
      <c r="B91" s="80" t="s">
        <v>156</v>
      </c>
      <c r="C91" s="45">
        <v>0</v>
      </c>
      <c r="D91" s="46">
        <v>0</v>
      </c>
      <c r="E91" s="45">
        <v>0</v>
      </c>
      <c r="F91" s="46">
        <v>0</v>
      </c>
      <c r="G91" s="46">
        <v>0</v>
      </c>
      <c r="H91" s="22" t="s">
        <v>735</v>
      </c>
      <c r="I91" s="45" t="str">
        <f>IF(SUM(Tabella16[[#This Row],[DE]:[LT]])&gt;0,"Yes","No")</f>
        <v>No</v>
      </c>
      <c r="J91" s="20">
        <f>IF(Tabella16[[#This Row],[Used]]="Yes",1,0)</f>
        <v>0</v>
      </c>
    </row>
    <row r="92" spans="1:10" s="20" customFormat="1" ht="15" customHeight="1" x14ac:dyDescent="0.25">
      <c r="A92" s="79" t="s">
        <v>92</v>
      </c>
      <c r="B92" s="80" t="s">
        <v>110</v>
      </c>
      <c r="C92" s="45">
        <v>0</v>
      </c>
      <c r="D92" s="46">
        <v>0</v>
      </c>
      <c r="E92" s="45">
        <v>0</v>
      </c>
      <c r="F92" s="46">
        <v>0</v>
      </c>
      <c r="G92" s="46">
        <v>0</v>
      </c>
      <c r="H92" s="22" t="s">
        <v>735</v>
      </c>
      <c r="I92" s="45" t="str">
        <f>IF(SUM(Tabella16[[#This Row],[DE]:[LT]])&gt;0,"Yes","No")</f>
        <v>No</v>
      </c>
      <c r="J92" s="20">
        <f>IF(Tabella16[[#This Row],[Used]]="Yes",1,0)</f>
        <v>0</v>
      </c>
    </row>
    <row r="93" spans="1:10" s="20" customFormat="1" ht="15" customHeight="1" x14ac:dyDescent="0.25">
      <c r="A93" s="79" t="s">
        <v>92</v>
      </c>
      <c r="B93" s="80" t="s">
        <v>112</v>
      </c>
      <c r="C93" s="45">
        <v>0</v>
      </c>
      <c r="D93" s="46">
        <v>0</v>
      </c>
      <c r="E93" s="45">
        <v>0</v>
      </c>
      <c r="F93" s="46">
        <v>0</v>
      </c>
      <c r="G93" s="46">
        <v>0</v>
      </c>
      <c r="H93" s="22" t="s">
        <v>735</v>
      </c>
      <c r="I93" s="45" t="str">
        <f>IF(SUM(Tabella16[[#This Row],[DE]:[LT]])&gt;0,"Yes","No")</f>
        <v>No</v>
      </c>
      <c r="J93" s="20">
        <f>IF(Tabella16[[#This Row],[Used]]="Yes",1,0)</f>
        <v>0</v>
      </c>
    </row>
    <row r="94" spans="1:10" s="20" customFormat="1" ht="15" customHeight="1" x14ac:dyDescent="0.25">
      <c r="A94" s="79" t="s">
        <v>92</v>
      </c>
      <c r="B94" s="80" t="s">
        <v>165</v>
      </c>
      <c r="C94" s="45">
        <v>0</v>
      </c>
      <c r="D94" s="46">
        <v>0</v>
      </c>
      <c r="E94" s="45">
        <v>1</v>
      </c>
      <c r="F94" s="46">
        <v>1</v>
      </c>
      <c r="G94" s="46">
        <v>0</v>
      </c>
      <c r="H94" s="22" t="s">
        <v>735</v>
      </c>
      <c r="I94" s="45" t="str">
        <f>IF(SUM(Tabella16[[#This Row],[DE]:[LT]])&gt;0,"Yes","No")</f>
        <v>Yes</v>
      </c>
      <c r="J94" s="20">
        <f>IF(Tabella16[[#This Row],[Used]]="Yes",1,0)</f>
        <v>1</v>
      </c>
    </row>
    <row r="95" spans="1:10" s="20" customFormat="1" ht="15" customHeight="1" x14ac:dyDescent="0.25">
      <c r="A95" s="79" t="s">
        <v>92</v>
      </c>
      <c r="B95" s="80" t="s">
        <v>167</v>
      </c>
      <c r="C95" s="45">
        <v>0</v>
      </c>
      <c r="D95" s="46">
        <v>0</v>
      </c>
      <c r="E95" s="45">
        <v>1</v>
      </c>
      <c r="F95" s="46">
        <v>1</v>
      </c>
      <c r="G95" s="46">
        <v>0</v>
      </c>
      <c r="H95" s="22" t="s">
        <v>735</v>
      </c>
      <c r="I95" s="45" t="str">
        <f>IF(SUM(Tabella16[[#This Row],[DE]:[LT]])&gt;0,"Yes","No")</f>
        <v>Yes</v>
      </c>
      <c r="J95" s="20">
        <f>IF(Tabella16[[#This Row],[Used]]="Yes",1,0)</f>
        <v>1</v>
      </c>
    </row>
    <row r="96" spans="1:10" s="20" customFormat="1" ht="15" customHeight="1" x14ac:dyDescent="0.25">
      <c r="A96" s="79" t="s">
        <v>92</v>
      </c>
      <c r="B96" s="80" t="s">
        <v>169</v>
      </c>
      <c r="C96" s="45">
        <v>0</v>
      </c>
      <c r="D96" s="46">
        <v>0</v>
      </c>
      <c r="E96" s="45">
        <v>1</v>
      </c>
      <c r="F96" s="46">
        <v>1</v>
      </c>
      <c r="G96" s="46">
        <v>0</v>
      </c>
      <c r="H96" s="22" t="s">
        <v>735</v>
      </c>
      <c r="I96" s="45" t="str">
        <f>IF(SUM(Tabella16[[#This Row],[DE]:[LT]])&gt;0,"Yes","No")</f>
        <v>Yes</v>
      </c>
      <c r="J96" s="20">
        <f>IF(Tabella16[[#This Row],[Used]]="Yes",1,0)</f>
        <v>1</v>
      </c>
    </row>
    <row r="97" spans="1:10" s="20" customFormat="1" ht="15" customHeight="1" x14ac:dyDescent="0.25">
      <c r="A97" s="79" t="s">
        <v>92</v>
      </c>
      <c r="B97" s="80" t="s">
        <v>171</v>
      </c>
      <c r="C97" s="45">
        <v>0</v>
      </c>
      <c r="D97" s="46">
        <v>0</v>
      </c>
      <c r="E97" s="45">
        <v>1</v>
      </c>
      <c r="F97" s="46">
        <v>0</v>
      </c>
      <c r="G97" s="46">
        <v>0</v>
      </c>
      <c r="H97" s="22" t="s">
        <v>735</v>
      </c>
      <c r="I97" s="45" t="str">
        <f>IF(SUM(Tabella16[[#This Row],[DE]:[LT]])&gt;0,"Yes","No")</f>
        <v>Yes</v>
      </c>
      <c r="J97" s="20">
        <f>IF(Tabella16[[#This Row],[Used]]="Yes",1,0)</f>
        <v>1</v>
      </c>
    </row>
    <row r="98" spans="1:10" s="20" customFormat="1" ht="15" customHeight="1" x14ac:dyDescent="0.25">
      <c r="A98" s="79" t="s">
        <v>92</v>
      </c>
      <c r="B98" s="80" t="s">
        <v>169</v>
      </c>
      <c r="C98" s="45">
        <v>0</v>
      </c>
      <c r="D98" s="46">
        <v>0</v>
      </c>
      <c r="E98" s="45">
        <v>1</v>
      </c>
      <c r="F98" s="46">
        <v>0</v>
      </c>
      <c r="G98" s="46">
        <v>0</v>
      </c>
      <c r="H98" s="22" t="s">
        <v>735</v>
      </c>
      <c r="I98" s="45" t="str">
        <f>IF(SUM(Tabella16[[#This Row],[DE]:[LT]])&gt;0,"Yes","No")</f>
        <v>Yes</v>
      </c>
      <c r="J98" s="20">
        <f>IF(Tabella16[[#This Row],[Used]]="Yes",1,0)</f>
        <v>1</v>
      </c>
    </row>
    <row r="99" spans="1:10" s="20" customFormat="1" ht="15" customHeight="1" thickBot="1" x14ac:dyDescent="0.3">
      <c r="A99" s="79" t="s">
        <v>92</v>
      </c>
      <c r="B99" s="80" t="s">
        <v>174</v>
      </c>
      <c r="C99" s="45">
        <v>0</v>
      </c>
      <c r="D99" s="46">
        <v>0</v>
      </c>
      <c r="E99" s="45">
        <v>1</v>
      </c>
      <c r="F99" s="46">
        <v>0</v>
      </c>
      <c r="G99" s="46">
        <v>0</v>
      </c>
      <c r="H99" s="22" t="s">
        <v>735</v>
      </c>
      <c r="I99" s="45" t="str">
        <f>IF(SUM(Tabella16[[#This Row],[DE]:[LT]])&gt;0,"Yes","No")</f>
        <v>Yes</v>
      </c>
      <c r="J99" s="20">
        <f>IF(Tabella16[[#This Row],[Used]]="Yes",1,0)</f>
        <v>1</v>
      </c>
    </row>
    <row r="100" spans="1:10" s="20" customFormat="1" ht="15" customHeight="1" thickTop="1" x14ac:dyDescent="0.25">
      <c r="A100" s="85" t="s">
        <v>93</v>
      </c>
      <c r="B100" s="86" t="s">
        <v>27</v>
      </c>
      <c r="C100" s="41">
        <v>0</v>
      </c>
      <c r="D100" s="42">
        <v>1</v>
      </c>
      <c r="E100" s="41">
        <v>1</v>
      </c>
      <c r="F100" s="42">
        <v>1</v>
      </c>
      <c r="G100" s="42">
        <v>1</v>
      </c>
      <c r="H100" s="36" t="s">
        <v>735</v>
      </c>
      <c r="I100" s="45" t="str">
        <f>IF(SUM(Tabella16[[#This Row],[DE]:[LT]])&gt;0,"Yes","No")</f>
        <v>Yes</v>
      </c>
      <c r="J100" s="20">
        <f>IF(Tabella16[[#This Row],[Used]]="Yes",1,0)</f>
        <v>1</v>
      </c>
    </row>
    <row r="101" spans="1:10" s="20" customFormat="1" ht="15" customHeight="1" x14ac:dyDescent="0.25">
      <c r="A101" s="83" t="s">
        <v>93</v>
      </c>
      <c r="B101" s="84" t="s">
        <v>107</v>
      </c>
      <c r="C101" s="45">
        <v>0</v>
      </c>
      <c r="D101" s="46">
        <v>1</v>
      </c>
      <c r="E101" s="45">
        <v>1</v>
      </c>
      <c r="F101" s="46">
        <v>1</v>
      </c>
      <c r="G101" s="46">
        <v>1</v>
      </c>
      <c r="H101" s="25" t="s">
        <v>735</v>
      </c>
      <c r="I101" s="45" t="str">
        <f>IF(SUM(Tabella16[[#This Row],[DE]:[LT]])&gt;0,"Yes","No")</f>
        <v>Yes</v>
      </c>
      <c r="J101" s="20">
        <f>IF(Tabella16[[#This Row],[Used]]="Yes",1,0)</f>
        <v>1</v>
      </c>
    </row>
    <row r="102" spans="1:10" s="20" customFormat="1" ht="15" customHeight="1" x14ac:dyDescent="0.25">
      <c r="A102" s="83" t="s">
        <v>93</v>
      </c>
      <c r="B102" s="84" t="s">
        <v>176</v>
      </c>
      <c r="C102" s="45">
        <v>0</v>
      </c>
      <c r="D102" s="46">
        <v>1</v>
      </c>
      <c r="E102" s="45">
        <v>1</v>
      </c>
      <c r="F102" s="46">
        <v>1</v>
      </c>
      <c r="G102" s="46">
        <v>1</v>
      </c>
      <c r="H102" s="25" t="s">
        <v>735</v>
      </c>
      <c r="I102" s="45" t="str">
        <f>IF(SUM(Tabella16[[#This Row],[DE]:[LT]])&gt;0,"Yes","No")</f>
        <v>Yes</v>
      </c>
      <c r="J102" s="20">
        <f>IF(Tabella16[[#This Row],[Used]]="Yes",1,0)</f>
        <v>1</v>
      </c>
    </row>
    <row r="103" spans="1:10" s="20" customFormat="1" ht="15" customHeight="1" x14ac:dyDescent="0.25">
      <c r="A103" s="83" t="s">
        <v>93</v>
      </c>
      <c r="B103" s="84" t="s">
        <v>109</v>
      </c>
      <c r="C103" s="45">
        <v>0</v>
      </c>
      <c r="D103" s="46">
        <v>1</v>
      </c>
      <c r="E103" s="45">
        <v>1</v>
      </c>
      <c r="F103" s="46">
        <v>1</v>
      </c>
      <c r="G103" s="46">
        <v>1</v>
      </c>
      <c r="H103" s="25" t="s">
        <v>735</v>
      </c>
      <c r="I103" s="45" t="str">
        <f>IF(SUM(Tabella16[[#This Row],[DE]:[LT]])&gt;0,"Yes","No")</f>
        <v>Yes</v>
      </c>
      <c r="J103" s="20">
        <f>IF(Tabella16[[#This Row],[Used]]="Yes",1,0)</f>
        <v>1</v>
      </c>
    </row>
    <row r="104" spans="1:10" s="20" customFormat="1" ht="15" customHeight="1" x14ac:dyDescent="0.25">
      <c r="A104" s="83" t="s">
        <v>93</v>
      </c>
      <c r="B104" s="84" t="s">
        <v>37</v>
      </c>
      <c r="C104" s="45">
        <v>0</v>
      </c>
      <c r="D104" s="46">
        <v>0</v>
      </c>
      <c r="E104" s="45">
        <v>1</v>
      </c>
      <c r="F104" s="46">
        <v>1</v>
      </c>
      <c r="G104" s="46">
        <v>0</v>
      </c>
      <c r="H104" s="25" t="s">
        <v>735</v>
      </c>
      <c r="I104" s="45" t="str">
        <f>IF(SUM(Tabella16[[#This Row],[DE]:[LT]])&gt;0,"Yes","No")</f>
        <v>Yes</v>
      </c>
      <c r="J104" s="20">
        <f>IF(Tabella16[[#This Row],[Used]]="Yes",1,0)</f>
        <v>1</v>
      </c>
    </row>
    <row r="105" spans="1:10" s="20" customFormat="1" ht="15" customHeight="1" x14ac:dyDescent="0.25">
      <c r="A105" s="83" t="s">
        <v>93</v>
      </c>
      <c r="B105" s="84" t="s">
        <v>178</v>
      </c>
      <c r="C105" s="45">
        <v>0</v>
      </c>
      <c r="D105" s="46">
        <v>1</v>
      </c>
      <c r="E105" s="45">
        <v>1</v>
      </c>
      <c r="F105" s="46">
        <v>1</v>
      </c>
      <c r="G105" s="46">
        <v>1</v>
      </c>
      <c r="H105" s="26" t="s">
        <v>716</v>
      </c>
      <c r="I105" s="45" t="str">
        <f>IF(SUM(Tabella16[[#This Row],[DE]:[LT]])&gt;0,"Yes","No")</f>
        <v>Yes</v>
      </c>
      <c r="J105" s="20">
        <f>IF(Tabella16[[#This Row],[Used]]="Yes",1,0)</f>
        <v>1</v>
      </c>
    </row>
    <row r="106" spans="1:10" s="20" customFormat="1" ht="15" customHeight="1" x14ac:dyDescent="0.25">
      <c r="A106" s="83" t="s">
        <v>93</v>
      </c>
      <c r="B106" s="84" t="s">
        <v>180</v>
      </c>
      <c r="C106" s="45">
        <v>0</v>
      </c>
      <c r="D106" s="46">
        <v>1</v>
      </c>
      <c r="E106" s="45">
        <v>1</v>
      </c>
      <c r="F106" s="46">
        <v>1</v>
      </c>
      <c r="G106" s="46">
        <v>1</v>
      </c>
      <c r="H106" s="25" t="s">
        <v>735</v>
      </c>
      <c r="I106" s="45" t="str">
        <f>IF(SUM(Tabella16[[#This Row],[DE]:[LT]])&gt;0,"Yes","No")</f>
        <v>Yes</v>
      </c>
      <c r="J106" s="20">
        <f>IF(Tabella16[[#This Row],[Used]]="Yes",1,0)</f>
        <v>1</v>
      </c>
    </row>
    <row r="107" spans="1:10" s="20" customFormat="1" ht="15" customHeight="1" x14ac:dyDescent="0.25">
      <c r="A107" s="83" t="s">
        <v>93</v>
      </c>
      <c r="B107" s="84" t="s">
        <v>182</v>
      </c>
      <c r="C107" s="45">
        <v>0</v>
      </c>
      <c r="D107" s="46">
        <v>1</v>
      </c>
      <c r="E107" s="45">
        <v>1</v>
      </c>
      <c r="F107" s="46">
        <v>1</v>
      </c>
      <c r="G107" s="46">
        <v>1</v>
      </c>
      <c r="H107" s="25" t="s">
        <v>735</v>
      </c>
      <c r="I107" s="45" t="str">
        <f>IF(SUM(Tabella16[[#This Row],[DE]:[LT]])&gt;0,"Yes","No")</f>
        <v>Yes</v>
      </c>
      <c r="J107" s="20">
        <f>IF(Tabella16[[#This Row],[Used]]="Yes",1,0)</f>
        <v>1</v>
      </c>
    </row>
    <row r="108" spans="1:10" s="20" customFormat="1" ht="15" customHeight="1" x14ac:dyDescent="0.25">
      <c r="A108" s="83" t="s">
        <v>93</v>
      </c>
      <c r="B108" s="84" t="s">
        <v>184</v>
      </c>
      <c r="C108" s="45">
        <v>0</v>
      </c>
      <c r="D108" s="46">
        <v>1</v>
      </c>
      <c r="E108" s="45">
        <v>1</v>
      </c>
      <c r="F108" s="46">
        <v>1</v>
      </c>
      <c r="G108" s="46">
        <v>1</v>
      </c>
      <c r="H108" s="25" t="s">
        <v>735</v>
      </c>
      <c r="I108" s="45" t="str">
        <f>IF(SUM(Tabella16[[#This Row],[DE]:[LT]])&gt;0,"Yes","No")</f>
        <v>Yes</v>
      </c>
      <c r="J108" s="20">
        <f>IF(Tabella16[[#This Row],[Used]]="Yes",1,0)</f>
        <v>1</v>
      </c>
    </row>
    <row r="109" spans="1:10" s="20" customFormat="1" ht="15" customHeight="1" x14ac:dyDescent="0.25">
      <c r="A109" s="83" t="s">
        <v>93</v>
      </c>
      <c r="B109" s="84" t="s">
        <v>186</v>
      </c>
      <c r="C109" s="45">
        <v>0</v>
      </c>
      <c r="D109" s="46">
        <v>1</v>
      </c>
      <c r="E109" s="45">
        <v>1</v>
      </c>
      <c r="F109" s="46">
        <v>1</v>
      </c>
      <c r="G109" s="46">
        <v>1</v>
      </c>
      <c r="H109" s="25" t="s">
        <v>735</v>
      </c>
      <c r="I109" s="45" t="str">
        <f>IF(SUM(Tabella16[[#This Row],[DE]:[LT]])&gt;0,"Yes","No")</f>
        <v>Yes</v>
      </c>
      <c r="J109" s="20">
        <f>IF(Tabella16[[#This Row],[Used]]="Yes",1,0)</f>
        <v>1</v>
      </c>
    </row>
    <row r="110" spans="1:10" s="20" customFormat="1" ht="15" customHeight="1" x14ac:dyDescent="0.25">
      <c r="A110" s="83" t="s">
        <v>93</v>
      </c>
      <c r="B110" s="84" t="s">
        <v>182</v>
      </c>
      <c r="C110" s="45">
        <v>0</v>
      </c>
      <c r="D110" s="46">
        <v>1</v>
      </c>
      <c r="E110" s="45">
        <v>1</v>
      </c>
      <c r="F110" s="46">
        <v>1</v>
      </c>
      <c r="G110" s="46">
        <v>1</v>
      </c>
      <c r="H110" s="25" t="s">
        <v>735</v>
      </c>
      <c r="I110" s="45" t="str">
        <f>IF(SUM(Tabella16[[#This Row],[DE]:[LT]])&gt;0,"Yes","No")</f>
        <v>Yes</v>
      </c>
      <c r="J110" s="20">
        <f>IF(Tabella16[[#This Row],[Used]]="Yes",1,0)</f>
        <v>1</v>
      </c>
    </row>
    <row r="111" spans="1:10" s="20" customFormat="1" ht="15" customHeight="1" x14ac:dyDescent="0.25">
      <c r="A111" s="83" t="s">
        <v>93</v>
      </c>
      <c r="B111" s="84" t="s">
        <v>189</v>
      </c>
      <c r="C111" s="45">
        <v>0</v>
      </c>
      <c r="D111" s="46">
        <v>1</v>
      </c>
      <c r="E111" s="45">
        <v>1</v>
      </c>
      <c r="F111" s="46">
        <v>1</v>
      </c>
      <c r="G111" s="46">
        <v>1</v>
      </c>
      <c r="H111" s="26" t="s">
        <v>716</v>
      </c>
      <c r="I111" s="45" t="str">
        <f>IF(SUM(Tabella16[[#This Row],[DE]:[LT]])&gt;0,"Yes","No")</f>
        <v>Yes</v>
      </c>
      <c r="J111" s="20">
        <f>IF(Tabella16[[#This Row],[Used]]="Yes",1,0)</f>
        <v>1</v>
      </c>
    </row>
    <row r="112" spans="1:10" s="20" customFormat="1" ht="15" customHeight="1" x14ac:dyDescent="0.25">
      <c r="A112" s="83" t="s">
        <v>93</v>
      </c>
      <c r="B112" s="84" t="s">
        <v>182</v>
      </c>
      <c r="C112" s="45">
        <v>0</v>
      </c>
      <c r="D112" s="46">
        <v>1</v>
      </c>
      <c r="E112" s="45">
        <v>1</v>
      </c>
      <c r="F112" s="46">
        <v>1</v>
      </c>
      <c r="G112" s="46">
        <v>1</v>
      </c>
      <c r="H112" s="25" t="s">
        <v>735</v>
      </c>
      <c r="I112" s="45" t="str">
        <f>IF(SUM(Tabella16[[#This Row],[DE]:[LT]])&gt;0,"Yes","No")</f>
        <v>Yes</v>
      </c>
      <c r="J112" s="20">
        <f>IF(Tabella16[[#This Row],[Used]]="Yes",1,0)</f>
        <v>1</v>
      </c>
    </row>
    <row r="113" spans="1:10" s="20" customFormat="1" ht="15" customHeight="1" x14ac:dyDescent="0.25">
      <c r="A113" s="83" t="s">
        <v>93</v>
      </c>
      <c r="B113" s="84" t="s">
        <v>192</v>
      </c>
      <c r="C113" s="45">
        <v>0</v>
      </c>
      <c r="D113" s="46">
        <v>1</v>
      </c>
      <c r="E113" s="45">
        <v>1</v>
      </c>
      <c r="F113" s="46">
        <v>1</v>
      </c>
      <c r="G113" s="46">
        <v>1</v>
      </c>
      <c r="H113" s="25" t="s">
        <v>735</v>
      </c>
      <c r="I113" s="45" t="str">
        <f>IF(SUM(Tabella16[[#This Row],[DE]:[LT]])&gt;0,"Yes","No")</f>
        <v>Yes</v>
      </c>
      <c r="J113" s="20">
        <f>IF(Tabella16[[#This Row],[Used]]="Yes",1,0)</f>
        <v>1</v>
      </c>
    </row>
    <row r="114" spans="1:10" s="20" customFormat="1" ht="15" customHeight="1" x14ac:dyDescent="0.25">
      <c r="A114" s="83" t="s">
        <v>93</v>
      </c>
      <c r="B114" s="84" t="s">
        <v>110</v>
      </c>
      <c r="C114" s="45">
        <v>0</v>
      </c>
      <c r="D114" s="46">
        <v>1</v>
      </c>
      <c r="E114" s="45">
        <v>1</v>
      </c>
      <c r="F114" s="46">
        <v>1</v>
      </c>
      <c r="G114" s="46">
        <v>1</v>
      </c>
      <c r="H114" s="26" t="s">
        <v>716</v>
      </c>
      <c r="I114" s="45" t="str">
        <f>IF(SUM(Tabella16[[#This Row],[DE]:[LT]])&gt;0,"Yes","No")</f>
        <v>Yes</v>
      </c>
      <c r="J114" s="20">
        <f>IF(Tabella16[[#This Row],[Used]]="Yes",1,0)</f>
        <v>1</v>
      </c>
    </row>
    <row r="115" spans="1:10" s="20" customFormat="1" ht="15" customHeight="1" x14ac:dyDescent="0.25">
      <c r="A115" s="83" t="s">
        <v>93</v>
      </c>
      <c r="B115" s="84" t="s">
        <v>112</v>
      </c>
      <c r="C115" s="45">
        <v>0</v>
      </c>
      <c r="D115" s="46">
        <v>1</v>
      </c>
      <c r="E115" s="45">
        <v>1</v>
      </c>
      <c r="F115" s="46">
        <v>1</v>
      </c>
      <c r="G115" s="46">
        <v>1</v>
      </c>
      <c r="H115" s="25" t="s">
        <v>735</v>
      </c>
      <c r="I115" s="45" t="str">
        <f>IF(SUM(Tabella16[[#This Row],[DE]:[LT]])&gt;0,"Yes","No")</f>
        <v>Yes</v>
      </c>
      <c r="J115" s="20">
        <f>IF(Tabella16[[#This Row],[Used]]="Yes",1,0)</f>
        <v>1</v>
      </c>
    </row>
    <row r="116" spans="1:10" s="20" customFormat="1" ht="15" customHeight="1" x14ac:dyDescent="0.25">
      <c r="A116" s="83" t="s">
        <v>93</v>
      </c>
      <c r="B116" s="84" t="s">
        <v>196</v>
      </c>
      <c r="C116" s="45">
        <v>0</v>
      </c>
      <c r="D116" s="46">
        <v>1</v>
      </c>
      <c r="E116" s="45">
        <v>1</v>
      </c>
      <c r="F116" s="46">
        <v>1</v>
      </c>
      <c r="G116" s="46">
        <v>1</v>
      </c>
      <c r="H116" s="26" t="s">
        <v>716</v>
      </c>
      <c r="I116" s="45" t="str">
        <f>IF(SUM(Tabella16[[#This Row],[DE]:[LT]])&gt;0,"Yes","No")</f>
        <v>Yes</v>
      </c>
      <c r="J116" s="20">
        <f>IF(Tabella16[[#This Row],[Used]]="Yes",1,0)</f>
        <v>1</v>
      </c>
    </row>
    <row r="117" spans="1:10" s="20" customFormat="1" ht="15" customHeight="1" x14ac:dyDescent="0.25">
      <c r="A117" s="83" t="s">
        <v>93</v>
      </c>
      <c r="B117" s="84" t="s">
        <v>198</v>
      </c>
      <c r="C117" s="45">
        <v>0</v>
      </c>
      <c r="D117" s="46">
        <v>1</v>
      </c>
      <c r="E117" s="45">
        <v>1</v>
      </c>
      <c r="F117" s="46">
        <v>1</v>
      </c>
      <c r="G117" s="46">
        <v>1</v>
      </c>
      <c r="H117" s="25" t="s">
        <v>735</v>
      </c>
      <c r="I117" s="45" t="str">
        <f>IF(SUM(Tabella16[[#This Row],[DE]:[LT]])&gt;0,"Yes","No")</f>
        <v>Yes</v>
      </c>
      <c r="J117" s="20">
        <f>IF(Tabella16[[#This Row],[Used]]="Yes",1,0)</f>
        <v>1</v>
      </c>
    </row>
    <row r="118" spans="1:10" s="20" customFormat="1" ht="15" customHeight="1" x14ac:dyDescent="0.25">
      <c r="A118" s="83" t="s">
        <v>93</v>
      </c>
      <c r="B118" s="84" t="s">
        <v>200</v>
      </c>
      <c r="C118" s="45">
        <v>0</v>
      </c>
      <c r="D118" s="46">
        <v>1</v>
      </c>
      <c r="E118" s="45">
        <v>1</v>
      </c>
      <c r="F118" s="46">
        <v>1</v>
      </c>
      <c r="G118" s="46">
        <v>1</v>
      </c>
      <c r="H118" s="25" t="s">
        <v>735</v>
      </c>
      <c r="I118" s="45" t="str">
        <f>IF(SUM(Tabella16[[#This Row],[DE]:[LT]])&gt;0,"Yes","No")</f>
        <v>Yes</v>
      </c>
      <c r="J118" s="20">
        <f>IF(Tabella16[[#This Row],[Used]]="Yes",1,0)</f>
        <v>1</v>
      </c>
    </row>
    <row r="119" spans="1:10" s="20" customFormat="1" ht="15" customHeight="1" x14ac:dyDescent="0.25">
      <c r="A119" s="83" t="s">
        <v>93</v>
      </c>
      <c r="B119" s="84" t="s">
        <v>202</v>
      </c>
      <c r="C119" s="45">
        <v>0</v>
      </c>
      <c r="D119" s="46">
        <v>1</v>
      </c>
      <c r="E119" s="45">
        <v>1</v>
      </c>
      <c r="F119" s="46">
        <v>1</v>
      </c>
      <c r="G119" s="46">
        <v>1</v>
      </c>
      <c r="H119" s="25" t="s">
        <v>735</v>
      </c>
      <c r="I119" s="45" t="str">
        <f>IF(SUM(Tabella16[[#This Row],[DE]:[LT]])&gt;0,"Yes","No")</f>
        <v>Yes</v>
      </c>
      <c r="J119" s="20">
        <f>IF(Tabella16[[#This Row],[Used]]="Yes",1,0)</f>
        <v>1</v>
      </c>
    </row>
    <row r="120" spans="1:10" s="20" customFormat="1" ht="15" customHeight="1" x14ac:dyDescent="0.25">
      <c r="A120" s="83" t="s">
        <v>93</v>
      </c>
      <c r="B120" s="84" t="s">
        <v>204</v>
      </c>
      <c r="C120" s="45">
        <v>0</v>
      </c>
      <c r="D120" s="46">
        <v>1</v>
      </c>
      <c r="E120" s="45">
        <v>1</v>
      </c>
      <c r="F120" s="46">
        <v>1</v>
      </c>
      <c r="G120" s="46">
        <v>1</v>
      </c>
      <c r="H120" s="25" t="s">
        <v>735</v>
      </c>
      <c r="I120" s="45" t="str">
        <f>IF(SUM(Tabella16[[#This Row],[DE]:[LT]])&gt;0,"Yes","No")</f>
        <v>Yes</v>
      </c>
      <c r="J120" s="20">
        <f>IF(Tabella16[[#This Row],[Used]]="Yes",1,0)</f>
        <v>1</v>
      </c>
    </row>
    <row r="121" spans="1:10" s="20" customFormat="1" ht="15" customHeight="1" x14ac:dyDescent="0.25">
      <c r="A121" s="83" t="s">
        <v>93</v>
      </c>
      <c r="B121" s="84" t="s">
        <v>206</v>
      </c>
      <c r="C121" s="45">
        <v>0</v>
      </c>
      <c r="D121" s="46">
        <v>0</v>
      </c>
      <c r="E121" s="45">
        <v>0</v>
      </c>
      <c r="F121" s="46">
        <v>0</v>
      </c>
      <c r="G121" s="46">
        <v>0</v>
      </c>
      <c r="H121" s="25" t="s">
        <v>735</v>
      </c>
      <c r="I121" s="45" t="str">
        <f>IF(SUM(Tabella16[[#This Row],[DE]:[LT]])&gt;0,"Yes","No")</f>
        <v>No</v>
      </c>
      <c r="J121" s="20">
        <f>IF(Tabella16[[#This Row],[Used]]="Yes",1,0)</f>
        <v>0</v>
      </c>
    </row>
    <row r="122" spans="1:10" s="20" customFormat="1" ht="15" customHeight="1" x14ac:dyDescent="0.25">
      <c r="A122" s="83" t="s">
        <v>93</v>
      </c>
      <c r="B122" s="84" t="s">
        <v>208</v>
      </c>
      <c r="C122" s="45">
        <v>0</v>
      </c>
      <c r="D122" s="46">
        <v>0</v>
      </c>
      <c r="E122" s="45">
        <v>0</v>
      </c>
      <c r="F122" s="46">
        <v>0</v>
      </c>
      <c r="G122" s="46">
        <v>0</v>
      </c>
      <c r="H122" s="25" t="s">
        <v>735</v>
      </c>
      <c r="I122" s="45" t="str">
        <f>IF(SUM(Tabella16[[#This Row],[DE]:[LT]])&gt;0,"Yes","No")</f>
        <v>No</v>
      </c>
      <c r="J122" s="20">
        <f>IF(Tabella16[[#This Row],[Used]]="Yes",1,0)</f>
        <v>0</v>
      </c>
    </row>
    <row r="123" spans="1:10" s="20" customFormat="1" ht="15" customHeight="1" x14ac:dyDescent="0.25">
      <c r="A123" s="83" t="s">
        <v>93</v>
      </c>
      <c r="B123" s="84" t="s">
        <v>210</v>
      </c>
      <c r="C123" s="45">
        <v>0</v>
      </c>
      <c r="D123" s="46">
        <v>0</v>
      </c>
      <c r="E123" s="45">
        <v>0</v>
      </c>
      <c r="F123" s="46">
        <v>0</v>
      </c>
      <c r="G123" s="46">
        <v>0</v>
      </c>
      <c r="H123" s="25" t="s">
        <v>735</v>
      </c>
      <c r="I123" s="45" t="str">
        <f>IF(SUM(Tabella16[[#This Row],[DE]:[LT]])&gt;0,"Yes","No")</f>
        <v>No</v>
      </c>
      <c r="J123" s="20">
        <f>IF(Tabella16[[#This Row],[Used]]="Yes",1,0)</f>
        <v>0</v>
      </c>
    </row>
    <row r="124" spans="1:10" s="20" customFormat="1" ht="15" customHeight="1" x14ac:dyDescent="0.25">
      <c r="A124" s="83" t="s">
        <v>93</v>
      </c>
      <c r="B124" s="84" t="s">
        <v>206</v>
      </c>
      <c r="C124" s="45">
        <v>0</v>
      </c>
      <c r="D124" s="46">
        <v>0</v>
      </c>
      <c r="E124" s="45">
        <v>0</v>
      </c>
      <c r="F124" s="46">
        <v>0</v>
      </c>
      <c r="G124" s="46">
        <v>0</v>
      </c>
      <c r="H124" s="25" t="s">
        <v>735</v>
      </c>
      <c r="I124" s="45" t="str">
        <f>IF(SUM(Tabella16[[#This Row],[DE]:[LT]])&gt;0,"Yes","No")</f>
        <v>No</v>
      </c>
      <c r="J124" s="20">
        <f>IF(Tabella16[[#This Row],[Used]]="Yes",1,0)</f>
        <v>0</v>
      </c>
    </row>
    <row r="125" spans="1:10" s="20" customFormat="1" ht="15" customHeight="1" x14ac:dyDescent="0.25">
      <c r="A125" s="83" t="s">
        <v>93</v>
      </c>
      <c r="B125" s="84" t="s">
        <v>213</v>
      </c>
      <c r="C125" s="45">
        <v>0</v>
      </c>
      <c r="D125" s="46">
        <v>0</v>
      </c>
      <c r="E125" s="45">
        <v>0</v>
      </c>
      <c r="F125" s="46">
        <v>0</v>
      </c>
      <c r="G125" s="46">
        <v>0</v>
      </c>
      <c r="H125" s="25" t="s">
        <v>735</v>
      </c>
      <c r="I125" s="45" t="str">
        <f>IF(SUM(Tabella16[[#This Row],[DE]:[LT]])&gt;0,"Yes","No")</f>
        <v>No</v>
      </c>
      <c r="J125" s="20">
        <f>IF(Tabella16[[#This Row],[Used]]="Yes",1,0)</f>
        <v>0</v>
      </c>
    </row>
    <row r="126" spans="1:10" s="20" customFormat="1" ht="15" customHeight="1" x14ac:dyDescent="0.25">
      <c r="A126" s="83" t="s">
        <v>93</v>
      </c>
      <c r="B126" s="84" t="s">
        <v>206</v>
      </c>
      <c r="C126" s="45">
        <v>0</v>
      </c>
      <c r="D126" s="46">
        <v>0</v>
      </c>
      <c r="E126" s="45">
        <v>0</v>
      </c>
      <c r="F126" s="46">
        <v>0</v>
      </c>
      <c r="G126" s="46">
        <v>0</v>
      </c>
      <c r="H126" s="25" t="s">
        <v>735</v>
      </c>
      <c r="I126" s="45" t="str">
        <f>IF(SUM(Tabella16[[#This Row],[DE]:[LT]])&gt;0,"Yes","No")</f>
        <v>No</v>
      </c>
      <c r="J126" s="20">
        <f>IF(Tabella16[[#This Row],[Used]]="Yes",1,0)</f>
        <v>0</v>
      </c>
    </row>
    <row r="127" spans="1:10" s="20" customFormat="1" ht="15" customHeight="1" x14ac:dyDescent="0.25">
      <c r="A127" s="83" t="s">
        <v>93</v>
      </c>
      <c r="B127" s="84" t="s">
        <v>216</v>
      </c>
      <c r="C127" s="45">
        <v>0</v>
      </c>
      <c r="D127" s="46">
        <v>1</v>
      </c>
      <c r="E127" s="45">
        <v>1</v>
      </c>
      <c r="F127" s="46">
        <v>0</v>
      </c>
      <c r="G127" s="46">
        <v>1</v>
      </c>
      <c r="H127" s="25" t="s">
        <v>735</v>
      </c>
      <c r="I127" s="45" t="str">
        <f>IF(SUM(Tabella16[[#This Row],[DE]:[LT]])&gt;0,"Yes","No")</f>
        <v>Yes</v>
      </c>
      <c r="J127" s="20">
        <f>IF(Tabella16[[#This Row],[Used]]="Yes",1,0)</f>
        <v>1</v>
      </c>
    </row>
    <row r="128" spans="1:10" s="20" customFormat="1" ht="15" customHeight="1" x14ac:dyDescent="0.25">
      <c r="A128" s="83" t="s">
        <v>93</v>
      </c>
      <c r="B128" s="84" t="s">
        <v>218</v>
      </c>
      <c r="C128" s="45">
        <v>0</v>
      </c>
      <c r="D128" s="46">
        <v>1</v>
      </c>
      <c r="E128" s="45">
        <v>1</v>
      </c>
      <c r="F128" s="46">
        <v>1</v>
      </c>
      <c r="G128" s="46">
        <v>1</v>
      </c>
      <c r="H128" s="26" t="s">
        <v>716</v>
      </c>
      <c r="I128" s="45" t="str">
        <f>IF(SUM(Tabella16[[#This Row],[DE]:[LT]])&gt;0,"Yes","No")</f>
        <v>Yes</v>
      </c>
      <c r="J128" s="20">
        <f>IF(Tabella16[[#This Row],[Used]]="Yes",1,0)</f>
        <v>1</v>
      </c>
    </row>
    <row r="129" spans="1:10" s="20" customFormat="1" ht="15" customHeight="1" x14ac:dyDescent="0.25">
      <c r="A129" s="83" t="s">
        <v>93</v>
      </c>
      <c r="B129" s="84" t="s">
        <v>220</v>
      </c>
      <c r="C129" s="45">
        <v>0</v>
      </c>
      <c r="D129" s="46">
        <v>1</v>
      </c>
      <c r="E129" s="45">
        <v>1</v>
      </c>
      <c r="F129" s="46">
        <v>1</v>
      </c>
      <c r="G129" s="46">
        <v>1</v>
      </c>
      <c r="H129" s="26" t="s">
        <v>716</v>
      </c>
      <c r="I129" s="45" t="str">
        <f>IF(SUM(Tabella16[[#This Row],[DE]:[LT]])&gt;0,"Yes","No")</f>
        <v>Yes</v>
      </c>
      <c r="J129" s="20">
        <f>IF(Tabella16[[#This Row],[Used]]="Yes",1,0)</f>
        <v>1</v>
      </c>
    </row>
    <row r="130" spans="1:10" s="20" customFormat="1" ht="15" customHeight="1" x14ac:dyDescent="0.25">
      <c r="A130" s="83" t="s">
        <v>93</v>
      </c>
      <c r="B130" s="84" t="s">
        <v>220</v>
      </c>
      <c r="C130" s="45">
        <v>0</v>
      </c>
      <c r="D130" s="46">
        <v>0</v>
      </c>
      <c r="E130" s="45">
        <v>0</v>
      </c>
      <c r="F130" s="46">
        <v>0</v>
      </c>
      <c r="G130" s="46">
        <v>0</v>
      </c>
      <c r="H130" s="25" t="s">
        <v>735</v>
      </c>
      <c r="I130" s="45" t="str">
        <f>IF(SUM(Tabella16[[#This Row],[DE]:[LT]])&gt;0,"Yes","No")</f>
        <v>No</v>
      </c>
      <c r="J130" s="20">
        <f>IF(Tabella16[[#This Row],[Used]]="Yes",1,0)</f>
        <v>0</v>
      </c>
    </row>
    <row r="131" spans="1:10" s="20" customFormat="1" ht="15" customHeight="1" x14ac:dyDescent="0.25">
      <c r="A131" s="83" t="s">
        <v>93</v>
      </c>
      <c r="B131" s="84" t="s">
        <v>223</v>
      </c>
      <c r="C131" s="45">
        <v>0</v>
      </c>
      <c r="D131" s="46">
        <v>1</v>
      </c>
      <c r="E131" s="45">
        <v>1</v>
      </c>
      <c r="F131" s="46">
        <v>0</v>
      </c>
      <c r="G131" s="46">
        <v>1</v>
      </c>
      <c r="H131" s="25" t="s">
        <v>735</v>
      </c>
      <c r="I131" s="45" t="str">
        <f>IF(SUM(Tabella16[[#This Row],[DE]:[LT]])&gt;0,"Yes","No")</f>
        <v>Yes</v>
      </c>
      <c r="J131" s="20">
        <f>IF(Tabella16[[#This Row],[Used]]="Yes",1,0)</f>
        <v>1</v>
      </c>
    </row>
    <row r="132" spans="1:10" s="20" customFormat="1" ht="15" customHeight="1" x14ac:dyDescent="0.25">
      <c r="A132" s="83" t="s">
        <v>93</v>
      </c>
      <c r="B132" s="84" t="s">
        <v>225</v>
      </c>
      <c r="C132" s="45">
        <v>0</v>
      </c>
      <c r="D132" s="46">
        <v>1</v>
      </c>
      <c r="E132" s="45">
        <v>1</v>
      </c>
      <c r="F132" s="46">
        <v>1</v>
      </c>
      <c r="G132" s="46">
        <v>1</v>
      </c>
      <c r="H132" s="26" t="s">
        <v>716</v>
      </c>
      <c r="I132" s="45" t="str">
        <f>IF(SUM(Tabella16[[#This Row],[DE]:[LT]])&gt;0,"Yes","No")</f>
        <v>Yes</v>
      </c>
      <c r="J132" s="20">
        <f>IF(Tabella16[[#This Row],[Used]]="Yes",1,0)</f>
        <v>1</v>
      </c>
    </row>
    <row r="133" spans="1:10" s="20" customFormat="1" ht="15" customHeight="1" x14ac:dyDescent="0.25">
      <c r="A133" s="83" t="s">
        <v>93</v>
      </c>
      <c r="B133" s="84" t="s">
        <v>227</v>
      </c>
      <c r="C133" s="45">
        <v>0</v>
      </c>
      <c r="D133" s="46">
        <v>1</v>
      </c>
      <c r="E133" s="45">
        <v>0</v>
      </c>
      <c r="F133" s="46">
        <v>1</v>
      </c>
      <c r="G133" s="46">
        <v>0</v>
      </c>
      <c r="H133" s="26" t="s">
        <v>716</v>
      </c>
      <c r="I133" s="45" t="str">
        <f>IF(SUM(Tabella16[[#This Row],[DE]:[LT]])&gt;0,"Yes","No")</f>
        <v>Yes</v>
      </c>
      <c r="J133" s="20">
        <f>IF(Tabella16[[#This Row],[Used]]="Yes",1,0)</f>
        <v>1</v>
      </c>
    </row>
    <row r="134" spans="1:10" s="20" customFormat="1" ht="15" customHeight="1" x14ac:dyDescent="0.25">
      <c r="A134" s="83" t="s">
        <v>93</v>
      </c>
      <c r="B134" s="84" t="s">
        <v>206</v>
      </c>
      <c r="C134" s="45">
        <v>0</v>
      </c>
      <c r="D134" s="46">
        <v>0</v>
      </c>
      <c r="E134" s="45">
        <v>0</v>
      </c>
      <c r="F134" s="46">
        <v>0</v>
      </c>
      <c r="G134" s="46">
        <v>0</v>
      </c>
      <c r="H134" s="25" t="s">
        <v>735</v>
      </c>
      <c r="I134" s="45" t="str">
        <f>IF(SUM(Tabella16[[#This Row],[DE]:[LT]])&gt;0,"Yes","No")</f>
        <v>No</v>
      </c>
      <c r="J134" s="20">
        <f>IF(Tabella16[[#This Row],[Used]]="Yes",1,0)</f>
        <v>0</v>
      </c>
    </row>
    <row r="135" spans="1:10" s="20" customFormat="1" ht="15" customHeight="1" x14ac:dyDescent="0.25">
      <c r="A135" s="83" t="s">
        <v>93</v>
      </c>
      <c r="B135" s="84" t="s">
        <v>230</v>
      </c>
      <c r="C135" s="45">
        <v>0</v>
      </c>
      <c r="D135" s="46">
        <v>0</v>
      </c>
      <c r="E135" s="45">
        <v>0</v>
      </c>
      <c r="F135" s="46">
        <v>0</v>
      </c>
      <c r="G135" s="46">
        <v>0</v>
      </c>
      <c r="H135" s="25" t="s">
        <v>735</v>
      </c>
      <c r="I135" s="45" t="str">
        <f>IF(SUM(Tabella16[[#This Row],[DE]:[LT]])&gt;0,"Yes","No")</f>
        <v>No</v>
      </c>
      <c r="J135" s="20">
        <f>IF(Tabella16[[#This Row],[Used]]="Yes",1,0)</f>
        <v>0</v>
      </c>
    </row>
    <row r="136" spans="1:10" s="20" customFormat="1" ht="15" customHeight="1" x14ac:dyDescent="0.25">
      <c r="A136" s="83" t="s">
        <v>93</v>
      </c>
      <c r="B136" s="84" t="s">
        <v>210</v>
      </c>
      <c r="C136" s="45">
        <v>0</v>
      </c>
      <c r="D136" s="46">
        <v>0</v>
      </c>
      <c r="E136" s="45">
        <v>0</v>
      </c>
      <c r="F136" s="46">
        <v>0</v>
      </c>
      <c r="G136" s="46">
        <v>0</v>
      </c>
      <c r="H136" s="25" t="s">
        <v>735</v>
      </c>
      <c r="I136" s="45" t="str">
        <f>IF(SUM(Tabella16[[#This Row],[DE]:[LT]])&gt;0,"Yes","No")</f>
        <v>No</v>
      </c>
      <c r="J136" s="20">
        <f>IF(Tabella16[[#This Row],[Used]]="Yes",1,0)</f>
        <v>0</v>
      </c>
    </row>
    <row r="137" spans="1:10" s="20" customFormat="1" ht="15" customHeight="1" x14ac:dyDescent="0.25">
      <c r="A137" s="83" t="s">
        <v>93</v>
      </c>
      <c r="B137" s="84" t="s">
        <v>206</v>
      </c>
      <c r="C137" s="45">
        <v>0</v>
      </c>
      <c r="D137" s="46">
        <v>0</v>
      </c>
      <c r="E137" s="45">
        <v>0</v>
      </c>
      <c r="F137" s="46">
        <v>0</v>
      </c>
      <c r="G137" s="46">
        <v>0</v>
      </c>
      <c r="H137" s="25" t="s">
        <v>735</v>
      </c>
      <c r="I137" s="45" t="str">
        <f>IF(SUM(Tabella16[[#This Row],[DE]:[LT]])&gt;0,"Yes","No")</f>
        <v>No</v>
      </c>
      <c r="J137" s="20">
        <f>IF(Tabella16[[#This Row],[Used]]="Yes",1,0)</f>
        <v>0</v>
      </c>
    </row>
    <row r="138" spans="1:10" s="20" customFormat="1" ht="15" customHeight="1" x14ac:dyDescent="0.25">
      <c r="A138" s="83" t="s">
        <v>93</v>
      </c>
      <c r="B138" s="84" t="s">
        <v>213</v>
      </c>
      <c r="C138" s="45">
        <v>0</v>
      </c>
      <c r="D138" s="46">
        <v>0</v>
      </c>
      <c r="E138" s="45">
        <v>0</v>
      </c>
      <c r="F138" s="46">
        <v>0</v>
      </c>
      <c r="G138" s="46">
        <v>0</v>
      </c>
      <c r="H138" s="25" t="s">
        <v>735</v>
      </c>
      <c r="I138" s="45" t="str">
        <f>IF(SUM(Tabella16[[#This Row],[DE]:[LT]])&gt;0,"Yes","No")</f>
        <v>No</v>
      </c>
      <c r="J138" s="20">
        <f>IF(Tabella16[[#This Row],[Used]]="Yes",1,0)</f>
        <v>0</v>
      </c>
    </row>
    <row r="139" spans="1:10" s="20" customFormat="1" ht="15" customHeight="1" x14ac:dyDescent="0.25">
      <c r="A139" s="83" t="s">
        <v>93</v>
      </c>
      <c r="B139" s="84" t="s">
        <v>206</v>
      </c>
      <c r="C139" s="45">
        <v>0</v>
      </c>
      <c r="D139" s="46">
        <v>0</v>
      </c>
      <c r="E139" s="45">
        <v>0</v>
      </c>
      <c r="F139" s="46">
        <v>0</v>
      </c>
      <c r="G139" s="46">
        <v>0</v>
      </c>
      <c r="H139" s="25" t="s">
        <v>735</v>
      </c>
      <c r="I139" s="45" t="str">
        <f>IF(SUM(Tabella16[[#This Row],[DE]:[LT]])&gt;0,"Yes","No")</f>
        <v>No</v>
      </c>
      <c r="J139" s="20">
        <f>IF(Tabella16[[#This Row],[Used]]="Yes",1,0)</f>
        <v>0</v>
      </c>
    </row>
    <row r="140" spans="1:10" s="20" customFormat="1" ht="15" customHeight="1" x14ac:dyDescent="0.25">
      <c r="A140" s="83" t="s">
        <v>93</v>
      </c>
      <c r="B140" s="84" t="s">
        <v>216</v>
      </c>
      <c r="C140" s="45">
        <v>0</v>
      </c>
      <c r="D140" s="46">
        <v>1</v>
      </c>
      <c r="E140" s="45">
        <v>0</v>
      </c>
      <c r="F140" s="46">
        <v>0</v>
      </c>
      <c r="G140" s="46">
        <v>0</v>
      </c>
      <c r="H140" s="25" t="s">
        <v>735</v>
      </c>
      <c r="I140" s="45" t="str">
        <f>IF(SUM(Tabella16[[#This Row],[DE]:[LT]])&gt;0,"Yes","No")</f>
        <v>Yes</v>
      </c>
      <c r="J140" s="20">
        <f>IF(Tabella16[[#This Row],[Used]]="Yes",1,0)</f>
        <v>1</v>
      </c>
    </row>
    <row r="141" spans="1:10" s="20" customFormat="1" ht="15" customHeight="1" x14ac:dyDescent="0.25">
      <c r="A141" s="83" t="s">
        <v>93</v>
      </c>
      <c r="B141" s="84" t="s">
        <v>237</v>
      </c>
      <c r="C141" s="45">
        <v>0</v>
      </c>
      <c r="D141" s="46">
        <v>1</v>
      </c>
      <c r="E141" s="45">
        <v>0</v>
      </c>
      <c r="F141" s="46">
        <v>1</v>
      </c>
      <c r="G141" s="46">
        <v>0</v>
      </c>
      <c r="H141" s="25" t="s">
        <v>735</v>
      </c>
      <c r="I141" s="45" t="str">
        <f>IF(SUM(Tabella16[[#This Row],[DE]:[LT]])&gt;0,"Yes","No")</f>
        <v>Yes</v>
      </c>
      <c r="J141" s="20">
        <f>IF(Tabella16[[#This Row],[Used]]="Yes",1,0)</f>
        <v>1</v>
      </c>
    </row>
    <row r="142" spans="1:10" s="20" customFormat="1" ht="15" customHeight="1" x14ac:dyDescent="0.25">
      <c r="A142" s="83" t="s">
        <v>93</v>
      </c>
      <c r="B142" s="84" t="s">
        <v>239</v>
      </c>
      <c r="C142" s="45">
        <v>0</v>
      </c>
      <c r="D142" s="46">
        <v>1</v>
      </c>
      <c r="E142" s="45">
        <v>0</v>
      </c>
      <c r="F142" s="46">
        <v>0</v>
      </c>
      <c r="G142" s="46">
        <v>0</v>
      </c>
      <c r="H142" s="25" t="s">
        <v>735</v>
      </c>
      <c r="I142" s="45" t="str">
        <f>IF(SUM(Tabella16[[#This Row],[DE]:[LT]])&gt;0,"Yes","No")</f>
        <v>Yes</v>
      </c>
      <c r="J142" s="20">
        <f>IF(Tabella16[[#This Row],[Used]]="Yes",1,0)</f>
        <v>1</v>
      </c>
    </row>
    <row r="143" spans="1:10" s="20" customFormat="1" ht="15" customHeight="1" x14ac:dyDescent="0.25">
      <c r="A143" s="83" t="s">
        <v>93</v>
      </c>
      <c r="B143" s="84" t="s">
        <v>241</v>
      </c>
      <c r="C143" s="45">
        <v>0</v>
      </c>
      <c r="D143" s="46">
        <v>1</v>
      </c>
      <c r="E143" s="45">
        <v>0</v>
      </c>
      <c r="F143" s="46">
        <v>0</v>
      </c>
      <c r="G143" s="46">
        <v>0</v>
      </c>
      <c r="H143" s="26" t="s">
        <v>716</v>
      </c>
      <c r="I143" s="45" t="str">
        <f>IF(SUM(Tabella16[[#This Row],[DE]:[LT]])&gt;0,"Yes","No")</f>
        <v>Yes</v>
      </c>
      <c r="J143" s="20">
        <f>IF(Tabella16[[#This Row],[Used]]="Yes",1,0)</f>
        <v>1</v>
      </c>
    </row>
    <row r="144" spans="1:10" s="20" customFormat="1" ht="15" customHeight="1" x14ac:dyDescent="0.25">
      <c r="A144" s="83" t="s">
        <v>93</v>
      </c>
      <c r="B144" s="84" t="s">
        <v>243</v>
      </c>
      <c r="C144" s="45">
        <v>0</v>
      </c>
      <c r="D144" s="46">
        <v>1</v>
      </c>
      <c r="E144" s="45">
        <v>0</v>
      </c>
      <c r="F144" s="46">
        <v>0</v>
      </c>
      <c r="G144" s="46">
        <v>0</v>
      </c>
      <c r="H144" s="26" t="s">
        <v>716</v>
      </c>
      <c r="I144" s="45" t="str">
        <f>IF(SUM(Tabella16[[#This Row],[DE]:[LT]])&gt;0,"Yes","No")</f>
        <v>Yes</v>
      </c>
      <c r="J144" s="20">
        <f>IF(Tabella16[[#This Row],[Used]]="Yes",1,0)</f>
        <v>1</v>
      </c>
    </row>
    <row r="145" spans="1:10" s="20" customFormat="1" ht="15" customHeight="1" x14ac:dyDescent="0.25">
      <c r="A145" s="83" t="s">
        <v>93</v>
      </c>
      <c r="B145" s="84" t="s">
        <v>245</v>
      </c>
      <c r="C145" s="45">
        <v>0</v>
      </c>
      <c r="D145" s="46">
        <v>0</v>
      </c>
      <c r="E145" s="45">
        <v>0</v>
      </c>
      <c r="F145" s="46">
        <v>0</v>
      </c>
      <c r="G145" s="46">
        <v>0</v>
      </c>
      <c r="H145" s="25" t="s">
        <v>735</v>
      </c>
      <c r="I145" s="45" t="str">
        <f>IF(SUM(Tabella16[[#This Row],[DE]:[LT]])&gt;0,"Yes","No")</f>
        <v>No</v>
      </c>
      <c r="J145" s="20">
        <f>IF(Tabella16[[#This Row],[Used]]="Yes",1,0)</f>
        <v>0</v>
      </c>
    </row>
    <row r="146" spans="1:10" s="20" customFormat="1" ht="15" customHeight="1" x14ac:dyDescent="0.25">
      <c r="A146" s="83" t="s">
        <v>93</v>
      </c>
      <c r="B146" s="84" t="s">
        <v>223</v>
      </c>
      <c r="C146" s="45">
        <v>0</v>
      </c>
      <c r="D146" s="46">
        <v>1</v>
      </c>
      <c r="E146" s="45">
        <v>0</v>
      </c>
      <c r="F146" s="46">
        <v>0</v>
      </c>
      <c r="G146" s="46">
        <v>0</v>
      </c>
      <c r="H146" s="25" t="s">
        <v>735</v>
      </c>
      <c r="I146" s="45" t="str">
        <f>IF(SUM(Tabella16[[#This Row],[DE]:[LT]])&gt;0,"Yes","No")</f>
        <v>Yes</v>
      </c>
      <c r="J146" s="20">
        <f>IF(Tabella16[[#This Row],[Used]]="Yes",1,0)</f>
        <v>1</v>
      </c>
    </row>
    <row r="147" spans="1:10" s="20" customFormat="1" ht="15" customHeight="1" x14ac:dyDescent="0.25">
      <c r="A147" s="83" t="s">
        <v>93</v>
      </c>
      <c r="B147" s="84" t="s">
        <v>248</v>
      </c>
      <c r="C147" s="45">
        <v>0</v>
      </c>
      <c r="D147" s="46">
        <v>1</v>
      </c>
      <c r="E147" s="45">
        <v>1</v>
      </c>
      <c r="F147" s="46">
        <v>0</v>
      </c>
      <c r="G147" s="46">
        <v>1</v>
      </c>
      <c r="H147" s="25" t="s">
        <v>735</v>
      </c>
      <c r="I147" s="45" t="str">
        <f>IF(SUM(Tabella16[[#This Row],[DE]:[LT]])&gt;0,"Yes","No")</f>
        <v>Yes</v>
      </c>
      <c r="J147" s="20">
        <f>IF(Tabella16[[#This Row],[Used]]="Yes",1,0)</f>
        <v>1</v>
      </c>
    </row>
    <row r="148" spans="1:10" s="20" customFormat="1" ht="15" customHeight="1" x14ac:dyDescent="0.25">
      <c r="A148" s="83" t="s">
        <v>93</v>
      </c>
      <c r="B148" s="84" t="s">
        <v>250</v>
      </c>
      <c r="C148" s="45">
        <v>0</v>
      </c>
      <c r="D148" s="46">
        <v>0</v>
      </c>
      <c r="E148" s="45">
        <v>0</v>
      </c>
      <c r="F148" s="46">
        <v>0</v>
      </c>
      <c r="G148" s="46">
        <v>0</v>
      </c>
      <c r="H148" s="25" t="s">
        <v>735</v>
      </c>
      <c r="I148" s="45" t="str">
        <f>IF(SUM(Tabella16[[#This Row],[DE]:[LT]])&gt;0,"Yes","No")</f>
        <v>No</v>
      </c>
      <c r="J148" s="20">
        <f>IF(Tabella16[[#This Row],[Used]]="Yes",1,0)</f>
        <v>0</v>
      </c>
    </row>
    <row r="149" spans="1:10" s="20" customFormat="1" ht="15" customHeight="1" x14ac:dyDescent="0.25">
      <c r="A149" s="83" t="s">
        <v>93</v>
      </c>
      <c r="B149" s="84" t="s">
        <v>252</v>
      </c>
      <c r="C149" s="45">
        <v>0</v>
      </c>
      <c r="D149" s="46">
        <v>0</v>
      </c>
      <c r="E149" s="45">
        <v>0</v>
      </c>
      <c r="F149" s="46">
        <v>0</v>
      </c>
      <c r="G149" s="46">
        <v>0</v>
      </c>
      <c r="H149" s="25" t="s">
        <v>735</v>
      </c>
      <c r="I149" s="45" t="str">
        <f>IF(SUM(Tabella16[[#This Row],[DE]:[LT]])&gt;0,"Yes","No")</f>
        <v>No</v>
      </c>
      <c r="J149" s="20">
        <f>IF(Tabella16[[#This Row],[Used]]="Yes",1,0)</f>
        <v>0</v>
      </c>
    </row>
    <row r="150" spans="1:10" s="20" customFormat="1" ht="15" customHeight="1" x14ac:dyDescent="0.25">
      <c r="A150" s="83" t="s">
        <v>93</v>
      </c>
      <c r="B150" s="84" t="s">
        <v>254</v>
      </c>
      <c r="C150" s="45">
        <v>0</v>
      </c>
      <c r="D150" s="46">
        <v>1</v>
      </c>
      <c r="E150" s="45">
        <v>1</v>
      </c>
      <c r="F150" s="46">
        <v>0</v>
      </c>
      <c r="G150" s="46">
        <v>1</v>
      </c>
      <c r="H150" s="25" t="s">
        <v>735</v>
      </c>
      <c r="I150" s="45" t="str">
        <f>IF(SUM(Tabella16[[#This Row],[DE]:[LT]])&gt;0,"Yes","No")</f>
        <v>Yes</v>
      </c>
      <c r="J150" s="20">
        <f>IF(Tabella16[[#This Row],[Used]]="Yes",1,0)</f>
        <v>1</v>
      </c>
    </row>
    <row r="151" spans="1:10" s="20" customFormat="1" ht="15" customHeight="1" x14ac:dyDescent="0.25">
      <c r="A151" s="83" t="s">
        <v>93</v>
      </c>
      <c r="B151" s="84" t="s">
        <v>124</v>
      </c>
      <c r="C151" s="45">
        <v>0</v>
      </c>
      <c r="D151" s="46">
        <v>1</v>
      </c>
      <c r="E151" s="45">
        <v>1</v>
      </c>
      <c r="F151" s="46">
        <v>0</v>
      </c>
      <c r="G151" s="46">
        <v>1</v>
      </c>
      <c r="H151" s="25" t="s">
        <v>735</v>
      </c>
      <c r="I151" s="45" t="str">
        <f>IF(SUM(Tabella16[[#This Row],[DE]:[LT]])&gt;0,"Yes","No")</f>
        <v>Yes</v>
      </c>
      <c r="J151" s="20">
        <f>IF(Tabella16[[#This Row],[Used]]="Yes",1,0)</f>
        <v>1</v>
      </c>
    </row>
    <row r="152" spans="1:10" s="20" customFormat="1" ht="15" customHeight="1" x14ac:dyDescent="0.25">
      <c r="A152" s="83" t="s">
        <v>93</v>
      </c>
      <c r="B152" s="84" t="s">
        <v>126</v>
      </c>
      <c r="C152" s="45">
        <v>0</v>
      </c>
      <c r="D152" s="46">
        <v>0</v>
      </c>
      <c r="E152" s="45">
        <v>0</v>
      </c>
      <c r="F152" s="46">
        <v>0</v>
      </c>
      <c r="G152" s="46">
        <v>0</v>
      </c>
      <c r="H152" s="25" t="s">
        <v>735</v>
      </c>
      <c r="I152" s="45" t="str">
        <f>IF(SUM(Tabella16[[#This Row],[DE]:[LT]])&gt;0,"Yes","No")</f>
        <v>No</v>
      </c>
      <c r="J152" s="20">
        <f>IF(Tabella16[[#This Row],[Used]]="Yes",1,0)</f>
        <v>0</v>
      </c>
    </row>
    <row r="153" spans="1:10" s="20" customFormat="1" ht="15" customHeight="1" x14ac:dyDescent="0.25">
      <c r="A153" s="83" t="s">
        <v>93</v>
      </c>
      <c r="B153" s="84" t="s">
        <v>256</v>
      </c>
      <c r="C153" s="45">
        <v>0</v>
      </c>
      <c r="D153" s="46">
        <v>1</v>
      </c>
      <c r="E153" s="45">
        <v>0</v>
      </c>
      <c r="F153" s="46">
        <v>0</v>
      </c>
      <c r="G153" s="46">
        <v>0</v>
      </c>
      <c r="H153" s="25" t="s">
        <v>735</v>
      </c>
      <c r="I153" s="45" t="str">
        <f>IF(SUM(Tabella16[[#This Row],[DE]:[LT]])&gt;0,"Yes","No")</f>
        <v>Yes</v>
      </c>
      <c r="J153" s="20">
        <f>IF(Tabella16[[#This Row],[Used]]="Yes",1,0)</f>
        <v>1</v>
      </c>
    </row>
    <row r="154" spans="1:10" s="20" customFormat="1" ht="15" customHeight="1" x14ac:dyDescent="0.25">
      <c r="A154" s="83" t="s">
        <v>93</v>
      </c>
      <c r="B154" s="84" t="s">
        <v>258</v>
      </c>
      <c r="C154" s="45">
        <v>0</v>
      </c>
      <c r="D154" s="46">
        <v>0</v>
      </c>
      <c r="E154" s="45">
        <v>0</v>
      </c>
      <c r="F154" s="46">
        <v>0</v>
      </c>
      <c r="G154" s="46">
        <v>0</v>
      </c>
      <c r="H154" s="25" t="s">
        <v>735</v>
      </c>
      <c r="I154" s="45" t="str">
        <f>IF(SUM(Tabella16[[#This Row],[DE]:[LT]])&gt;0,"Yes","No")</f>
        <v>No</v>
      </c>
      <c r="J154" s="20">
        <f>IF(Tabella16[[#This Row],[Used]]="Yes",1,0)</f>
        <v>0</v>
      </c>
    </row>
    <row r="155" spans="1:10" s="20" customFormat="1" ht="15" customHeight="1" x14ac:dyDescent="0.25">
      <c r="A155" s="83" t="s">
        <v>93</v>
      </c>
      <c r="B155" s="84" t="s">
        <v>260</v>
      </c>
      <c r="C155" s="45">
        <v>0</v>
      </c>
      <c r="D155" s="46">
        <v>0</v>
      </c>
      <c r="E155" s="45">
        <v>0</v>
      </c>
      <c r="F155" s="46">
        <v>0</v>
      </c>
      <c r="G155" s="46">
        <v>0</v>
      </c>
      <c r="H155" s="25" t="s">
        <v>735</v>
      </c>
      <c r="I155" s="45" t="str">
        <f>IF(SUM(Tabella16[[#This Row],[DE]:[LT]])&gt;0,"Yes","No")</f>
        <v>No</v>
      </c>
      <c r="J155" s="20">
        <f>IF(Tabella16[[#This Row],[Used]]="Yes",1,0)</f>
        <v>0</v>
      </c>
    </row>
    <row r="156" spans="1:10" s="20" customFormat="1" ht="15" customHeight="1" x14ac:dyDescent="0.25">
      <c r="A156" s="83" t="s">
        <v>93</v>
      </c>
      <c r="B156" s="84" t="s">
        <v>262</v>
      </c>
      <c r="C156" s="45">
        <v>0</v>
      </c>
      <c r="D156" s="46">
        <v>0</v>
      </c>
      <c r="E156" s="45">
        <v>0</v>
      </c>
      <c r="F156" s="46">
        <v>0</v>
      </c>
      <c r="G156" s="46">
        <v>0</v>
      </c>
      <c r="H156" s="25" t="s">
        <v>735</v>
      </c>
      <c r="I156" s="45" t="str">
        <f>IF(SUM(Tabella16[[#This Row],[DE]:[LT]])&gt;0,"Yes","No")</f>
        <v>No</v>
      </c>
      <c r="J156" s="20">
        <f>IF(Tabella16[[#This Row],[Used]]="Yes",1,0)</f>
        <v>0</v>
      </c>
    </row>
    <row r="157" spans="1:10" s="20" customFormat="1" ht="15" customHeight="1" x14ac:dyDescent="0.25">
      <c r="A157" s="83" t="s">
        <v>93</v>
      </c>
      <c r="B157" s="84" t="s">
        <v>264</v>
      </c>
      <c r="C157" s="45">
        <v>0</v>
      </c>
      <c r="D157" s="46">
        <v>0</v>
      </c>
      <c r="E157" s="45">
        <v>0</v>
      </c>
      <c r="F157" s="46">
        <v>0</v>
      </c>
      <c r="G157" s="46">
        <v>0</v>
      </c>
      <c r="H157" s="25" t="s">
        <v>735</v>
      </c>
      <c r="I157" s="45" t="str">
        <f>IF(SUM(Tabella16[[#This Row],[DE]:[LT]])&gt;0,"Yes","No")</f>
        <v>No</v>
      </c>
      <c r="J157" s="20">
        <f>IF(Tabella16[[#This Row],[Used]]="Yes",1,0)</f>
        <v>0</v>
      </c>
    </row>
    <row r="158" spans="1:10" s="20" customFormat="1" ht="15" customHeight="1" x14ac:dyDescent="0.25">
      <c r="A158" s="83" t="s">
        <v>93</v>
      </c>
      <c r="B158" s="84" t="s">
        <v>266</v>
      </c>
      <c r="C158" s="45">
        <v>0</v>
      </c>
      <c r="D158" s="46">
        <v>1</v>
      </c>
      <c r="E158" s="45">
        <v>1</v>
      </c>
      <c r="F158" s="46">
        <v>1</v>
      </c>
      <c r="G158" s="46">
        <v>1</v>
      </c>
      <c r="H158" s="25" t="s">
        <v>735</v>
      </c>
      <c r="I158" s="45" t="str">
        <f>IF(SUM(Tabella16[[#This Row],[DE]:[LT]])&gt;0,"Yes","No")</f>
        <v>Yes</v>
      </c>
      <c r="J158" s="20">
        <f>IF(Tabella16[[#This Row],[Used]]="Yes",1,0)</f>
        <v>1</v>
      </c>
    </row>
    <row r="159" spans="1:10" s="20" customFormat="1" ht="15" customHeight="1" thickBot="1" x14ac:dyDescent="0.3">
      <c r="A159" s="87" t="s">
        <v>93</v>
      </c>
      <c r="B159" s="88" t="s">
        <v>78</v>
      </c>
      <c r="C159" s="49">
        <v>0</v>
      </c>
      <c r="D159" s="50">
        <v>0</v>
      </c>
      <c r="E159" s="49">
        <v>0</v>
      </c>
      <c r="F159" s="50">
        <v>0</v>
      </c>
      <c r="G159" s="50">
        <v>0</v>
      </c>
      <c r="H159" s="39" t="s">
        <v>735</v>
      </c>
      <c r="I159" s="45" t="str">
        <f>IF(SUM(Tabella16[[#This Row],[DE]:[LT]])&gt;0,"Yes","No")</f>
        <v>No</v>
      </c>
      <c r="J159" s="20">
        <f>IF(Tabella16[[#This Row],[Used]]="Yes",1,0)</f>
        <v>0</v>
      </c>
    </row>
    <row r="160" spans="1:10" s="20" customFormat="1" ht="15" customHeight="1" thickTop="1" x14ac:dyDescent="0.25">
      <c r="A160" s="79" t="s">
        <v>95</v>
      </c>
      <c r="B160" s="80" t="s">
        <v>27</v>
      </c>
      <c r="C160" s="45">
        <v>0</v>
      </c>
      <c r="D160" s="46">
        <v>1</v>
      </c>
      <c r="E160" s="45">
        <v>1</v>
      </c>
      <c r="F160" s="46">
        <v>1</v>
      </c>
      <c r="G160" s="46">
        <v>1</v>
      </c>
      <c r="H160" s="22" t="s">
        <v>735</v>
      </c>
      <c r="I160" s="45" t="str">
        <f>IF(SUM(Tabella16[[#This Row],[DE]:[LT]])&gt;0,"Yes","No")</f>
        <v>Yes</v>
      </c>
      <c r="J160" s="20">
        <f>IF(Tabella16[[#This Row],[Used]]="Yes",1,0)</f>
        <v>1</v>
      </c>
    </row>
    <row r="161" spans="1:10" s="20" customFormat="1" ht="15" customHeight="1" x14ac:dyDescent="0.25">
      <c r="A161" s="79" t="s">
        <v>95</v>
      </c>
      <c r="B161" s="80" t="s">
        <v>107</v>
      </c>
      <c r="C161" s="45">
        <v>0</v>
      </c>
      <c r="D161" s="46">
        <v>1</v>
      </c>
      <c r="E161" s="45">
        <v>1</v>
      </c>
      <c r="F161" s="46">
        <v>1</v>
      </c>
      <c r="G161" s="46">
        <v>1</v>
      </c>
      <c r="H161" s="22" t="s">
        <v>735</v>
      </c>
      <c r="I161" s="45" t="str">
        <f>IF(SUM(Tabella16[[#This Row],[DE]:[LT]])&gt;0,"Yes","No")</f>
        <v>Yes</v>
      </c>
      <c r="J161" s="20">
        <f>IF(Tabella16[[#This Row],[Used]]="Yes",1,0)</f>
        <v>1</v>
      </c>
    </row>
    <row r="162" spans="1:10" s="20" customFormat="1" ht="15" customHeight="1" x14ac:dyDescent="0.25">
      <c r="A162" s="79" t="s">
        <v>95</v>
      </c>
      <c r="B162" s="80" t="s">
        <v>268</v>
      </c>
      <c r="C162" s="45">
        <v>0</v>
      </c>
      <c r="D162" s="46">
        <v>1</v>
      </c>
      <c r="E162" s="45">
        <v>1</v>
      </c>
      <c r="F162" s="46">
        <v>1</v>
      </c>
      <c r="G162" s="46">
        <v>1</v>
      </c>
      <c r="H162" s="22" t="s">
        <v>735</v>
      </c>
      <c r="I162" s="45" t="str">
        <f>IF(SUM(Tabella16[[#This Row],[DE]:[LT]])&gt;0,"Yes","No")</f>
        <v>Yes</v>
      </c>
      <c r="J162" s="20">
        <f>IF(Tabella16[[#This Row],[Used]]="Yes",1,0)</f>
        <v>1</v>
      </c>
    </row>
    <row r="163" spans="1:10" s="20" customFormat="1" ht="15" customHeight="1" x14ac:dyDescent="0.25">
      <c r="A163" s="79" t="s">
        <v>95</v>
      </c>
      <c r="B163" s="80" t="s">
        <v>109</v>
      </c>
      <c r="C163" s="45">
        <v>0</v>
      </c>
      <c r="D163" s="46">
        <v>1</v>
      </c>
      <c r="E163" s="45">
        <v>1</v>
      </c>
      <c r="F163" s="46">
        <v>1</v>
      </c>
      <c r="G163" s="46">
        <v>1</v>
      </c>
      <c r="H163" s="22" t="s">
        <v>735</v>
      </c>
      <c r="I163" s="45" t="str">
        <f>IF(SUM(Tabella16[[#This Row],[DE]:[LT]])&gt;0,"Yes","No")</f>
        <v>Yes</v>
      </c>
      <c r="J163" s="20">
        <f>IF(Tabella16[[#This Row],[Used]]="Yes",1,0)</f>
        <v>1</v>
      </c>
    </row>
    <row r="164" spans="1:10" s="20" customFormat="1" ht="15" customHeight="1" x14ac:dyDescent="0.25">
      <c r="A164" s="79" t="s">
        <v>95</v>
      </c>
      <c r="B164" s="80" t="s">
        <v>37</v>
      </c>
      <c r="C164" s="45">
        <v>0</v>
      </c>
      <c r="D164" s="46">
        <v>0</v>
      </c>
      <c r="E164" s="45">
        <v>0</v>
      </c>
      <c r="F164" s="46">
        <v>1</v>
      </c>
      <c r="G164" s="46">
        <v>0</v>
      </c>
      <c r="H164" s="22" t="s">
        <v>735</v>
      </c>
      <c r="I164" s="45" t="str">
        <f>IF(SUM(Tabella16[[#This Row],[DE]:[LT]])&gt;0,"Yes","No")</f>
        <v>Yes</v>
      </c>
      <c r="J164" s="20">
        <f>IF(Tabella16[[#This Row],[Used]]="Yes",1,0)</f>
        <v>1</v>
      </c>
    </row>
    <row r="165" spans="1:10" s="20" customFormat="1" ht="15" customHeight="1" x14ac:dyDescent="0.25">
      <c r="A165" s="79" t="s">
        <v>95</v>
      </c>
      <c r="B165" s="80" t="s">
        <v>270</v>
      </c>
      <c r="C165" s="45">
        <v>0</v>
      </c>
      <c r="D165" s="46">
        <v>1</v>
      </c>
      <c r="E165" s="45">
        <v>1</v>
      </c>
      <c r="F165" s="46">
        <v>1</v>
      </c>
      <c r="G165" s="46">
        <v>1</v>
      </c>
      <c r="H165" s="22" t="s">
        <v>735</v>
      </c>
      <c r="I165" s="45" t="str">
        <f>IF(SUM(Tabella16[[#This Row],[DE]:[LT]])&gt;0,"Yes","No")</f>
        <v>Yes</v>
      </c>
      <c r="J165" s="20">
        <f>IF(Tabella16[[#This Row],[Used]]="Yes",1,0)</f>
        <v>1</v>
      </c>
    </row>
    <row r="166" spans="1:10" s="20" customFormat="1" ht="15" customHeight="1" x14ac:dyDescent="0.25">
      <c r="A166" s="79" t="s">
        <v>95</v>
      </c>
      <c r="B166" s="80" t="s">
        <v>272</v>
      </c>
      <c r="C166" s="45">
        <v>0</v>
      </c>
      <c r="D166" s="46">
        <v>1</v>
      </c>
      <c r="E166" s="45">
        <v>1</v>
      </c>
      <c r="F166" s="46">
        <v>0</v>
      </c>
      <c r="G166" s="46">
        <v>1</v>
      </c>
      <c r="H166" s="22" t="s">
        <v>735</v>
      </c>
      <c r="I166" s="45" t="str">
        <f>IF(SUM(Tabella16[[#This Row],[DE]:[LT]])&gt;0,"Yes","No")</f>
        <v>Yes</v>
      </c>
      <c r="J166" s="20">
        <f>IF(Tabella16[[#This Row],[Used]]="Yes",1,0)</f>
        <v>1</v>
      </c>
    </row>
    <row r="167" spans="1:10" s="20" customFormat="1" ht="15" customHeight="1" x14ac:dyDescent="0.25">
      <c r="A167" s="79" t="s">
        <v>95</v>
      </c>
      <c r="B167" s="80" t="s">
        <v>274</v>
      </c>
      <c r="C167" s="45">
        <v>0</v>
      </c>
      <c r="D167" s="46">
        <v>1</v>
      </c>
      <c r="E167" s="45">
        <v>1</v>
      </c>
      <c r="F167" s="46">
        <v>0</v>
      </c>
      <c r="G167" s="46">
        <v>1</v>
      </c>
      <c r="H167" s="23" t="s">
        <v>716</v>
      </c>
      <c r="I167" s="45" t="str">
        <f>IF(SUM(Tabella16[[#This Row],[DE]:[LT]])&gt;0,"Yes","No")</f>
        <v>Yes</v>
      </c>
      <c r="J167" s="20">
        <f>IF(Tabella16[[#This Row],[Used]]="Yes",1,0)</f>
        <v>1</v>
      </c>
    </row>
    <row r="168" spans="1:10" s="20" customFormat="1" ht="15" customHeight="1" x14ac:dyDescent="0.25">
      <c r="A168" s="79" t="s">
        <v>95</v>
      </c>
      <c r="B168" s="80" t="s">
        <v>276</v>
      </c>
      <c r="C168" s="45">
        <v>0</v>
      </c>
      <c r="D168" s="46">
        <v>1</v>
      </c>
      <c r="E168" s="45">
        <v>1</v>
      </c>
      <c r="F168" s="46">
        <v>0</v>
      </c>
      <c r="G168" s="46">
        <v>1</v>
      </c>
      <c r="H168" s="23" t="s">
        <v>716</v>
      </c>
      <c r="I168" s="45" t="str">
        <f>IF(SUM(Tabella16[[#This Row],[DE]:[LT]])&gt;0,"Yes","No")</f>
        <v>Yes</v>
      </c>
      <c r="J168" s="20">
        <f>IF(Tabella16[[#This Row],[Used]]="Yes",1,0)</f>
        <v>1</v>
      </c>
    </row>
    <row r="169" spans="1:10" s="20" customFormat="1" ht="15" customHeight="1" x14ac:dyDescent="0.25">
      <c r="A169" s="79" t="s">
        <v>95</v>
      </c>
      <c r="B169" s="80" t="s">
        <v>278</v>
      </c>
      <c r="C169" s="45">
        <v>0</v>
      </c>
      <c r="D169" s="46">
        <v>1</v>
      </c>
      <c r="E169" s="45">
        <v>1</v>
      </c>
      <c r="F169" s="46">
        <v>0</v>
      </c>
      <c r="G169" s="46">
        <v>1</v>
      </c>
      <c r="H169" s="23" t="s">
        <v>716</v>
      </c>
      <c r="I169" s="45" t="str">
        <f>IF(SUM(Tabella16[[#This Row],[DE]:[LT]])&gt;0,"Yes","No")</f>
        <v>Yes</v>
      </c>
      <c r="J169" s="20">
        <f>IF(Tabella16[[#This Row],[Used]]="Yes",1,0)</f>
        <v>1</v>
      </c>
    </row>
    <row r="170" spans="1:10" s="20" customFormat="1" ht="15" customHeight="1" x14ac:dyDescent="0.25">
      <c r="A170" s="79" t="s">
        <v>95</v>
      </c>
      <c r="B170" s="80" t="s">
        <v>280</v>
      </c>
      <c r="C170" s="45">
        <v>0</v>
      </c>
      <c r="D170" s="46">
        <v>1</v>
      </c>
      <c r="E170" s="45">
        <v>1</v>
      </c>
      <c r="F170" s="46">
        <v>0</v>
      </c>
      <c r="G170" s="46">
        <v>1</v>
      </c>
      <c r="H170" s="23" t="s">
        <v>716</v>
      </c>
      <c r="I170" s="45" t="str">
        <f>IF(SUM(Tabella16[[#This Row],[DE]:[LT]])&gt;0,"Yes","No")</f>
        <v>Yes</v>
      </c>
      <c r="J170" s="20">
        <f>IF(Tabella16[[#This Row],[Used]]="Yes",1,0)</f>
        <v>1</v>
      </c>
    </row>
    <row r="171" spans="1:10" s="20" customFormat="1" ht="15" customHeight="1" x14ac:dyDescent="0.25">
      <c r="A171" s="79" t="s">
        <v>95</v>
      </c>
      <c r="B171" s="80" t="s">
        <v>282</v>
      </c>
      <c r="C171" s="45">
        <v>0</v>
      </c>
      <c r="D171" s="46">
        <v>1</v>
      </c>
      <c r="E171" s="45">
        <v>1</v>
      </c>
      <c r="F171" s="46">
        <v>0</v>
      </c>
      <c r="G171" s="46">
        <v>1</v>
      </c>
      <c r="H171" s="23" t="s">
        <v>716</v>
      </c>
      <c r="I171" s="45" t="str">
        <f>IF(SUM(Tabella16[[#This Row],[DE]:[LT]])&gt;0,"Yes","No")</f>
        <v>Yes</v>
      </c>
      <c r="J171" s="20">
        <f>IF(Tabella16[[#This Row],[Used]]="Yes",1,0)</f>
        <v>1</v>
      </c>
    </row>
    <row r="172" spans="1:10" s="20" customFormat="1" ht="15" customHeight="1" x14ac:dyDescent="0.25">
      <c r="A172" s="79" t="s">
        <v>95</v>
      </c>
      <c r="B172" s="80" t="s">
        <v>284</v>
      </c>
      <c r="C172" s="45">
        <v>0</v>
      </c>
      <c r="D172" s="46">
        <v>1</v>
      </c>
      <c r="E172" s="45">
        <v>1</v>
      </c>
      <c r="F172" s="46">
        <v>0</v>
      </c>
      <c r="G172" s="46">
        <v>1</v>
      </c>
      <c r="H172" s="23" t="s">
        <v>716</v>
      </c>
      <c r="I172" s="45" t="str">
        <f>IF(SUM(Tabella16[[#This Row],[DE]:[LT]])&gt;0,"Yes","No")</f>
        <v>Yes</v>
      </c>
      <c r="J172" s="20">
        <f>IF(Tabella16[[#This Row],[Used]]="Yes",1,0)</f>
        <v>1</v>
      </c>
    </row>
    <row r="173" spans="1:10" s="20" customFormat="1" ht="15" customHeight="1" x14ac:dyDescent="0.25">
      <c r="A173" s="79" t="s">
        <v>95</v>
      </c>
      <c r="B173" s="80" t="s">
        <v>286</v>
      </c>
      <c r="C173" s="45">
        <v>0</v>
      </c>
      <c r="D173" s="46">
        <v>1</v>
      </c>
      <c r="E173" s="45">
        <v>1</v>
      </c>
      <c r="F173" s="46">
        <v>0</v>
      </c>
      <c r="G173" s="46">
        <v>1</v>
      </c>
      <c r="H173" s="23" t="s">
        <v>716</v>
      </c>
      <c r="I173" s="45" t="str">
        <f>IF(SUM(Tabella16[[#This Row],[DE]:[LT]])&gt;0,"Yes","No")</f>
        <v>Yes</v>
      </c>
      <c r="J173" s="20">
        <f>IF(Tabella16[[#This Row],[Used]]="Yes",1,0)</f>
        <v>1</v>
      </c>
    </row>
    <row r="174" spans="1:10" s="20" customFormat="1" ht="15" customHeight="1" x14ac:dyDescent="0.25">
      <c r="A174" s="79" t="s">
        <v>95</v>
      </c>
      <c r="B174" s="80" t="s">
        <v>288</v>
      </c>
      <c r="C174" s="45">
        <v>0</v>
      </c>
      <c r="D174" s="46">
        <v>1</v>
      </c>
      <c r="E174" s="45">
        <v>1</v>
      </c>
      <c r="F174" s="46">
        <v>0</v>
      </c>
      <c r="G174" s="46">
        <v>1</v>
      </c>
      <c r="H174" s="23" t="s">
        <v>716</v>
      </c>
      <c r="I174" s="45" t="str">
        <f>IF(SUM(Tabella16[[#This Row],[DE]:[LT]])&gt;0,"Yes","No")</f>
        <v>Yes</v>
      </c>
      <c r="J174" s="20">
        <f>IF(Tabella16[[#This Row],[Used]]="Yes",1,0)</f>
        <v>1</v>
      </c>
    </row>
    <row r="175" spans="1:10" s="20" customFormat="1" ht="15" customHeight="1" x14ac:dyDescent="0.25">
      <c r="A175" s="79" t="s">
        <v>95</v>
      </c>
      <c r="B175" s="80" t="s">
        <v>290</v>
      </c>
      <c r="C175" s="45">
        <v>0</v>
      </c>
      <c r="D175" s="46">
        <v>1</v>
      </c>
      <c r="E175" s="45">
        <v>1</v>
      </c>
      <c r="F175" s="46">
        <v>0</v>
      </c>
      <c r="G175" s="46">
        <v>1</v>
      </c>
      <c r="H175" s="23" t="s">
        <v>716</v>
      </c>
      <c r="I175" s="45" t="str">
        <f>IF(SUM(Tabella16[[#This Row],[DE]:[LT]])&gt;0,"Yes","No")</f>
        <v>Yes</v>
      </c>
      <c r="J175" s="20">
        <f>IF(Tabella16[[#This Row],[Used]]="Yes",1,0)</f>
        <v>1</v>
      </c>
    </row>
    <row r="176" spans="1:10" s="20" customFormat="1" ht="15" customHeight="1" x14ac:dyDescent="0.25">
      <c r="A176" s="79" t="s">
        <v>95</v>
      </c>
      <c r="B176" s="80" t="s">
        <v>292</v>
      </c>
      <c r="C176" s="45">
        <v>0</v>
      </c>
      <c r="D176" s="46">
        <v>1</v>
      </c>
      <c r="E176" s="45">
        <v>1</v>
      </c>
      <c r="F176" s="46">
        <v>0</v>
      </c>
      <c r="G176" s="46">
        <v>1</v>
      </c>
      <c r="H176" s="23" t="s">
        <v>716</v>
      </c>
      <c r="I176" s="45" t="str">
        <f>IF(SUM(Tabella16[[#This Row],[DE]:[LT]])&gt;0,"Yes","No")</f>
        <v>Yes</v>
      </c>
      <c r="J176" s="20">
        <f>IF(Tabella16[[#This Row],[Used]]="Yes",1,0)</f>
        <v>1</v>
      </c>
    </row>
    <row r="177" spans="1:10" s="20" customFormat="1" ht="15" customHeight="1" x14ac:dyDescent="0.25">
      <c r="A177" s="79" t="s">
        <v>95</v>
      </c>
      <c r="B177" s="80" t="s">
        <v>294</v>
      </c>
      <c r="C177" s="45">
        <v>0</v>
      </c>
      <c r="D177" s="46">
        <v>1</v>
      </c>
      <c r="E177" s="45">
        <v>1</v>
      </c>
      <c r="F177" s="46">
        <v>1</v>
      </c>
      <c r="G177" s="46">
        <v>1</v>
      </c>
      <c r="H177" s="23" t="s">
        <v>716</v>
      </c>
      <c r="I177" s="45" t="str">
        <f>IF(SUM(Tabella16[[#This Row],[DE]:[LT]])&gt;0,"Yes","No")</f>
        <v>Yes</v>
      </c>
      <c r="J177" s="20">
        <f>IF(Tabella16[[#This Row],[Used]]="Yes",1,0)</f>
        <v>1</v>
      </c>
    </row>
    <row r="178" spans="1:10" s="20" customFormat="1" ht="15" customHeight="1" x14ac:dyDescent="0.25">
      <c r="A178" s="79" t="s">
        <v>95</v>
      </c>
      <c r="B178" s="80" t="s">
        <v>296</v>
      </c>
      <c r="C178" s="45">
        <v>0</v>
      </c>
      <c r="D178" s="46">
        <v>1</v>
      </c>
      <c r="E178" s="45">
        <v>1</v>
      </c>
      <c r="F178" s="46">
        <v>0</v>
      </c>
      <c r="G178" s="46">
        <v>1</v>
      </c>
      <c r="H178" s="23" t="s">
        <v>716</v>
      </c>
      <c r="I178" s="45" t="str">
        <f>IF(SUM(Tabella16[[#This Row],[DE]:[LT]])&gt;0,"Yes","No")</f>
        <v>Yes</v>
      </c>
      <c r="J178" s="20">
        <f>IF(Tabella16[[#This Row],[Used]]="Yes",1,0)</f>
        <v>1</v>
      </c>
    </row>
    <row r="179" spans="1:10" s="20" customFormat="1" ht="15" customHeight="1" x14ac:dyDescent="0.25">
      <c r="A179" s="79" t="s">
        <v>95</v>
      </c>
      <c r="B179" s="80" t="s">
        <v>298</v>
      </c>
      <c r="C179" s="45">
        <v>0</v>
      </c>
      <c r="D179" s="46">
        <v>0</v>
      </c>
      <c r="E179" s="45">
        <v>1</v>
      </c>
      <c r="F179" s="46">
        <v>1</v>
      </c>
      <c r="G179" s="46">
        <v>0</v>
      </c>
      <c r="H179" s="22" t="s">
        <v>735</v>
      </c>
      <c r="I179" s="45" t="str">
        <f>IF(SUM(Tabella16[[#This Row],[DE]:[LT]])&gt;0,"Yes","No")</f>
        <v>Yes</v>
      </c>
      <c r="J179" s="20">
        <f>IF(Tabella16[[#This Row],[Used]]="Yes",1,0)</f>
        <v>1</v>
      </c>
    </row>
    <row r="180" spans="1:10" s="20" customFormat="1" ht="15" customHeight="1" x14ac:dyDescent="0.25">
      <c r="A180" s="79" t="s">
        <v>95</v>
      </c>
      <c r="B180" s="80" t="s">
        <v>300</v>
      </c>
      <c r="C180" s="45">
        <v>0</v>
      </c>
      <c r="D180" s="46">
        <v>1</v>
      </c>
      <c r="E180" s="45">
        <v>1</v>
      </c>
      <c r="F180" s="46">
        <v>0</v>
      </c>
      <c r="G180" s="46">
        <v>1</v>
      </c>
      <c r="H180" s="23" t="s">
        <v>716</v>
      </c>
      <c r="I180" s="45" t="str">
        <f>IF(SUM(Tabella16[[#This Row],[DE]:[LT]])&gt;0,"Yes","No")</f>
        <v>Yes</v>
      </c>
      <c r="J180" s="20">
        <f>IF(Tabella16[[#This Row],[Used]]="Yes",1,0)</f>
        <v>1</v>
      </c>
    </row>
    <row r="181" spans="1:10" s="20" customFormat="1" ht="15" customHeight="1" x14ac:dyDescent="0.25">
      <c r="A181" s="79" t="s">
        <v>95</v>
      </c>
      <c r="B181" s="80" t="s">
        <v>302</v>
      </c>
      <c r="C181" s="45">
        <v>0</v>
      </c>
      <c r="D181" s="46">
        <v>1</v>
      </c>
      <c r="E181" s="45">
        <v>0</v>
      </c>
      <c r="F181" s="46">
        <v>0</v>
      </c>
      <c r="G181" s="46">
        <v>0</v>
      </c>
      <c r="H181" s="22" t="s">
        <v>735</v>
      </c>
      <c r="I181" s="45" t="str">
        <f>IF(SUM(Tabella16[[#This Row],[DE]:[LT]])&gt;0,"Yes","No")</f>
        <v>Yes</v>
      </c>
      <c r="J181" s="20">
        <f>IF(Tabella16[[#This Row],[Used]]="Yes",1,0)</f>
        <v>1</v>
      </c>
    </row>
    <row r="182" spans="1:10" s="20" customFormat="1" ht="15" customHeight="1" x14ac:dyDescent="0.25">
      <c r="A182" s="79" t="s">
        <v>95</v>
      </c>
      <c r="B182" s="80" t="s">
        <v>304</v>
      </c>
      <c r="C182" s="45">
        <v>0</v>
      </c>
      <c r="D182" s="46">
        <v>1</v>
      </c>
      <c r="E182" s="45">
        <v>0</v>
      </c>
      <c r="F182" s="46">
        <v>0</v>
      </c>
      <c r="G182" s="46">
        <v>0</v>
      </c>
      <c r="H182" s="22" t="s">
        <v>735</v>
      </c>
      <c r="I182" s="45" t="str">
        <f>IF(SUM(Tabella16[[#This Row],[DE]:[LT]])&gt;0,"Yes","No")</f>
        <v>Yes</v>
      </c>
      <c r="J182" s="20">
        <f>IF(Tabella16[[#This Row],[Used]]="Yes",1,0)</f>
        <v>1</v>
      </c>
    </row>
    <row r="183" spans="1:10" s="20" customFormat="1" ht="15" customHeight="1" x14ac:dyDescent="0.25">
      <c r="A183" s="79" t="s">
        <v>95</v>
      </c>
      <c r="B183" s="80" t="s">
        <v>306</v>
      </c>
      <c r="C183" s="45">
        <v>0</v>
      </c>
      <c r="D183" s="46">
        <v>1</v>
      </c>
      <c r="E183" s="45">
        <v>0</v>
      </c>
      <c r="F183" s="46">
        <v>0</v>
      </c>
      <c r="G183" s="46">
        <v>0</v>
      </c>
      <c r="H183" s="22" t="s">
        <v>735</v>
      </c>
      <c r="I183" s="45" t="str">
        <f>IF(SUM(Tabella16[[#This Row],[DE]:[LT]])&gt;0,"Yes","No")</f>
        <v>Yes</v>
      </c>
      <c r="J183" s="20">
        <f>IF(Tabella16[[#This Row],[Used]]="Yes",1,0)</f>
        <v>1</v>
      </c>
    </row>
    <row r="184" spans="1:10" s="20" customFormat="1" ht="15" customHeight="1" x14ac:dyDescent="0.25">
      <c r="A184" s="79" t="s">
        <v>95</v>
      </c>
      <c r="B184" s="80" t="s">
        <v>308</v>
      </c>
      <c r="C184" s="45">
        <v>0</v>
      </c>
      <c r="D184" s="46">
        <v>1</v>
      </c>
      <c r="E184" s="45">
        <v>1</v>
      </c>
      <c r="F184" s="46">
        <v>0</v>
      </c>
      <c r="G184" s="46">
        <v>1</v>
      </c>
      <c r="H184" s="22" t="s">
        <v>735</v>
      </c>
      <c r="I184" s="45" t="str">
        <f>IF(SUM(Tabella16[[#This Row],[DE]:[LT]])&gt;0,"Yes","No")</f>
        <v>Yes</v>
      </c>
      <c r="J184" s="20">
        <f>IF(Tabella16[[#This Row],[Used]]="Yes",1,0)</f>
        <v>1</v>
      </c>
    </row>
    <row r="185" spans="1:10" s="20" customFormat="1" ht="15" customHeight="1" x14ac:dyDescent="0.25">
      <c r="A185" s="79" t="s">
        <v>95</v>
      </c>
      <c r="B185" s="80" t="s">
        <v>310</v>
      </c>
      <c r="C185" s="45">
        <v>0</v>
      </c>
      <c r="D185" s="46">
        <v>1</v>
      </c>
      <c r="E185" s="45">
        <v>1</v>
      </c>
      <c r="F185" s="46">
        <v>0</v>
      </c>
      <c r="G185" s="46">
        <v>1</v>
      </c>
      <c r="H185" s="22" t="s">
        <v>735</v>
      </c>
      <c r="I185" s="45" t="str">
        <f>IF(SUM(Tabella16[[#This Row],[DE]:[LT]])&gt;0,"Yes","No")</f>
        <v>Yes</v>
      </c>
      <c r="J185" s="20">
        <f>IF(Tabella16[[#This Row],[Used]]="Yes",1,0)</f>
        <v>1</v>
      </c>
    </row>
    <row r="186" spans="1:10" s="20" customFormat="1" ht="15" customHeight="1" x14ac:dyDescent="0.25">
      <c r="A186" s="79" t="s">
        <v>95</v>
      </c>
      <c r="B186" s="80" t="s">
        <v>312</v>
      </c>
      <c r="C186" s="45">
        <v>0</v>
      </c>
      <c r="D186" s="46">
        <v>0</v>
      </c>
      <c r="E186" s="45">
        <v>0</v>
      </c>
      <c r="F186" s="46">
        <v>0</v>
      </c>
      <c r="G186" s="46">
        <v>1</v>
      </c>
      <c r="H186" s="22" t="s">
        <v>735</v>
      </c>
      <c r="I186" s="45" t="str">
        <f>IF(SUM(Tabella16[[#This Row],[DE]:[LT]])&gt;0,"Yes","No")</f>
        <v>Yes</v>
      </c>
      <c r="J186" s="20">
        <f>IF(Tabella16[[#This Row],[Used]]="Yes",1,0)</f>
        <v>1</v>
      </c>
    </row>
    <row r="187" spans="1:10" s="20" customFormat="1" ht="15" customHeight="1" x14ac:dyDescent="0.25">
      <c r="A187" s="79" t="s">
        <v>95</v>
      </c>
      <c r="B187" s="80" t="s">
        <v>314</v>
      </c>
      <c r="C187" s="45">
        <v>0</v>
      </c>
      <c r="D187" s="46">
        <v>1</v>
      </c>
      <c r="E187" s="45">
        <v>1</v>
      </c>
      <c r="F187" s="46">
        <v>0</v>
      </c>
      <c r="G187" s="46">
        <v>1</v>
      </c>
      <c r="H187" s="22" t="s">
        <v>735</v>
      </c>
      <c r="I187" s="45" t="str">
        <f>IF(SUM(Tabella16[[#This Row],[DE]:[LT]])&gt;0,"Yes","No")</f>
        <v>Yes</v>
      </c>
      <c r="J187" s="20">
        <f>IF(Tabella16[[#This Row],[Used]]="Yes",1,0)</f>
        <v>1</v>
      </c>
    </row>
    <row r="188" spans="1:10" s="20" customFormat="1" ht="15" customHeight="1" x14ac:dyDescent="0.25">
      <c r="A188" s="79" t="s">
        <v>95</v>
      </c>
      <c r="B188" s="80" t="s">
        <v>312</v>
      </c>
      <c r="C188" s="45">
        <v>0</v>
      </c>
      <c r="D188" s="46">
        <v>0</v>
      </c>
      <c r="E188" s="45">
        <v>0</v>
      </c>
      <c r="F188" s="46">
        <v>0</v>
      </c>
      <c r="G188" s="46">
        <v>0</v>
      </c>
      <c r="H188" s="22" t="s">
        <v>735</v>
      </c>
      <c r="I188" s="45" t="str">
        <f>IF(SUM(Tabella16[[#This Row],[DE]:[LT]])&gt;0,"Yes","No")</f>
        <v>No</v>
      </c>
      <c r="J188" s="20">
        <f>IF(Tabella16[[#This Row],[Used]]="Yes",1,0)</f>
        <v>0</v>
      </c>
    </row>
    <row r="189" spans="1:10" s="20" customFormat="1" ht="15" customHeight="1" thickBot="1" x14ac:dyDescent="0.3">
      <c r="A189" s="79" t="s">
        <v>95</v>
      </c>
      <c r="B189" s="80" t="s">
        <v>317</v>
      </c>
      <c r="C189" s="45">
        <v>0</v>
      </c>
      <c r="D189" s="46">
        <v>1</v>
      </c>
      <c r="E189" s="45">
        <v>1</v>
      </c>
      <c r="F189" s="46">
        <v>0</v>
      </c>
      <c r="G189" s="46">
        <v>1</v>
      </c>
      <c r="H189" s="22" t="s">
        <v>735</v>
      </c>
      <c r="I189" s="45" t="str">
        <f>IF(SUM(Tabella16[[#This Row],[DE]:[LT]])&gt;0,"Yes","No")</f>
        <v>Yes</v>
      </c>
      <c r="J189" s="20">
        <f>IF(Tabella16[[#This Row],[Used]]="Yes",1,0)</f>
        <v>1</v>
      </c>
    </row>
    <row r="190" spans="1:10" s="20" customFormat="1" ht="15" customHeight="1" thickTop="1" x14ac:dyDescent="0.25">
      <c r="A190" s="85" t="s">
        <v>319</v>
      </c>
      <c r="B190" s="86" t="s">
        <v>27</v>
      </c>
      <c r="C190" s="41">
        <v>0</v>
      </c>
      <c r="D190" s="42">
        <v>1</v>
      </c>
      <c r="E190" s="41">
        <v>1</v>
      </c>
      <c r="F190" s="42">
        <v>0</v>
      </c>
      <c r="G190" s="42">
        <v>0</v>
      </c>
      <c r="H190" s="36" t="s">
        <v>735</v>
      </c>
      <c r="I190" s="45" t="str">
        <f>IF(SUM(Tabella16[[#This Row],[DE]:[LT]])&gt;0,"Yes","No")</f>
        <v>Yes</v>
      </c>
      <c r="J190" s="20">
        <f>IF(Tabella16[[#This Row],[Used]]="Yes",1,0)</f>
        <v>1</v>
      </c>
    </row>
    <row r="191" spans="1:10" s="20" customFormat="1" ht="15" customHeight="1" x14ac:dyDescent="0.25">
      <c r="A191" s="83" t="s">
        <v>319</v>
      </c>
      <c r="B191" s="84" t="s">
        <v>320</v>
      </c>
      <c r="C191" s="45">
        <v>0</v>
      </c>
      <c r="D191" s="46">
        <v>1</v>
      </c>
      <c r="E191" s="45">
        <v>1</v>
      </c>
      <c r="F191" s="46">
        <v>0</v>
      </c>
      <c r="G191" s="46">
        <v>0</v>
      </c>
      <c r="H191" s="25" t="s">
        <v>735</v>
      </c>
      <c r="I191" s="45" t="str">
        <f>IF(SUM(Tabella16[[#This Row],[DE]:[LT]])&gt;0,"Yes","No")</f>
        <v>Yes</v>
      </c>
      <c r="J191" s="20">
        <f>IF(Tabella16[[#This Row],[Used]]="Yes",1,0)</f>
        <v>1</v>
      </c>
    </row>
    <row r="192" spans="1:10" s="20" customFormat="1" ht="15" customHeight="1" x14ac:dyDescent="0.25">
      <c r="A192" s="83" t="s">
        <v>319</v>
      </c>
      <c r="B192" s="84" t="s">
        <v>322</v>
      </c>
      <c r="C192" s="45">
        <v>0</v>
      </c>
      <c r="D192" s="46">
        <v>1</v>
      </c>
      <c r="E192" s="45">
        <v>1</v>
      </c>
      <c r="F192" s="46">
        <v>0</v>
      </c>
      <c r="G192" s="46">
        <v>0</v>
      </c>
      <c r="H192" s="25" t="s">
        <v>735</v>
      </c>
      <c r="I192" s="45" t="str">
        <f>IF(SUM(Tabella16[[#This Row],[DE]:[LT]])&gt;0,"Yes","No")</f>
        <v>Yes</v>
      </c>
      <c r="J192" s="20">
        <f>IF(Tabella16[[#This Row],[Used]]="Yes",1,0)</f>
        <v>1</v>
      </c>
    </row>
    <row r="193" spans="1:10" s="20" customFormat="1" ht="15" customHeight="1" x14ac:dyDescent="0.25">
      <c r="A193" s="83" t="s">
        <v>319</v>
      </c>
      <c r="B193" s="84" t="s">
        <v>324</v>
      </c>
      <c r="C193" s="45">
        <v>0</v>
      </c>
      <c r="D193" s="46">
        <v>1</v>
      </c>
      <c r="E193" s="45">
        <v>1</v>
      </c>
      <c r="F193" s="46">
        <v>0</v>
      </c>
      <c r="G193" s="46">
        <v>0</v>
      </c>
      <c r="H193" s="25" t="s">
        <v>735</v>
      </c>
      <c r="I193" s="45" t="str">
        <f>IF(SUM(Tabella16[[#This Row],[DE]:[LT]])&gt;0,"Yes","No")</f>
        <v>Yes</v>
      </c>
      <c r="J193" s="20">
        <f>IF(Tabella16[[#This Row],[Used]]="Yes",1,0)</f>
        <v>1</v>
      </c>
    </row>
    <row r="194" spans="1:10" s="20" customFormat="1" ht="15" customHeight="1" x14ac:dyDescent="0.25">
      <c r="A194" s="83" t="s">
        <v>319</v>
      </c>
      <c r="B194" s="84" t="s">
        <v>326</v>
      </c>
      <c r="C194" s="45">
        <v>0</v>
      </c>
      <c r="D194" s="46">
        <v>1</v>
      </c>
      <c r="E194" s="45">
        <v>1</v>
      </c>
      <c r="F194" s="46">
        <v>0</v>
      </c>
      <c r="G194" s="46">
        <v>0</v>
      </c>
      <c r="H194" s="25" t="s">
        <v>735</v>
      </c>
      <c r="I194" s="45" t="str">
        <f>IF(SUM(Tabella16[[#This Row],[DE]:[LT]])&gt;0,"Yes","No")</f>
        <v>Yes</v>
      </c>
      <c r="J194" s="20">
        <f>IF(Tabella16[[#This Row],[Used]]="Yes",1,0)</f>
        <v>1</v>
      </c>
    </row>
    <row r="195" spans="1:10" s="20" customFormat="1" ht="15" customHeight="1" thickBot="1" x14ac:dyDescent="0.3">
      <c r="A195" s="87" t="s">
        <v>319</v>
      </c>
      <c r="B195" s="88" t="s">
        <v>328</v>
      </c>
      <c r="C195" s="49">
        <v>0</v>
      </c>
      <c r="D195" s="50">
        <v>1</v>
      </c>
      <c r="E195" s="49">
        <v>0</v>
      </c>
      <c r="F195" s="50">
        <v>0</v>
      </c>
      <c r="G195" s="50">
        <v>0</v>
      </c>
      <c r="H195" s="39" t="s">
        <v>735</v>
      </c>
      <c r="I195" s="45" t="str">
        <f>IF(SUM(Tabella16[[#This Row],[DE]:[LT]])&gt;0,"Yes","No")</f>
        <v>Yes</v>
      </c>
      <c r="J195" s="20">
        <f>IF(Tabella16[[#This Row],[Used]]="Yes",1,0)</f>
        <v>1</v>
      </c>
    </row>
    <row r="196" spans="1:10" s="20" customFormat="1" ht="15" customHeight="1" thickTop="1" x14ac:dyDescent="0.25">
      <c r="A196" s="79" t="s">
        <v>330</v>
      </c>
      <c r="B196" s="80" t="s">
        <v>27</v>
      </c>
      <c r="C196" s="45">
        <v>0</v>
      </c>
      <c r="D196" s="46">
        <v>1</v>
      </c>
      <c r="E196" s="45">
        <v>1</v>
      </c>
      <c r="F196" s="46">
        <v>1</v>
      </c>
      <c r="G196" s="46">
        <v>0</v>
      </c>
      <c r="H196" s="22" t="s">
        <v>735</v>
      </c>
      <c r="I196" s="45" t="str">
        <f>IF(SUM(Tabella16[[#This Row],[DE]:[LT]])&gt;0,"Yes","No")</f>
        <v>Yes</v>
      </c>
      <c r="J196" s="20">
        <f>IF(Tabella16[[#This Row],[Used]]="Yes",1,0)</f>
        <v>1</v>
      </c>
    </row>
    <row r="197" spans="1:10" s="20" customFormat="1" ht="15" customHeight="1" x14ac:dyDescent="0.25">
      <c r="A197" s="79" t="s">
        <v>330</v>
      </c>
      <c r="B197" s="80" t="s">
        <v>107</v>
      </c>
      <c r="C197" s="45">
        <v>0</v>
      </c>
      <c r="D197" s="46">
        <v>1</v>
      </c>
      <c r="E197" s="45">
        <v>1</v>
      </c>
      <c r="F197" s="46">
        <v>1</v>
      </c>
      <c r="G197" s="46">
        <v>0</v>
      </c>
      <c r="H197" s="22" t="s">
        <v>735</v>
      </c>
      <c r="I197" s="45" t="str">
        <f>IF(SUM(Tabella16[[#This Row],[DE]:[LT]])&gt;0,"Yes","No")</f>
        <v>Yes</v>
      </c>
      <c r="J197" s="20">
        <f>IF(Tabella16[[#This Row],[Used]]="Yes",1,0)</f>
        <v>1</v>
      </c>
    </row>
    <row r="198" spans="1:10" s="20" customFormat="1" ht="15" customHeight="1" x14ac:dyDescent="0.25">
      <c r="A198" s="79" t="s">
        <v>330</v>
      </c>
      <c r="B198" s="80" t="s">
        <v>331</v>
      </c>
      <c r="C198" s="45">
        <v>0</v>
      </c>
      <c r="D198" s="46">
        <v>1</v>
      </c>
      <c r="E198" s="45">
        <v>1</v>
      </c>
      <c r="F198" s="46">
        <v>1</v>
      </c>
      <c r="G198" s="46">
        <v>0</v>
      </c>
      <c r="H198" s="22" t="s">
        <v>735</v>
      </c>
      <c r="I198" s="45" t="str">
        <f>IF(SUM(Tabella16[[#This Row],[DE]:[LT]])&gt;0,"Yes","No")</f>
        <v>Yes</v>
      </c>
      <c r="J198" s="20">
        <f>IF(Tabella16[[#This Row],[Used]]="Yes",1,0)</f>
        <v>1</v>
      </c>
    </row>
    <row r="199" spans="1:10" s="20" customFormat="1" ht="15" customHeight="1" x14ac:dyDescent="0.25">
      <c r="A199" s="79" t="s">
        <v>330</v>
      </c>
      <c r="B199" s="80" t="s">
        <v>333</v>
      </c>
      <c r="C199" s="45">
        <v>0</v>
      </c>
      <c r="D199" s="46">
        <v>1</v>
      </c>
      <c r="E199" s="45">
        <v>1</v>
      </c>
      <c r="F199" s="46">
        <v>1</v>
      </c>
      <c r="G199" s="46">
        <v>0</v>
      </c>
      <c r="H199" s="22" t="s">
        <v>735</v>
      </c>
      <c r="I199" s="45" t="str">
        <f>IF(SUM(Tabella16[[#This Row],[DE]:[LT]])&gt;0,"Yes","No")</f>
        <v>Yes</v>
      </c>
      <c r="J199" s="20">
        <f>IF(Tabella16[[#This Row],[Used]]="Yes",1,0)</f>
        <v>1</v>
      </c>
    </row>
    <row r="200" spans="1:10" s="20" customFormat="1" ht="15" customHeight="1" x14ac:dyDescent="0.25">
      <c r="A200" s="79" t="s">
        <v>330</v>
      </c>
      <c r="B200" s="80" t="s">
        <v>335</v>
      </c>
      <c r="C200" s="45">
        <v>0</v>
      </c>
      <c r="D200" s="46">
        <v>1</v>
      </c>
      <c r="E200" s="45">
        <v>1</v>
      </c>
      <c r="F200" s="46">
        <v>1</v>
      </c>
      <c r="G200" s="46">
        <v>0</v>
      </c>
      <c r="H200" s="22" t="s">
        <v>735</v>
      </c>
      <c r="I200" s="45" t="str">
        <f>IF(SUM(Tabella16[[#This Row],[DE]:[LT]])&gt;0,"Yes","No")</f>
        <v>Yes</v>
      </c>
      <c r="J200" s="20">
        <f>IF(Tabella16[[#This Row],[Used]]="Yes",1,0)</f>
        <v>1</v>
      </c>
    </row>
    <row r="201" spans="1:10" s="20" customFormat="1" ht="15" customHeight="1" x14ac:dyDescent="0.25">
      <c r="A201" s="79" t="s">
        <v>330</v>
      </c>
      <c r="B201" s="80" t="s">
        <v>337</v>
      </c>
      <c r="C201" s="45">
        <v>0</v>
      </c>
      <c r="D201" s="46">
        <v>1</v>
      </c>
      <c r="E201" s="45">
        <v>1</v>
      </c>
      <c r="F201" s="46">
        <v>1</v>
      </c>
      <c r="G201" s="46">
        <v>0</v>
      </c>
      <c r="H201" s="22" t="s">
        <v>735</v>
      </c>
      <c r="I201" s="45" t="str">
        <f>IF(SUM(Tabella16[[#This Row],[DE]:[LT]])&gt;0,"Yes","No")</f>
        <v>Yes</v>
      </c>
      <c r="J201" s="20">
        <f>IF(Tabella16[[#This Row],[Used]]="Yes",1,0)</f>
        <v>1</v>
      </c>
    </row>
    <row r="202" spans="1:10" s="20" customFormat="1" ht="15" customHeight="1" x14ac:dyDescent="0.25">
      <c r="A202" s="79" t="s">
        <v>330</v>
      </c>
      <c r="B202" s="80" t="s">
        <v>339</v>
      </c>
      <c r="C202" s="45">
        <v>0</v>
      </c>
      <c r="D202" s="46">
        <v>1</v>
      </c>
      <c r="E202" s="45">
        <v>1</v>
      </c>
      <c r="F202" s="46">
        <v>1</v>
      </c>
      <c r="G202" s="46">
        <v>0</v>
      </c>
      <c r="H202" s="22" t="s">
        <v>735</v>
      </c>
      <c r="I202" s="45" t="str">
        <f>IF(SUM(Tabella16[[#This Row],[DE]:[LT]])&gt;0,"Yes","No")</f>
        <v>Yes</v>
      </c>
      <c r="J202" s="20">
        <f>IF(Tabella16[[#This Row],[Used]]="Yes",1,0)</f>
        <v>1</v>
      </c>
    </row>
    <row r="203" spans="1:10" s="20" customFormat="1" ht="15" customHeight="1" x14ac:dyDescent="0.25">
      <c r="A203" s="79" t="s">
        <v>330</v>
      </c>
      <c r="B203" s="80" t="s">
        <v>341</v>
      </c>
      <c r="C203" s="45">
        <v>0</v>
      </c>
      <c r="D203" s="46">
        <v>1</v>
      </c>
      <c r="E203" s="45">
        <v>1</v>
      </c>
      <c r="F203" s="46">
        <v>1</v>
      </c>
      <c r="G203" s="46">
        <v>0</v>
      </c>
      <c r="H203" s="22" t="s">
        <v>735</v>
      </c>
      <c r="I203" s="45" t="str">
        <f>IF(SUM(Tabella16[[#This Row],[DE]:[LT]])&gt;0,"Yes","No")</f>
        <v>Yes</v>
      </c>
      <c r="J203" s="20">
        <f>IF(Tabella16[[#This Row],[Used]]="Yes",1,0)</f>
        <v>1</v>
      </c>
    </row>
    <row r="204" spans="1:10" s="20" customFormat="1" ht="15" customHeight="1" x14ac:dyDescent="0.25">
      <c r="A204" s="79" t="s">
        <v>330</v>
      </c>
      <c r="B204" s="80" t="s">
        <v>343</v>
      </c>
      <c r="C204" s="45">
        <v>0</v>
      </c>
      <c r="D204" s="46">
        <v>1</v>
      </c>
      <c r="E204" s="45">
        <v>1</v>
      </c>
      <c r="F204" s="46">
        <v>1</v>
      </c>
      <c r="G204" s="46">
        <v>0</v>
      </c>
      <c r="H204" s="23" t="s">
        <v>716</v>
      </c>
      <c r="I204" s="45" t="str">
        <f>IF(SUM(Tabella16[[#This Row],[DE]:[LT]])&gt;0,"Yes","No")</f>
        <v>Yes</v>
      </c>
      <c r="J204" s="20">
        <f>IF(Tabella16[[#This Row],[Used]]="Yes",1,0)</f>
        <v>1</v>
      </c>
    </row>
    <row r="205" spans="1:10" s="20" customFormat="1" ht="15" customHeight="1" x14ac:dyDescent="0.25">
      <c r="A205" s="79" t="s">
        <v>330</v>
      </c>
      <c r="B205" s="80" t="s">
        <v>345</v>
      </c>
      <c r="C205" s="45">
        <v>0</v>
      </c>
      <c r="D205" s="46">
        <v>1</v>
      </c>
      <c r="E205" s="45">
        <v>1</v>
      </c>
      <c r="F205" s="46">
        <v>1</v>
      </c>
      <c r="G205" s="46">
        <v>0</v>
      </c>
      <c r="H205" s="23" t="s">
        <v>716</v>
      </c>
      <c r="I205" s="45" t="str">
        <f>IF(SUM(Tabella16[[#This Row],[DE]:[LT]])&gt;0,"Yes","No")</f>
        <v>Yes</v>
      </c>
      <c r="J205" s="20">
        <f>IF(Tabella16[[#This Row],[Used]]="Yes",1,0)</f>
        <v>1</v>
      </c>
    </row>
    <row r="206" spans="1:10" s="20" customFormat="1" ht="15" customHeight="1" x14ac:dyDescent="0.25">
      <c r="A206" s="79" t="s">
        <v>330</v>
      </c>
      <c r="B206" s="80" t="s">
        <v>347</v>
      </c>
      <c r="C206" s="45">
        <v>0</v>
      </c>
      <c r="D206" s="46">
        <v>1</v>
      </c>
      <c r="E206" s="45">
        <v>1</v>
      </c>
      <c r="F206" s="46">
        <v>0</v>
      </c>
      <c r="G206" s="46">
        <v>0</v>
      </c>
      <c r="H206" s="23" t="s">
        <v>716</v>
      </c>
      <c r="I206" s="45" t="str">
        <f>IF(SUM(Tabella16[[#This Row],[DE]:[LT]])&gt;0,"Yes","No")</f>
        <v>Yes</v>
      </c>
      <c r="J206" s="20">
        <f>IF(Tabella16[[#This Row],[Used]]="Yes",1,0)</f>
        <v>1</v>
      </c>
    </row>
    <row r="207" spans="1:10" s="20" customFormat="1" ht="15" customHeight="1" x14ac:dyDescent="0.25">
      <c r="A207" s="79" t="s">
        <v>330</v>
      </c>
      <c r="B207" s="80" t="s">
        <v>349</v>
      </c>
      <c r="C207" s="45">
        <v>0</v>
      </c>
      <c r="D207" s="46">
        <v>1</v>
      </c>
      <c r="E207" s="45">
        <v>1</v>
      </c>
      <c r="F207" s="46">
        <v>1</v>
      </c>
      <c r="G207" s="46">
        <v>0</v>
      </c>
      <c r="H207" s="23" t="s">
        <v>716</v>
      </c>
      <c r="I207" s="45" t="str">
        <f>IF(SUM(Tabella16[[#This Row],[DE]:[LT]])&gt;0,"Yes","No")</f>
        <v>Yes</v>
      </c>
      <c r="J207" s="20">
        <f>IF(Tabella16[[#This Row],[Used]]="Yes",1,0)</f>
        <v>1</v>
      </c>
    </row>
    <row r="208" spans="1:10" s="20" customFormat="1" ht="15" customHeight="1" x14ac:dyDescent="0.25">
      <c r="A208" s="79" t="s">
        <v>330</v>
      </c>
      <c r="B208" s="80" t="s">
        <v>351</v>
      </c>
      <c r="C208" s="45">
        <v>0</v>
      </c>
      <c r="D208" s="46">
        <v>1</v>
      </c>
      <c r="E208" s="45">
        <v>1</v>
      </c>
      <c r="F208" s="46">
        <v>1</v>
      </c>
      <c r="G208" s="46">
        <v>0</v>
      </c>
      <c r="H208" s="23" t="s">
        <v>716</v>
      </c>
      <c r="I208" s="45" t="str">
        <f>IF(SUM(Tabella16[[#This Row],[DE]:[LT]])&gt;0,"Yes","No")</f>
        <v>Yes</v>
      </c>
      <c r="J208" s="20">
        <f>IF(Tabella16[[#This Row],[Used]]="Yes",1,0)</f>
        <v>1</v>
      </c>
    </row>
    <row r="209" spans="1:10" s="20" customFormat="1" ht="15" customHeight="1" x14ac:dyDescent="0.25">
      <c r="A209" s="79" t="s">
        <v>330</v>
      </c>
      <c r="B209" s="80" t="s">
        <v>353</v>
      </c>
      <c r="C209" s="45">
        <v>0</v>
      </c>
      <c r="D209" s="46">
        <v>1</v>
      </c>
      <c r="E209" s="45">
        <v>1</v>
      </c>
      <c r="F209" s="46">
        <v>1</v>
      </c>
      <c r="G209" s="46">
        <v>0</v>
      </c>
      <c r="H209" s="22" t="s">
        <v>735</v>
      </c>
      <c r="I209" s="45" t="str">
        <f>IF(SUM(Tabella16[[#This Row],[DE]:[LT]])&gt;0,"Yes","No")</f>
        <v>Yes</v>
      </c>
      <c r="J209" s="20">
        <f>IF(Tabella16[[#This Row],[Used]]="Yes",1,0)</f>
        <v>1</v>
      </c>
    </row>
    <row r="210" spans="1:10" s="20" customFormat="1" ht="15" customHeight="1" x14ac:dyDescent="0.25">
      <c r="A210" s="79" t="s">
        <v>330</v>
      </c>
      <c r="B210" s="80" t="s">
        <v>312</v>
      </c>
      <c r="C210" s="45">
        <v>0</v>
      </c>
      <c r="D210" s="46">
        <v>1</v>
      </c>
      <c r="E210" s="45">
        <v>1</v>
      </c>
      <c r="F210" s="46">
        <v>0</v>
      </c>
      <c r="G210" s="46">
        <v>0</v>
      </c>
      <c r="H210" s="22" t="s">
        <v>735</v>
      </c>
      <c r="I210" s="45" t="str">
        <f>IF(SUM(Tabella16[[#This Row],[DE]:[LT]])&gt;0,"Yes","No")</f>
        <v>Yes</v>
      </c>
      <c r="J210" s="20">
        <f>IF(Tabella16[[#This Row],[Used]]="Yes",1,0)</f>
        <v>1</v>
      </c>
    </row>
    <row r="211" spans="1:10" s="20" customFormat="1" ht="15" customHeight="1" x14ac:dyDescent="0.25">
      <c r="A211" s="79" t="s">
        <v>330</v>
      </c>
      <c r="B211" s="80" t="s">
        <v>356</v>
      </c>
      <c r="C211" s="45">
        <v>0</v>
      </c>
      <c r="D211" s="46">
        <v>1</v>
      </c>
      <c r="E211" s="45">
        <v>1</v>
      </c>
      <c r="F211" s="46">
        <v>0</v>
      </c>
      <c r="G211" s="46">
        <v>0</v>
      </c>
      <c r="H211" s="22" t="s">
        <v>735</v>
      </c>
      <c r="I211" s="45" t="str">
        <f>IF(SUM(Tabella16[[#This Row],[DE]:[LT]])&gt;0,"Yes","No")</f>
        <v>Yes</v>
      </c>
      <c r="J211" s="20">
        <f>IF(Tabella16[[#This Row],[Used]]="Yes",1,0)</f>
        <v>1</v>
      </c>
    </row>
    <row r="212" spans="1:10" s="20" customFormat="1" ht="15" customHeight="1" x14ac:dyDescent="0.25">
      <c r="A212" s="79" t="s">
        <v>330</v>
      </c>
      <c r="B212" s="80" t="s">
        <v>358</v>
      </c>
      <c r="C212" s="45">
        <v>0</v>
      </c>
      <c r="D212" s="46">
        <v>1</v>
      </c>
      <c r="E212" s="45">
        <v>1</v>
      </c>
      <c r="F212" s="46">
        <v>0</v>
      </c>
      <c r="G212" s="46">
        <v>0</v>
      </c>
      <c r="H212" s="22" t="s">
        <v>735</v>
      </c>
      <c r="I212" s="45" t="str">
        <f>IF(SUM(Tabella16[[#This Row],[DE]:[LT]])&gt;0,"Yes","No")</f>
        <v>Yes</v>
      </c>
      <c r="J212" s="20">
        <f>IF(Tabella16[[#This Row],[Used]]="Yes",1,0)</f>
        <v>1</v>
      </c>
    </row>
    <row r="213" spans="1:10" s="20" customFormat="1" ht="15" customHeight="1" x14ac:dyDescent="0.25">
      <c r="A213" s="79" t="s">
        <v>330</v>
      </c>
      <c r="B213" s="80" t="s">
        <v>360</v>
      </c>
      <c r="C213" s="45">
        <v>0</v>
      </c>
      <c r="D213" s="46">
        <v>0</v>
      </c>
      <c r="E213" s="45">
        <v>1</v>
      </c>
      <c r="F213" s="46">
        <v>0</v>
      </c>
      <c r="G213" s="46">
        <v>0</v>
      </c>
      <c r="H213" s="22" t="s">
        <v>735</v>
      </c>
      <c r="I213" s="45" t="str">
        <f>IF(SUM(Tabella16[[#This Row],[DE]:[LT]])&gt;0,"Yes","No")</f>
        <v>Yes</v>
      </c>
      <c r="J213" s="20">
        <f>IF(Tabella16[[#This Row],[Used]]="Yes",1,0)</f>
        <v>1</v>
      </c>
    </row>
    <row r="214" spans="1:10" s="20" customFormat="1" ht="15" customHeight="1" x14ac:dyDescent="0.25">
      <c r="A214" s="79" t="s">
        <v>330</v>
      </c>
      <c r="B214" s="80" t="s">
        <v>362</v>
      </c>
      <c r="C214" s="45">
        <v>0</v>
      </c>
      <c r="D214" s="46">
        <v>1</v>
      </c>
      <c r="E214" s="45">
        <v>1</v>
      </c>
      <c r="F214" s="46">
        <v>1</v>
      </c>
      <c r="G214" s="46">
        <v>0</v>
      </c>
      <c r="H214" s="22" t="s">
        <v>735</v>
      </c>
      <c r="I214" s="45" t="str">
        <f>IF(SUM(Tabella16[[#This Row],[DE]:[LT]])&gt;0,"Yes","No")</f>
        <v>Yes</v>
      </c>
      <c r="J214" s="20">
        <f>IF(Tabella16[[#This Row],[Used]]="Yes",1,0)</f>
        <v>1</v>
      </c>
    </row>
    <row r="215" spans="1:10" s="20" customFormat="1" ht="15" customHeight="1" x14ac:dyDescent="0.25">
      <c r="A215" s="79" t="s">
        <v>330</v>
      </c>
      <c r="B215" s="80" t="s">
        <v>364</v>
      </c>
      <c r="C215" s="45">
        <v>0</v>
      </c>
      <c r="D215" s="46">
        <v>1</v>
      </c>
      <c r="E215" s="45">
        <v>1</v>
      </c>
      <c r="F215" s="46">
        <v>1</v>
      </c>
      <c r="G215" s="46">
        <v>0</v>
      </c>
      <c r="H215" s="22" t="s">
        <v>735</v>
      </c>
      <c r="I215" s="45" t="str">
        <f>IF(SUM(Tabella16[[#This Row],[DE]:[LT]])&gt;0,"Yes","No")</f>
        <v>Yes</v>
      </c>
      <c r="J215" s="20">
        <f>IF(Tabella16[[#This Row],[Used]]="Yes",1,0)</f>
        <v>1</v>
      </c>
    </row>
    <row r="216" spans="1:10" s="20" customFormat="1" ht="15" customHeight="1" x14ac:dyDescent="0.25">
      <c r="A216" s="79" t="s">
        <v>330</v>
      </c>
      <c r="B216" s="80" t="s">
        <v>366</v>
      </c>
      <c r="C216" s="45">
        <v>0</v>
      </c>
      <c r="D216" s="46">
        <v>1</v>
      </c>
      <c r="E216" s="45">
        <v>1</v>
      </c>
      <c r="F216" s="46">
        <v>1</v>
      </c>
      <c r="G216" s="46">
        <v>0</v>
      </c>
      <c r="H216" s="23" t="s">
        <v>716</v>
      </c>
      <c r="I216" s="45" t="str">
        <f>IF(SUM(Tabella16[[#This Row],[DE]:[LT]])&gt;0,"Yes","No")</f>
        <v>Yes</v>
      </c>
      <c r="J216" s="20">
        <f>IF(Tabella16[[#This Row],[Used]]="Yes",1,0)</f>
        <v>1</v>
      </c>
    </row>
    <row r="217" spans="1:10" s="20" customFormat="1" ht="15" customHeight="1" x14ac:dyDescent="0.25">
      <c r="A217" s="79" t="s">
        <v>330</v>
      </c>
      <c r="B217" s="80" t="s">
        <v>368</v>
      </c>
      <c r="C217" s="45">
        <v>0</v>
      </c>
      <c r="D217" s="46">
        <v>1</v>
      </c>
      <c r="E217" s="45">
        <v>1</v>
      </c>
      <c r="F217" s="46">
        <v>0</v>
      </c>
      <c r="G217" s="46">
        <v>0</v>
      </c>
      <c r="H217" s="22" t="s">
        <v>735</v>
      </c>
      <c r="I217" s="45" t="str">
        <f>IF(SUM(Tabella16[[#This Row],[DE]:[LT]])&gt;0,"Yes","No")</f>
        <v>Yes</v>
      </c>
      <c r="J217" s="20">
        <f>IF(Tabella16[[#This Row],[Used]]="Yes",1,0)</f>
        <v>1</v>
      </c>
    </row>
    <row r="218" spans="1:10" s="20" customFormat="1" ht="15" customHeight="1" x14ac:dyDescent="0.25">
      <c r="A218" s="79" t="s">
        <v>330</v>
      </c>
      <c r="B218" s="80" t="s">
        <v>370</v>
      </c>
      <c r="C218" s="45">
        <v>0</v>
      </c>
      <c r="D218" s="46">
        <v>1</v>
      </c>
      <c r="E218" s="45">
        <v>0</v>
      </c>
      <c r="F218" s="46">
        <v>0</v>
      </c>
      <c r="G218" s="46">
        <v>0</v>
      </c>
      <c r="H218" s="22" t="s">
        <v>735</v>
      </c>
      <c r="I218" s="45" t="str">
        <f>IF(SUM(Tabella16[[#This Row],[DE]:[LT]])&gt;0,"Yes","No")</f>
        <v>Yes</v>
      </c>
      <c r="J218" s="20">
        <f>IF(Tabella16[[#This Row],[Used]]="Yes",1,0)</f>
        <v>1</v>
      </c>
    </row>
    <row r="219" spans="1:10" s="20" customFormat="1" ht="15" customHeight="1" x14ac:dyDescent="0.25">
      <c r="A219" s="79" t="s">
        <v>330</v>
      </c>
      <c r="B219" s="80" t="s">
        <v>372</v>
      </c>
      <c r="C219" s="45">
        <v>0</v>
      </c>
      <c r="D219" s="46">
        <v>1</v>
      </c>
      <c r="E219" s="45">
        <v>0</v>
      </c>
      <c r="F219" s="46">
        <v>0</v>
      </c>
      <c r="G219" s="46">
        <v>0</v>
      </c>
      <c r="H219" s="22" t="s">
        <v>735</v>
      </c>
      <c r="I219" s="45" t="str">
        <f>IF(SUM(Tabella16[[#This Row],[DE]:[LT]])&gt;0,"Yes","No")</f>
        <v>Yes</v>
      </c>
      <c r="J219" s="20">
        <f>IF(Tabella16[[#This Row],[Used]]="Yes",1,0)</f>
        <v>1</v>
      </c>
    </row>
    <row r="220" spans="1:10" s="20" customFormat="1" ht="15" customHeight="1" x14ac:dyDescent="0.25">
      <c r="A220" s="79" t="s">
        <v>330</v>
      </c>
      <c r="B220" s="80" t="s">
        <v>374</v>
      </c>
      <c r="C220" s="45">
        <v>0</v>
      </c>
      <c r="D220" s="46">
        <v>0</v>
      </c>
      <c r="E220" s="45">
        <v>1</v>
      </c>
      <c r="F220" s="46">
        <v>1</v>
      </c>
      <c r="G220" s="46">
        <v>0</v>
      </c>
      <c r="H220" s="22" t="s">
        <v>735</v>
      </c>
      <c r="I220" s="45" t="str">
        <f>IF(SUM(Tabella16[[#This Row],[DE]:[LT]])&gt;0,"Yes","No")</f>
        <v>Yes</v>
      </c>
      <c r="J220" s="20">
        <f>IF(Tabella16[[#This Row],[Used]]="Yes",1,0)</f>
        <v>1</v>
      </c>
    </row>
    <row r="221" spans="1:10" s="20" customFormat="1" ht="15" customHeight="1" thickBot="1" x14ac:dyDescent="0.3">
      <c r="A221" s="79" t="s">
        <v>330</v>
      </c>
      <c r="B221" s="80" t="s">
        <v>376</v>
      </c>
      <c r="C221" s="45">
        <v>0</v>
      </c>
      <c r="D221" s="46">
        <v>0</v>
      </c>
      <c r="E221" s="45">
        <v>0</v>
      </c>
      <c r="F221" s="46">
        <v>0</v>
      </c>
      <c r="G221" s="46">
        <v>0</v>
      </c>
      <c r="H221" s="22" t="s">
        <v>735</v>
      </c>
      <c r="I221" s="45" t="str">
        <f>IF(SUM(Tabella16[[#This Row],[DE]:[LT]])&gt;0,"Yes","No")</f>
        <v>No</v>
      </c>
      <c r="J221" s="20">
        <f>IF(Tabella16[[#This Row],[Used]]="Yes",1,0)</f>
        <v>0</v>
      </c>
    </row>
    <row r="222" spans="1:10" s="20" customFormat="1" ht="15" customHeight="1" thickTop="1" x14ac:dyDescent="0.25">
      <c r="A222" s="85" t="s">
        <v>378</v>
      </c>
      <c r="B222" s="86" t="s">
        <v>27</v>
      </c>
      <c r="C222" s="41">
        <v>0</v>
      </c>
      <c r="D222" s="42">
        <v>0</v>
      </c>
      <c r="E222" s="41">
        <v>0</v>
      </c>
      <c r="F222" s="42">
        <v>0</v>
      </c>
      <c r="G222" s="42">
        <v>0</v>
      </c>
      <c r="H222" s="36" t="s">
        <v>735</v>
      </c>
      <c r="I222" s="45" t="str">
        <f>IF(SUM(Tabella16[[#This Row],[DE]:[LT]])&gt;0,"Yes","No")</f>
        <v>No</v>
      </c>
      <c r="J222" s="20">
        <f>IF(Tabella16[[#This Row],[Used]]="Yes",1,0)</f>
        <v>0</v>
      </c>
    </row>
    <row r="223" spans="1:10" s="20" customFormat="1" ht="15" customHeight="1" x14ac:dyDescent="0.25">
      <c r="A223" s="83" t="s">
        <v>378</v>
      </c>
      <c r="B223" s="84" t="s">
        <v>107</v>
      </c>
      <c r="C223" s="45">
        <v>0</v>
      </c>
      <c r="D223" s="46">
        <v>0</v>
      </c>
      <c r="E223" s="45">
        <v>0</v>
      </c>
      <c r="F223" s="46">
        <v>0</v>
      </c>
      <c r="G223" s="46">
        <v>0</v>
      </c>
      <c r="H223" s="25" t="s">
        <v>735</v>
      </c>
      <c r="I223" s="45" t="str">
        <f>IF(SUM(Tabella16[[#This Row],[DE]:[LT]])&gt;0,"Yes","No")</f>
        <v>No</v>
      </c>
      <c r="J223" s="20">
        <f>IF(Tabella16[[#This Row],[Used]]="Yes",1,0)</f>
        <v>0</v>
      </c>
    </row>
    <row r="224" spans="1:10" s="20" customFormat="1" ht="15" customHeight="1" x14ac:dyDescent="0.25">
      <c r="A224" s="83" t="s">
        <v>378</v>
      </c>
      <c r="B224" s="84" t="s">
        <v>379</v>
      </c>
      <c r="C224" s="45">
        <v>0</v>
      </c>
      <c r="D224" s="46">
        <v>0</v>
      </c>
      <c r="E224" s="45">
        <v>0</v>
      </c>
      <c r="F224" s="46">
        <v>0</v>
      </c>
      <c r="G224" s="46">
        <v>0</v>
      </c>
      <c r="H224" s="25" t="s">
        <v>735</v>
      </c>
      <c r="I224" s="45" t="str">
        <f>IF(SUM(Tabella16[[#This Row],[DE]:[LT]])&gt;0,"Yes","No")</f>
        <v>No</v>
      </c>
      <c r="J224" s="20">
        <f>IF(Tabella16[[#This Row],[Used]]="Yes",1,0)</f>
        <v>0</v>
      </c>
    </row>
    <row r="225" spans="1:10" s="20" customFormat="1" ht="15" customHeight="1" x14ac:dyDescent="0.25">
      <c r="A225" s="83" t="s">
        <v>378</v>
      </c>
      <c r="B225" s="84" t="s">
        <v>381</v>
      </c>
      <c r="C225" s="45">
        <v>0</v>
      </c>
      <c r="D225" s="46">
        <v>0</v>
      </c>
      <c r="E225" s="45">
        <v>0</v>
      </c>
      <c r="F225" s="46">
        <v>0</v>
      </c>
      <c r="G225" s="46">
        <v>0</v>
      </c>
      <c r="H225" s="25" t="s">
        <v>735</v>
      </c>
      <c r="I225" s="45" t="str">
        <f>IF(SUM(Tabella16[[#This Row],[DE]:[LT]])&gt;0,"Yes","No")</f>
        <v>No</v>
      </c>
      <c r="J225" s="20">
        <f>IF(Tabella16[[#This Row],[Used]]="Yes",1,0)</f>
        <v>0</v>
      </c>
    </row>
    <row r="226" spans="1:10" s="20" customFormat="1" ht="15" customHeight="1" x14ac:dyDescent="0.25">
      <c r="A226" s="83" t="s">
        <v>378</v>
      </c>
      <c r="B226" s="84" t="s">
        <v>383</v>
      </c>
      <c r="C226" s="45">
        <v>0</v>
      </c>
      <c r="D226" s="46">
        <v>0</v>
      </c>
      <c r="E226" s="45">
        <v>0</v>
      </c>
      <c r="F226" s="46">
        <v>0</v>
      </c>
      <c r="G226" s="46">
        <v>0</v>
      </c>
      <c r="H226" s="25" t="s">
        <v>735</v>
      </c>
      <c r="I226" s="45" t="str">
        <f>IF(SUM(Tabella16[[#This Row],[DE]:[LT]])&gt;0,"Yes","No")</f>
        <v>No</v>
      </c>
      <c r="J226" s="20">
        <f>IF(Tabella16[[#This Row],[Used]]="Yes",1,0)</f>
        <v>0</v>
      </c>
    </row>
    <row r="227" spans="1:10" s="20" customFormat="1" ht="15" customHeight="1" thickBot="1" x14ac:dyDescent="0.3">
      <c r="A227" s="87" t="s">
        <v>378</v>
      </c>
      <c r="B227" s="88" t="s">
        <v>385</v>
      </c>
      <c r="C227" s="49">
        <v>0</v>
      </c>
      <c r="D227" s="50">
        <v>0</v>
      </c>
      <c r="E227" s="49">
        <v>0</v>
      </c>
      <c r="F227" s="50">
        <v>0</v>
      </c>
      <c r="G227" s="50">
        <v>0</v>
      </c>
      <c r="H227" s="39" t="s">
        <v>735</v>
      </c>
      <c r="I227" s="45" t="str">
        <f>IF(SUM(Tabella16[[#This Row],[DE]:[LT]])&gt;0,"Yes","No")</f>
        <v>No</v>
      </c>
      <c r="J227" s="20">
        <f>IF(Tabella16[[#This Row],[Used]]="Yes",1,0)</f>
        <v>0</v>
      </c>
    </row>
    <row r="228" spans="1:10" s="20" customFormat="1" ht="15" customHeight="1" thickTop="1" x14ac:dyDescent="0.25">
      <c r="A228" s="77" t="s">
        <v>387</v>
      </c>
      <c r="B228" s="78" t="s">
        <v>27</v>
      </c>
      <c r="C228" s="41">
        <v>0</v>
      </c>
      <c r="D228" s="42">
        <v>0</v>
      </c>
      <c r="E228" s="41">
        <v>1</v>
      </c>
      <c r="F228" s="42">
        <v>1</v>
      </c>
      <c r="G228" s="42">
        <v>0</v>
      </c>
      <c r="H228" s="31" t="s">
        <v>735</v>
      </c>
      <c r="I228" s="45" t="str">
        <f>IF(SUM(Tabella16[[#This Row],[DE]:[LT]])&gt;0,"Yes","No")</f>
        <v>Yes</v>
      </c>
      <c r="J228" s="20">
        <f>IF(Tabella16[[#This Row],[Used]]="Yes",1,0)</f>
        <v>1</v>
      </c>
    </row>
    <row r="229" spans="1:10" s="20" customFormat="1" ht="15" customHeight="1" x14ac:dyDescent="0.25">
      <c r="A229" s="79" t="s">
        <v>387</v>
      </c>
      <c r="B229" s="80" t="s">
        <v>388</v>
      </c>
      <c r="C229" s="45">
        <v>0</v>
      </c>
      <c r="D229" s="46">
        <v>0</v>
      </c>
      <c r="E229" s="45">
        <v>1</v>
      </c>
      <c r="F229" s="46">
        <v>1</v>
      </c>
      <c r="G229" s="46">
        <v>0</v>
      </c>
      <c r="H229" s="22" t="s">
        <v>735</v>
      </c>
      <c r="I229" s="45" t="str">
        <f>IF(SUM(Tabella16[[#This Row],[DE]:[LT]])&gt;0,"Yes","No")</f>
        <v>Yes</v>
      </c>
      <c r="J229" s="20">
        <f>IF(Tabella16[[#This Row],[Used]]="Yes",1,0)</f>
        <v>1</v>
      </c>
    </row>
    <row r="230" spans="1:10" s="20" customFormat="1" ht="15" customHeight="1" x14ac:dyDescent="0.25">
      <c r="A230" s="79" t="s">
        <v>387</v>
      </c>
      <c r="B230" s="80" t="s">
        <v>322</v>
      </c>
      <c r="C230" s="45">
        <v>0</v>
      </c>
      <c r="D230" s="46">
        <v>0</v>
      </c>
      <c r="E230" s="45">
        <v>1</v>
      </c>
      <c r="F230" s="46">
        <v>1</v>
      </c>
      <c r="G230" s="46">
        <v>0</v>
      </c>
      <c r="H230" s="22" t="s">
        <v>735</v>
      </c>
      <c r="I230" s="45" t="str">
        <f>IF(SUM(Tabella16[[#This Row],[DE]:[LT]])&gt;0,"Yes","No")</f>
        <v>Yes</v>
      </c>
      <c r="J230" s="20">
        <f>IF(Tabella16[[#This Row],[Used]]="Yes",1,0)</f>
        <v>1</v>
      </c>
    </row>
    <row r="231" spans="1:10" s="20" customFormat="1" ht="15" customHeight="1" x14ac:dyDescent="0.25">
      <c r="A231" s="79" t="s">
        <v>387</v>
      </c>
      <c r="B231" s="80" t="s">
        <v>324</v>
      </c>
      <c r="C231" s="45">
        <v>0</v>
      </c>
      <c r="D231" s="46">
        <v>0</v>
      </c>
      <c r="E231" s="45">
        <v>1</v>
      </c>
      <c r="F231" s="46">
        <v>1</v>
      </c>
      <c r="G231" s="46">
        <v>0</v>
      </c>
      <c r="H231" s="22" t="s">
        <v>735</v>
      </c>
      <c r="I231" s="45" t="str">
        <f>IF(SUM(Tabella16[[#This Row],[DE]:[LT]])&gt;0,"Yes","No")</f>
        <v>Yes</v>
      </c>
      <c r="J231" s="20">
        <f>IF(Tabella16[[#This Row],[Used]]="Yes",1,0)</f>
        <v>1</v>
      </c>
    </row>
    <row r="232" spans="1:10" s="20" customFormat="1" ht="15" customHeight="1" x14ac:dyDescent="0.25">
      <c r="A232" s="79" t="s">
        <v>387</v>
      </c>
      <c r="B232" s="80" t="s">
        <v>326</v>
      </c>
      <c r="C232" s="45">
        <v>0</v>
      </c>
      <c r="D232" s="46">
        <v>0</v>
      </c>
      <c r="E232" s="45">
        <v>1</v>
      </c>
      <c r="F232" s="46">
        <v>1</v>
      </c>
      <c r="G232" s="46">
        <v>0</v>
      </c>
      <c r="H232" s="22" t="s">
        <v>735</v>
      </c>
      <c r="I232" s="45" t="str">
        <f>IF(SUM(Tabella16[[#This Row],[DE]:[LT]])&gt;0,"Yes","No")</f>
        <v>Yes</v>
      </c>
      <c r="J232" s="20">
        <f>IF(Tabella16[[#This Row],[Used]]="Yes",1,0)</f>
        <v>1</v>
      </c>
    </row>
    <row r="233" spans="1:10" s="20" customFormat="1" ht="15" customHeight="1" x14ac:dyDescent="0.25">
      <c r="A233" s="79" t="s">
        <v>387</v>
      </c>
      <c r="B233" s="80" t="s">
        <v>328</v>
      </c>
      <c r="C233" s="45">
        <v>0</v>
      </c>
      <c r="D233" s="46">
        <v>0</v>
      </c>
      <c r="E233" s="45">
        <v>0</v>
      </c>
      <c r="F233" s="46">
        <v>1</v>
      </c>
      <c r="G233" s="46">
        <v>0</v>
      </c>
      <c r="H233" s="22" t="s">
        <v>735</v>
      </c>
      <c r="I233" s="45" t="str">
        <f>IF(SUM(Tabella16[[#This Row],[DE]:[LT]])&gt;0,"Yes","No")</f>
        <v>Yes</v>
      </c>
      <c r="J233" s="20">
        <f>IF(Tabella16[[#This Row],[Used]]="Yes",1,0)</f>
        <v>1</v>
      </c>
    </row>
    <row r="234" spans="1:10" s="20" customFormat="1" ht="15" customHeight="1" x14ac:dyDescent="0.25">
      <c r="A234" s="79" t="s">
        <v>387</v>
      </c>
      <c r="B234" s="80" t="s">
        <v>390</v>
      </c>
      <c r="C234" s="45">
        <v>0</v>
      </c>
      <c r="D234" s="46">
        <v>0</v>
      </c>
      <c r="E234" s="45">
        <v>1</v>
      </c>
      <c r="F234" s="46">
        <v>1</v>
      </c>
      <c r="G234" s="46">
        <v>0</v>
      </c>
      <c r="H234" s="22" t="s">
        <v>735</v>
      </c>
      <c r="I234" s="45" t="str">
        <f>IF(SUM(Tabella16[[#This Row],[DE]:[LT]])&gt;0,"Yes","No")</f>
        <v>Yes</v>
      </c>
      <c r="J234" s="20">
        <f>IF(Tabella16[[#This Row],[Used]]="Yes",1,0)</f>
        <v>1</v>
      </c>
    </row>
    <row r="235" spans="1:10" s="20" customFormat="1" ht="15" customHeight="1" x14ac:dyDescent="0.25">
      <c r="A235" s="79" t="s">
        <v>387</v>
      </c>
      <c r="B235" s="80" t="s">
        <v>392</v>
      </c>
      <c r="C235" s="45">
        <v>0</v>
      </c>
      <c r="D235" s="46">
        <v>0</v>
      </c>
      <c r="E235" s="45">
        <v>0</v>
      </c>
      <c r="F235" s="46">
        <v>0</v>
      </c>
      <c r="G235" s="46">
        <v>0</v>
      </c>
      <c r="H235" s="22" t="s">
        <v>735</v>
      </c>
      <c r="I235" s="45" t="str">
        <f>IF(SUM(Tabella16[[#This Row],[DE]:[LT]])&gt;0,"Yes","No")</f>
        <v>No</v>
      </c>
      <c r="J235" s="20">
        <f>IF(Tabella16[[#This Row],[Used]]="Yes",1,0)</f>
        <v>0</v>
      </c>
    </row>
    <row r="236" spans="1:10" s="20" customFormat="1" ht="15" customHeight="1" x14ac:dyDescent="0.25">
      <c r="A236" s="79" t="s">
        <v>387</v>
      </c>
      <c r="B236" s="80" t="s">
        <v>83</v>
      </c>
      <c r="C236" s="45">
        <v>0</v>
      </c>
      <c r="D236" s="46">
        <v>0</v>
      </c>
      <c r="E236" s="45">
        <v>0</v>
      </c>
      <c r="F236" s="46">
        <v>0</v>
      </c>
      <c r="G236" s="46">
        <v>0</v>
      </c>
      <c r="H236" s="22" t="s">
        <v>735</v>
      </c>
      <c r="I236" s="45" t="str">
        <f>IF(SUM(Tabella16[[#This Row],[DE]:[LT]])&gt;0,"Yes","No")</f>
        <v>No</v>
      </c>
      <c r="J236" s="20">
        <f>IF(Tabella16[[#This Row],[Used]]="Yes",1,0)</f>
        <v>0</v>
      </c>
    </row>
    <row r="237" spans="1:10" s="20" customFormat="1" ht="15" customHeight="1" x14ac:dyDescent="0.25">
      <c r="A237" s="79" t="s">
        <v>387</v>
      </c>
      <c r="B237" s="80" t="s">
        <v>87</v>
      </c>
      <c r="C237" s="45">
        <v>0</v>
      </c>
      <c r="D237" s="46">
        <v>0</v>
      </c>
      <c r="E237" s="45">
        <v>0</v>
      </c>
      <c r="F237" s="46">
        <v>1</v>
      </c>
      <c r="G237" s="46">
        <v>0</v>
      </c>
      <c r="H237" s="22" t="s">
        <v>735</v>
      </c>
      <c r="I237" s="45" t="str">
        <f>IF(SUM(Tabella16[[#This Row],[DE]:[LT]])&gt;0,"Yes","No")</f>
        <v>Yes</v>
      </c>
      <c r="J237" s="20">
        <f>IF(Tabella16[[#This Row],[Used]]="Yes",1,0)</f>
        <v>1</v>
      </c>
    </row>
    <row r="238" spans="1:10" s="20" customFormat="1" ht="15" customHeight="1" x14ac:dyDescent="0.25">
      <c r="A238" s="79" t="s">
        <v>387</v>
      </c>
      <c r="B238" s="80" t="s">
        <v>394</v>
      </c>
      <c r="C238" s="45">
        <v>0</v>
      </c>
      <c r="D238" s="46">
        <v>0</v>
      </c>
      <c r="E238" s="45">
        <v>1</v>
      </c>
      <c r="F238" s="46">
        <v>0</v>
      </c>
      <c r="G238" s="46">
        <v>0</v>
      </c>
      <c r="H238" s="22" t="s">
        <v>735</v>
      </c>
      <c r="I238" s="45" t="str">
        <f>IF(SUM(Tabella16[[#This Row],[DE]:[LT]])&gt;0,"Yes","No")</f>
        <v>Yes</v>
      </c>
      <c r="J238" s="20">
        <f>IF(Tabella16[[#This Row],[Used]]="Yes",1,0)</f>
        <v>1</v>
      </c>
    </row>
    <row r="239" spans="1:10" s="20" customFormat="1" ht="15" customHeight="1" x14ac:dyDescent="0.25">
      <c r="A239" s="79" t="s">
        <v>387</v>
      </c>
      <c r="B239" s="80" t="s">
        <v>89</v>
      </c>
      <c r="C239" s="45">
        <v>0</v>
      </c>
      <c r="D239" s="46">
        <v>0</v>
      </c>
      <c r="E239" s="45">
        <v>1</v>
      </c>
      <c r="F239" s="46">
        <v>1</v>
      </c>
      <c r="G239" s="46">
        <v>0</v>
      </c>
      <c r="H239" s="22" t="s">
        <v>735</v>
      </c>
      <c r="I239" s="45" t="str">
        <f>IF(SUM(Tabella16[[#This Row],[DE]:[LT]])&gt;0,"Yes","No")</f>
        <v>Yes</v>
      </c>
      <c r="J239" s="20">
        <f>IF(Tabella16[[#This Row],[Used]]="Yes",1,0)</f>
        <v>1</v>
      </c>
    </row>
    <row r="240" spans="1:10" s="20" customFormat="1" ht="15" customHeight="1" x14ac:dyDescent="0.25">
      <c r="A240" s="79" t="s">
        <v>387</v>
      </c>
      <c r="B240" s="80" t="s">
        <v>91</v>
      </c>
      <c r="C240" s="45">
        <v>0</v>
      </c>
      <c r="D240" s="46">
        <v>0</v>
      </c>
      <c r="E240" s="45">
        <v>1</v>
      </c>
      <c r="F240" s="46">
        <v>1</v>
      </c>
      <c r="G240" s="46">
        <v>0</v>
      </c>
      <c r="H240" s="22" t="s">
        <v>735</v>
      </c>
      <c r="I240" s="45" t="str">
        <f>IF(SUM(Tabella16[[#This Row],[DE]:[LT]])&gt;0,"Yes","No")</f>
        <v>Yes</v>
      </c>
      <c r="J240" s="20">
        <f>IF(Tabella16[[#This Row],[Used]]="Yes",1,0)</f>
        <v>1</v>
      </c>
    </row>
    <row r="241" spans="1:10" s="20" customFormat="1" ht="15" customHeight="1" x14ac:dyDescent="0.25">
      <c r="A241" s="79" t="s">
        <v>387</v>
      </c>
      <c r="B241" s="80" t="s">
        <v>93</v>
      </c>
      <c r="C241" s="45">
        <v>0</v>
      </c>
      <c r="D241" s="46">
        <v>0</v>
      </c>
      <c r="E241" s="45">
        <v>1</v>
      </c>
      <c r="F241" s="46">
        <v>0</v>
      </c>
      <c r="G241" s="46">
        <v>0</v>
      </c>
      <c r="H241" s="22" t="s">
        <v>735</v>
      </c>
      <c r="I241" s="45" t="str">
        <f>IF(SUM(Tabella16[[#This Row],[DE]:[LT]])&gt;0,"Yes","No")</f>
        <v>Yes</v>
      </c>
      <c r="J241" s="20">
        <f>IF(Tabella16[[#This Row],[Used]]="Yes",1,0)</f>
        <v>1</v>
      </c>
    </row>
    <row r="242" spans="1:10" s="20" customFormat="1" ht="15" customHeight="1" x14ac:dyDescent="0.25">
      <c r="A242" s="79" t="s">
        <v>387</v>
      </c>
      <c r="B242" s="80" t="s">
        <v>95</v>
      </c>
      <c r="C242" s="45">
        <v>0</v>
      </c>
      <c r="D242" s="46">
        <v>0</v>
      </c>
      <c r="E242" s="45">
        <v>1</v>
      </c>
      <c r="F242" s="46">
        <v>0</v>
      </c>
      <c r="G242" s="46">
        <v>0</v>
      </c>
      <c r="H242" s="22" t="s">
        <v>735</v>
      </c>
      <c r="I242" s="45" t="str">
        <f>IF(SUM(Tabella16[[#This Row],[DE]:[LT]])&gt;0,"Yes","No")</f>
        <v>Yes</v>
      </c>
      <c r="J242" s="20">
        <f>IF(Tabella16[[#This Row],[Used]]="Yes",1,0)</f>
        <v>1</v>
      </c>
    </row>
    <row r="243" spans="1:10" s="20" customFormat="1" ht="15" customHeight="1" thickBot="1" x14ac:dyDescent="0.3">
      <c r="A243" s="81" t="s">
        <v>387</v>
      </c>
      <c r="B243" s="82" t="s">
        <v>395</v>
      </c>
      <c r="C243" s="49">
        <v>0</v>
      </c>
      <c r="D243" s="50">
        <v>0</v>
      </c>
      <c r="E243" s="49">
        <v>1</v>
      </c>
      <c r="F243" s="50">
        <v>1</v>
      </c>
      <c r="G243" s="50">
        <v>0</v>
      </c>
      <c r="H243" s="34" t="s">
        <v>735</v>
      </c>
      <c r="I243" s="49" t="str">
        <f>IF(SUM(Tabella16[[#This Row],[DE]:[LT]])&gt;0,"Yes","No")</f>
        <v>Yes</v>
      </c>
      <c r="J243" s="20">
        <f>IF(Tabella16[[#This Row],[Used]]="Yes",1,0)</f>
        <v>1</v>
      </c>
    </row>
    <row r="244" spans="1:10" s="20" customFormat="1" ht="15" customHeight="1" thickTop="1" x14ac:dyDescent="0.25">
      <c r="A244" s="40"/>
      <c r="B244" s="40"/>
      <c r="C244" s="53">
        <f>SUBTOTAL(109,Tabella16[DE])</f>
        <v>49</v>
      </c>
      <c r="D244" s="54">
        <f>SUBTOTAL(109,Tabella16[SP])</f>
        <v>157</v>
      </c>
      <c r="E244" s="57">
        <f>SUBTOTAL(109,Tabella16[IT])</f>
        <v>175</v>
      </c>
      <c r="F244" s="54">
        <f>SUBTOTAL(109,Tabella16[AT])</f>
        <v>121</v>
      </c>
      <c r="G244" s="57">
        <f>SUBTOTAL(109,Tabella16[LT])</f>
        <v>120</v>
      </c>
      <c r="H244" s="90"/>
      <c r="I244" s="91"/>
      <c r="J244" s="113"/>
    </row>
    <row r="245" spans="1:10" ht="15.75" thickBot="1" x14ac:dyDescent="0.3">
      <c r="C245" s="60" t="str">
        <f>C1</f>
        <v>DE</v>
      </c>
      <c r="D245" s="61" t="str">
        <f t="shared" ref="D245:G245" si="0">D1</f>
        <v>SP</v>
      </c>
      <c r="E245" s="64" t="str">
        <f t="shared" si="0"/>
        <v>IT</v>
      </c>
      <c r="F245" s="61" t="str">
        <f t="shared" si="0"/>
        <v>AT</v>
      </c>
      <c r="G245" s="64" t="str">
        <f t="shared" si="0"/>
        <v>LT</v>
      </c>
      <c r="H245" s="92"/>
      <c r="I245" s="93"/>
    </row>
    <row r="246" spans="1:10" ht="15.75" thickTop="1" x14ac:dyDescent="0.25">
      <c r="I246" s="47"/>
    </row>
    <row r="247" spans="1:10" x14ac:dyDescent="0.25">
      <c r="I247" s="47"/>
    </row>
    <row r="248" spans="1:10" x14ac:dyDescent="0.25">
      <c r="I248" s="47"/>
    </row>
    <row r="249" spans="1:10" x14ac:dyDescent="0.25">
      <c r="I249" s="47"/>
    </row>
    <row r="250" spans="1:10" x14ac:dyDescent="0.25">
      <c r="I250" s="47"/>
    </row>
    <row r="251" spans="1:10" x14ac:dyDescent="0.25">
      <c r="I251" s="47"/>
    </row>
    <row r="252" spans="1:10" x14ac:dyDescent="0.25">
      <c r="I252" s="47"/>
    </row>
    <row r="253" spans="1:10" x14ac:dyDescent="0.25">
      <c r="I253" s="47"/>
    </row>
    <row r="254" spans="1:10" x14ac:dyDescent="0.25">
      <c r="I254" s="47"/>
    </row>
    <row r="255" spans="1:10" x14ac:dyDescent="0.25">
      <c r="I255" s="47"/>
    </row>
    <row r="256" spans="1:10" x14ac:dyDescent="0.25">
      <c r="I256" s="47"/>
    </row>
    <row r="257" spans="9:9" x14ac:dyDescent="0.25">
      <c r="I257" s="47"/>
    </row>
    <row r="258" spans="9:9" x14ac:dyDescent="0.25">
      <c r="I258" s="47"/>
    </row>
    <row r="259" spans="9:9" x14ac:dyDescent="0.25">
      <c r="I259" s="47"/>
    </row>
    <row r="260" spans="9:9" x14ac:dyDescent="0.25">
      <c r="I260" s="47"/>
    </row>
    <row r="261" spans="9:9" x14ac:dyDescent="0.25">
      <c r="I261" s="47"/>
    </row>
    <row r="262" spans="9:9" x14ac:dyDescent="0.25">
      <c r="I262" s="47"/>
    </row>
    <row r="263" spans="9:9" x14ac:dyDescent="0.25">
      <c r="I263" s="47"/>
    </row>
    <row r="264" spans="9:9" x14ac:dyDescent="0.25">
      <c r="I264" s="47"/>
    </row>
    <row r="265" spans="9:9" x14ac:dyDescent="0.25">
      <c r="I265" s="47"/>
    </row>
    <row r="266" spans="9:9" x14ac:dyDescent="0.25">
      <c r="I266" s="47"/>
    </row>
    <row r="267" spans="9:9" x14ac:dyDescent="0.25">
      <c r="I267" s="47"/>
    </row>
    <row r="268" spans="9:9" x14ac:dyDescent="0.25">
      <c r="I268" s="47"/>
    </row>
    <row r="269" spans="9:9" x14ac:dyDescent="0.25">
      <c r="I269" s="47"/>
    </row>
    <row r="270" spans="9:9" x14ac:dyDescent="0.25">
      <c r="I270" s="47"/>
    </row>
    <row r="271" spans="9:9" x14ac:dyDescent="0.25">
      <c r="I271" s="47"/>
    </row>
    <row r="272" spans="9:9" x14ac:dyDescent="0.25">
      <c r="I272" s="47"/>
    </row>
    <row r="273" spans="9:9" x14ac:dyDescent="0.25">
      <c r="I273" s="47"/>
    </row>
    <row r="274" spans="9:9" x14ac:dyDescent="0.25">
      <c r="I274" s="47"/>
    </row>
    <row r="275" spans="9:9" x14ac:dyDescent="0.25">
      <c r="I275" s="47"/>
    </row>
    <row r="276" spans="9:9" x14ac:dyDescent="0.25">
      <c r="I276" s="47"/>
    </row>
    <row r="277" spans="9:9" x14ac:dyDescent="0.25">
      <c r="I277" s="47"/>
    </row>
    <row r="278" spans="9:9" x14ac:dyDescent="0.25">
      <c r="I278" s="47"/>
    </row>
    <row r="279" spans="9:9" x14ac:dyDescent="0.25">
      <c r="I279" s="47"/>
    </row>
    <row r="280" spans="9:9" x14ac:dyDescent="0.25">
      <c r="I280" s="47"/>
    </row>
    <row r="281" spans="9:9" x14ac:dyDescent="0.25">
      <c r="I281" s="47"/>
    </row>
    <row r="282" spans="9:9" x14ac:dyDescent="0.25">
      <c r="I282" s="47"/>
    </row>
    <row r="283" spans="9:9" x14ac:dyDescent="0.25">
      <c r="I283" s="47"/>
    </row>
    <row r="284" spans="9:9" x14ac:dyDescent="0.25">
      <c r="I284" s="47"/>
    </row>
    <row r="285" spans="9:9" x14ac:dyDescent="0.25">
      <c r="I285" s="47"/>
    </row>
    <row r="286" spans="9:9" x14ac:dyDescent="0.25">
      <c r="I286" s="47"/>
    </row>
    <row r="287" spans="9:9" x14ac:dyDescent="0.25">
      <c r="I287" s="47"/>
    </row>
    <row r="288" spans="9:9" x14ac:dyDescent="0.25">
      <c r="I288" s="47"/>
    </row>
    <row r="289" spans="9:9" x14ac:dyDescent="0.25">
      <c r="I289" s="47"/>
    </row>
    <row r="290" spans="9:9" x14ac:dyDescent="0.25">
      <c r="I290" s="47"/>
    </row>
    <row r="291" spans="9:9" x14ac:dyDescent="0.25">
      <c r="I291" s="47"/>
    </row>
    <row r="292" spans="9:9" x14ac:dyDescent="0.25">
      <c r="I292" s="47"/>
    </row>
    <row r="293" spans="9:9" x14ac:dyDescent="0.25">
      <c r="I293" s="47"/>
    </row>
    <row r="294" spans="9:9" x14ac:dyDescent="0.25">
      <c r="I294" s="47"/>
    </row>
    <row r="295" spans="9:9" x14ac:dyDescent="0.25">
      <c r="I295" s="47"/>
    </row>
    <row r="296" spans="9:9" x14ac:dyDescent="0.25">
      <c r="I296" s="47"/>
    </row>
    <row r="297" spans="9:9" x14ac:dyDescent="0.25">
      <c r="I297" s="47"/>
    </row>
    <row r="298" spans="9:9" x14ac:dyDescent="0.25">
      <c r="I298" s="47"/>
    </row>
    <row r="299" spans="9:9" x14ac:dyDescent="0.25">
      <c r="I299" s="47"/>
    </row>
    <row r="300" spans="9:9" x14ac:dyDescent="0.25">
      <c r="I300" s="47"/>
    </row>
    <row r="301" spans="9:9" x14ac:dyDescent="0.25">
      <c r="I301" s="47"/>
    </row>
    <row r="302" spans="9:9" x14ac:dyDescent="0.25">
      <c r="I302" s="47"/>
    </row>
    <row r="303" spans="9:9" x14ac:dyDescent="0.25">
      <c r="I303" s="47"/>
    </row>
    <row r="304" spans="9:9" x14ac:dyDescent="0.25">
      <c r="I304" s="47"/>
    </row>
    <row r="305" spans="9:9" x14ac:dyDescent="0.25">
      <c r="I305" s="47"/>
    </row>
    <row r="306" spans="9:9" x14ac:dyDescent="0.25">
      <c r="I306" s="47"/>
    </row>
    <row r="307" spans="9:9" x14ac:dyDescent="0.25">
      <c r="I307" s="47"/>
    </row>
    <row r="308" spans="9:9" x14ac:dyDescent="0.25">
      <c r="I308" s="47"/>
    </row>
    <row r="309" spans="9:9" x14ac:dyDescent="0.25">
      <c r="I309" s="47"/>
    </row>
    <row r="310" spans="9:9" x14ac:dyDescent="0.25">
      <c r="I310" s="47"/>
    </row>
    <row r="311" spans="9:9" x14ac:dyDescent="0.25">
      <c r="I311" s="47"/>
    </row>
    <row r="312" spans="9:9" x14ac:dyDescent="0.25">
      <c r="I312" s="47"/>
    </row>
    <row r="313" spans="9:9" x14ac:dyDescent="0.25">
      <c r="I313" s="47"/>
    </row>
    <row r="314" spans="9:9" x14ac:dyDescent="0.25">
      <c r="I314" s="47"/>
    </row>
    <row r="315" spans="9:9" x14ac:dyDescent="0.25">
      <c r="I315" s="47"/>
    </row>
    <row r="316" spans="9:9" x14ac:dyDescent="0.25">
      <c r="I316" s="47"/>
    </row>
    <row r="317" spans="9:9" x14ac:dyDescent="0.25">
      <c r="I317" s="47"/>
    </row>
    <row r="318" spans="9:9" x14ac:dyDescent="0.25">
      <c r="I318" s="47"/>
    </row>
    <row r="319" spans="9:9" x14ac:dyDescent="0.25">
      <c r="I319" s="47"/>
    </row>
    <row r="320" spans="9:9" x14ac:dyDescent="0.25">
      <c r="I320" s="47"/>
    </row>
    <row r="321" spans="9:9" x14ac:dyDescent="0.25">
      <c r="I321" s="47"/>
    </row>
    <row r="322" spans="9:9" x14ac:dyDescent="0.25">
      <c r="I322" s="47"/>
    </row>
    <row r="323" spans="9:9" x14ac:dyDescent="0.25">
      <c r="I323" s="47"/>
    </row>
    <row r="324" spans="9:9" x14ac:dyDescent="0.25">
      <c r="I324" s="47"/>
    </row>
    <row r="325" spans="9:9" x14ac:dyDescent="0.25">
      <c r="I325" s="47"/>
    </row>
    <row r="326" spans="9:9" x14ac:dyDescent="0.25">
      <c r="I326" s="47"/>
    </row>
    <row r="327" spans="9:9" x14ac:dyDescent="0.25">
      <c r="I327" s="47"/>
    </row>
    <row r="328" spans="9:9" x14ac:dyDescent="0.25">
      <c r="I328" s="47"/>
    </row>
    <row r="329" spans="9:9" x14ac:dyDescent="0.25">
      <c r="I329" s="47"/>
    </row>
    <row r="330" spans="9:9" x14ac:dyDescent="0.25">
      <c r="I330" s="47"/>
    </row>
    <row r="331" spans="9:9" x14ac:dyDescent="0.25">
      <c r="I331" s="47"/>
    </row>
    <row r="332" spans="9:9" x14ac:dyDescent="0.25">
      <c r="I332" s="47"/>
    </row>
    <row r="333" spans="9:9" x14ac:dyDescent="0.25">
      <c r="I333" s="47"/>
    </row>
    <row r="334" spans="9:9" x14ac:dyDescent="0.25">
      <c r="I334" s="47"/>
    </row>
    <row r="335" spans="9:9" x14ac:dyDescent="0.25">
      <c r="I335" s="47"/>
    </row>
    <row r="336" spans="9:9" x14ac:dyDescent="0.25">
      <c r="I336" s="47"/>
    </row>
    <row r="337" spans="9:9" x14ac:dyDescent="0.25">
      <c r="I337" s="47"/>
    </row>
    <row r="338" spans="9:9" x14ac:dyDescent="0.25">
      <c r="I338" s="47"/>
    </row>
    <row r="339" spans="9:9" x14ac:dyDescent="0.25">
      <c r="I339" s="47"/>
    </row>
    <row r="340" spans="9:9" x14ac:dyDescent="0.25">
      <c r="I340" s="47"/>
    </row>
    <row r="341" spans="9:9" x14ac:dyDescent="0.25">
      <c r="I341" s="47"/>
    </row>
    <row r="342" spans="9:9" x14ac:dyDescent="0.25">
      <c r="I342" s="47"/>
    </row>
    <row r="343" spans="9:9" x14ac:dyDescent="0.25">
      <c r="I343" s="47"/>
    </row>
    <row r="344" spans="9:9" x14ac:dyDescent="0.25">
      <c r="I344" s="47"/>
    </row>
    <row r="345" spans="9:9" x14ac:dyDescent="0.25">
      <c r="I345" s="47"/>
    </row>
    <row r="346" spans="9:9" x14ac:dyDescent="0.25">
      <c r="I346" s="47"/>
    </row>
    <row r="347" spans="9:9" x14ac:dyDescent="0.25">
      <c r="I347" s="47"/>
    </row>
    <row r="348" spans="9:9" x14ac:dyDescent="0.25">
      <c r="I348" s="47"/>
    </row>
    <row r="349" spans="9:9" x14ac:dyDescent="0.25">
      <c r="I349" s="47"/>
    </row>
    <row r="350" spans="9:9" x14ac:dyDescent="0.25">
      <c r="I350" s="47"/>
    </row>
    <row r="351" spans="9:9" x14ac:dyDescent="0.25">
      <c r="I351" s="47"/>
    </row>
    <row r="352" spans="9:9" x14ac:dyDescent="0.25">
      <c r="I352" s="47"/>
    </row>
    <row r="353" spans="9:9" x14ac:dyDescent="0.25">
      <c r="I353" s="47"/>
    </row>
    <row r="354" spans="9:9" x14ac:dyDescent="0.25">
      <c r="I354" s="47"/>
    </row>
    <row r="355" spans="9:9" x14ac:dyDescent="0.25">
      <c r="I355" s="47"/>
    </row>
    <row r="356" spans="9:9" x14ac:dyDescent="0.25">
      <c r="I356" s="47"/>
    </row>
    <row r="357" spans="9:9" x14ac:dyDescent="0.25">
      <c r="I357" s="47"/>
    </row>
    <row r="358" spans="9:9" x14ac:dyDescent="0.25">
      <c r="I358" s="47"/>
    </row>
    <row r="359" spans="9:9" x14ac:dyDescent="0.25">
      <c r="I359" s="47"/>
    </row>
    <row r="360" spans="9:9" x14ac:dyDescent="0.25">
      <c r="I360" s="47"/>
    </row>
    <row r="361" spans="9:9" x14ac:dyDescent="0.25">
      <c r="I361" s="47"/>
    </row>
    <row r="362" spans="9:9" x14ac:dyDescent="0.25">
      <c r="I362" s="47"/>
    </row>
    <row r="363" spans="9:9" x14ac:dyDescent="0.25">
      <c r="I363" s="47"/>
    </row>
    <row r="364" spans="9:9" x14ac:dyDescent="0.25">
      <c r="I364" s="47"/>
    </row>
    <row r="365" spans="9:9" x14ac:dyDescent="0.25">
      <c r="I365" s="47"/>
    </row>
    <row r="366" spans="9:9" x14ac:dyDescent="0.25">
      <c r="I366" s="47"/>
    </row>
    <row r="367" spans="9:9" x14ac:dyDescent="0.25">
      <c r="I367" s="47"/>
    </row>
    <row r="368" spans="9:9" x14ac:dyDescent="0.25">
      <c r="I368" s="47"/>
    </row>
    <row r="369" spans="9:9" x14ac:dyDescent="0.25">
      <c r="I369" s="47"/>
    </row>
    <row r="370" spans="9:9" x14ac:dyDescent="0.25">
      <c r="I370" s="47"/>
    </row>
    <row r="371" spans="9:9" x14ac:dyDescent="0.25">
      <c r="I371" s="47"/>
    </row>
    <row r="372" spans="9:9" x14ac:dyDescent="0.25">
      <c r="I372" s="47"/>
    </row>
    <row r="373" spans="9:9" x14ac:dyDescent="0.25">
      <c r="I373" s="47"/>
    </row>
    <row r="374" spans="9:9" x14ac:dyDescent="0.25">
      <c r="I374" s="47"/>
    </row>
    <row r="375" spans="9:9" x14ac:dyDescent="0.25">
      <c r="I375" s="47"/>
    </row>
    <row r="376" spans="9:9" x14ac:dyDescent="0.25">
      <c r="I376" s="47"/>
    </row>
    <row r="377" spans="9:9" x14ac:dyDescent="0.25">
      <c r="I377" s="47"/>
    </row>
    <row r="378" spans="9:9" x14ac:dyDescent="0.25">
      <c r="I378" s="47"/>
    </row>
    <row r="379" spans="9:9" x14ac:dyDescent="0.25">
      <c r="I379" s="47"/>
    </row>
    <row r="380" spans="9:9" x14ac:dyDescent="0.25">
      <c r="I380" s="47"/>
    </row>
    <row r="381" spans="9:9" x14ac:dyDescent="0.25">
      <c r="I381" s="47"/>
    </row>
    <row r="382" spans="9:9" x14ac:dyDescent="0.25">
      <c r="I382" s="47"/>
    </row>
    <row r="383" spans="9:9" x14ac:dyDescent="0.25">
      <c r="I383" s="47"/>
    </row>
    <row r="384" spans="9:9" x14ac:dyDescent="0.25">
      <c r="I384" s="47"/>
    </row>
    <row r="385" spans="9:9" x14ac:dyDescent="0.25">
      <c r="I385" s="47"/>
    </row>
    <row r="386" spans="9:9" x14ac:dyDescent="0.25">
      <c r="I386" s="47"/>
    </row>
    <row r="387" spans="9:9" x14ac:dyDescent="0.25">
      <c r="I387" s="47"/>
    </row>
    <row r="388" spans="9:9" x14ac:dyDescent="0.25">
      <c r="I388" s="47"/>
    </row>
    <row r="389" spans="9:9" x14ac:dyDescent="0.25">
      <c r="I389" s="47"/>
    </row>
    <row r="390" spans="9:9" x14ac:dyDescent="0.25">
      <c r="I390" s="47"/>
    </row>
    <row r="391" spans="9:9" x14ac:dyDescent="0.25">
      <c r="I391" s="47"/>
    </row>
    <row r="392" spans="9:9" x14ac:dyDescent="0.25">
      <c r="I392" s="47"/>
    </row>
    <row r="393" spans="9:9" x14ac:dyDescent="0.25">
      <c r="I393" s="47"/>
    </row>
    <row r="394" spans="9:9" x14ac:dyDescent="0.25">
      <c r="I394" s="47"/>
    </row>
    <row r="395" spans="9:9" x14ac:dyDescent="0.25">
      <c r="I395" s="47"/>
    </row>
    <row r="396" spans="9:9" x14ac:dyDescent="0.25">
      <c r="I396" s="47"/>
    </row>
    <row r="397" spans="9:9" x14ac:dyDescent="0.25">
      <c r="I397" s="47"/>
    </row>
    <row r="398" spans="9:9" x14ac:dyDescent="0.25">
      <c r="I398" s="47"/>
    </row>
    <row r="399" spans="9:9" x14ac:dyDescent="0.25">
      <c r="I399" s="47"/>
    </row>
    <row r="400" spans="9:9" x14ac:dyDescent="0.25">
      <c r="I400" s="47"/>
    </row>
    <row r="401" spans="9:9" x14ac:dyDescent="0.25">
      <c r="I401" s="47"/>
    </row>
    <row r="402" spans="9:9" x14ac:dyDescent="0.25">
      <c r="I402" s="47"/>
    </row>
    <row r="403" spans="9:9" x14ac:dyDescent="0.25">
      <c r="I403" s="47"/>
    </row>
    <row r="404" spans="9:9" x14ac:dyDescent="0.25">
      <c r="I404" s="47"/>
    </row>
    <row r="405" spans="9:9" x14ac:dyDescent="0.25">
      <c r="I405" s="47"/>
    </row>
    <row r="406" spans="9:9" x14ac:dyDescent="0.25">
      <c r="I406" s="47"/>
    </row>
    <row r="407" spans="9:9" x14ac:dyDescent="0.25">
      <c r="I407" s="47"/>
    </row>
    <row r="408" spans="9:9" x14ac:dyDescent="0.25">
      <c r="I408" s="47"/>
    </row>
    <row r="409" spans="9:9" x14ac:dyDescent="0.25">
      <c r="I409" s="47"/>
    </row>
    <row r="410" spans="9:9" x14ac:dyDescent="0.25">
      <c r="I410" s="47"/>
    </row>
    <row r="411" spans="9:9" x14ac:dyDescent="0.25">
      <c r="I411" s="47"/>
    </row>
    <row r="412" spans="9:9" x14ac:dyDescent="0.25">
      <c r="I412" s="47"/>
    </row>
    <row r="413" spans="9:9" x14ac:dyDescent="0.25">
      <c r="I413" s="47"/>
    </row>
    <row r="414" spans="9:9" x14ac:dyDescent="0.25">
      <c r="I414" s="47"/>
    </row>
    <row r="415" spans="9:9" x14ac:dyDescent="0.25">
      <c r="I415" s="47"/>
    </row>
    <row r="416" spans="9:9" x14ac:dyDescent="0.25">
      <c r="I416" s="47"/>
    </row>
    <row r="417" spans="9:9" x14ac:dyDescent="0.25">
      <c r="I417" s="47"/>
    </row>
    <row r="418" spans="9:9" x14ac:dyDescent="0.25">
      <c r="I418" s="47"/>
    </row>
    <row r="419" spans="9:9" x14ac:dyDescent="0.25">
      <c r="I419" s="47"/>
    </row>
    <row r="420" spans="9:9" x14ac:dyDescent="0.25">
      <c r="I420" s="47"/>
    </row>
    <row r="421" spans="9:9" x14ac:dyDescent="0.25">
      <c r="I421" s="47"/>
    </row>
    <row r="422" spans="9:9" x14ac:dyDescent="0.25">
      <c r="I422" s="47"/>
    </row>
    <row r="423" spans="9:9" x14ac:dyDescent="0.25">
      <c r="I423" s="47"/>
    </row>
    <row r="424" spans="9:9" x14ac:dyDescent="0.25">
      <c r="I424" s="47"/>
    </row>
    <row r="425" spans="9:9" x14ac:dyDescent="0.25">
      <c r="I425" s="47"/>
    </row>
    <row r="426" spans="9:9" x14ac:dyDescent="0.25">
      <c r="I426" s="47"/>
    </row>
    <row r="427" spans="9:9" x14ac:dyDescent="0.25">
      <c r="I427" s="47"/>
    </row>
    <row r="428" spans="9:9" x14ac:dyDescent="0.25">
      <c r="I428" s="47"/>
    </row>
    <row r="429" spans="9:9" x14ac:dyDescent="0.25">
      <c r="I429" s="47"/>
    </row>
    <row r="430" spans="9:9" x14ac:dyDescent="0.25">
      <c r="I430" s="47"/>
    </row>
    <row r="431" spans="9:9" x14ac:dyDescent="0.25">
      <c r="I431" s="47"/>
    </row>
    <row r="432" spans="9:9" x14ac:dyDescent="0.25">
      <c r="I432" s="47"/>
    </row>
    <row r="433" spans="9:9" x14ac:dyDescent="0.25">
      <c r="I433" s="47"/>
    </row>
    <row r="434" spans="9:9" x14ac:dyDescent="0.25">
      <c r="I434" s="47"/>
    </row>
    <row r="435" spans="9:9" x14ac:dyDescent="0.25">
      <c r="I435" s="47"/>
    </row>
    <row r="436" spans="9:9" x14ac:dyDescent="0.25">
      <c r="I436" s="47"/>
    </row>
    <row r="437" spans="9:9" x14ac:dyDescent="0.25">
      <c r="I437" s="47"/>
    </row>
    <row r="438" spans="9:9" x14ac:dyDescent="0.25">
      <c r="I438" s="47"/>
    </row>
    <row r="439" spans="9:9" x14ac:dyDescent="0.25">
      <c r="I439" s="47"/>
    </row>
    <row r="440" spans="9:9" x14ac:dyDescent="0.25">
      <c r="I440" s="47"/>
    </row>
    <row r="441" spans="9:9" x14ac:dyDescent="0.25">
      <c r="I441" s="47"/>
    </row>
    <row r="442" spans="9:9" x14ac:dyDescent="0.25">
      <c r="I442" s="47"/>
    </row>
    <row r="443" spans="9:9" x14ac:dyDescent="0.25">
      <c r="I443" s="47"/>
    </row>
    <row r="444" spans="9:9" x14ac:dyDescent="0.25">
      <c r="I444" s="47"/>
    </row>
    <row r="445" spans="9:9" x14ac:dyDescent="0.25">
      <c r="I445" s="47"/>
    </row>
    <row r="446" spans="9:9" x14ac:dyDescent="0.25">
      <c r="I446" s="47"/>
    </row>
    <row r="447" spans="9:9" x14ac:dyDescent="0.25">
      <c r="I447" s="47"/>
    </row>
    <row r="448" spans="9:9" x14ac:dyDescent="0.25">
      <c r="I448" s="47"/>
    </row>
    <row r="449" spans="9:9" x14ac:dyDescent="0.25">
      <c r="I449" s="47"/>
    </row>
    <row r="450" spans="9:9" x14ac:dyDescent="0.25">
      <c r="I450" s="47"/>
    </row>
    <row r="451" spans="9:9" x14ac:dyDescent="0.25">
      <c r="I451" s="47"/>
    </row>
    <row r="452" spans="9:9" x14ac:dyDescent="0.25">
      <c r="I452" s="47"/>
    </row>
    <row r="453" spans="9:9" x14ac:dyDescent="0.25">
      <c r="I453" s="47"/>
    </row>
    <row r="454" spans="9:9" x14ac:dyDescent="0.25">
      <c r="I454" s="47"/>
    </row>
    <row r="455" spans="9:9" x14ac:dyDescent="0.25">
      <c r="I455" s="47"/>
    </row>
    <row r="456" spans="9:9" x14ac:dyDescent="0.25">
      <c r="I456" s="47"/>
    </row>
    <row r="457" spans="9:9" x14ac:dyDescent="0.25">
      <c r="I457" s="47"/>
    </row>
    <row r="458" spans="9:9" x14ac:dyDescent="0.25">
      <c r="I458" s="47"/>
    </row>
    <row r="459" spans="9:9" x14ac:dyDescent="0.25">
      <c r="I459" s="47"/>
    </row>
    <row r="460" spans="9:9" x14ac:dyDescent="0.25">
      <c r="I460" s="47"/>
    </row>
    <row r="461" spans="9:9" x14ac:dyDescent="0.25">
      <c r="I461" s="47"/>
    </row>
    <row r="462" spans="9:9" x14ac:dyDescent="0.25">
      <c r="I462" s="47"/>
    </row>
    <row r="463" spans="9:9" x14ac:dyDescent="0.25">
      <c r="I463" s="47"/>
    </row>
    <row r="464" spans="9:9" x14ac:dyDescent="0.25">
      <c r="I464" s="47"/>
    </row>
    <row r="465" spans="9:9" x14ac:dyDescent="0.25">
      <c r="I465" s="47"/>
    </row>
    <row r="466" spans="9:9" x14ac:dyDescent="0.25">
      <c r="I466" s="47"/>
    </row>
    <row r="467" spans="9:9" x14ac:dyDescent="0.25">
      <c r="I467" s="47"/>
    </row>
    <row r="468" spans="9:9" x14ac:dyDescent="0.25">
      <c r="I468" s="47"/>
    </row>
    <row r="469" spans="9:9" x14ac:dyDescent="0.25">
      <c r="I469" s="47"/>
    </row>
    <row r="470" spans="9:9" x14ac:dyDescent="0.25">
      <c r="I470" s="47"/>
    </row>
    <row r="471" spans="9:9" x14ac:dyDescent="0.25">
      <c r="I471" s="47"/>
    </row>
    <row r="472" spans="9:9" x14ac:dyDescent="0.25">
      <c r="I472" s="47"/>
    </row>
    <row r="473" spans="9:9" x14ac:dyDescent="0.25">
      <c r="I473" s="47"/>
    </row>
    <row r="474" spans="9:9" x14ac:dyDescent="0.25">
      <c r="I474" s="47"/>
    </row>
    <row r="475" spans="9:9" x14ac:dyDescent="0.25">
      <c r="I475" s="47"/>
    </row>
    <row r="476" spans="9:9" x14ac:dyDescent="0.25">
      <c r="I476" s="47"/>
    </row>
    <row r="477" spans="9:9" x14ac:dyDescent="0.25">
      <c r="I477" s="47"/>
    </row>
    <row r="478" spans="9:9" x14ac:dyDescent="0.25">
      <c r="I478" s="47"/>
    </row>
    <row r="479" spans="9:9" x14ac:dyDescent="0.25">
      <c r="I479" s="47"/>
    </row>
    <row r="480" spans="9:9" x14ac:dyDescent="0.25">
      <c r="I480" s="47"/>
    </row>
    <row r="481" spans="9:9" x14ac:dyDescent="0.25">
      <c r="I481" s="47"/>
    </row>
    <row r="482" spans="9:9" x14ac:dyDescent="0.25">
      <c r="I482" s="47"/>
    </row>
    <row r="483" spans="9:9" x14ac:dyDescent="0.25">
      <c r="I483" s="47"/>
    </row>
    <row r="484" spans="9:9" x14ac:dyDescent="0.25">
      <c r="I484" s="47"/>
    </row>
  </sheetData>
  <conditionalFormatting sqref="J245:J1048576 I1:I244">
    <cfRule type="cellIs" dxfId="36" priority="5" operator="equal">
      <formula>"Yes"</formula>
    </cfRule>
  </conditionalFormatting>
  <conditionalFormatting sqref="I2:I243 I245:J484">
    <cfRule type="cellIs" dxfId="35" priority="4" operator="equal">
      <formula>"Yes"</formula>
    </cfRule>
  </conditionalFormatting>
  <conditionalFormatting sqref="H244:I244">
    <cfRule type="cellIs" dxfId="34" priority="3" operator="equal">
      <formula>"Yes"</formula>
    </cfRule>
  </conditionalFormatting>
  <conditionalFormatting sqref="D2:G28">
    <cfRule type="colorScale" priority="90">
      <colorScale>
        <cfvo type="min"/>
        <cfvo type="percentile" val="50"/>
        <cfvo type="max"/>
        <color rgb="FFF8696B"/>
        <color rgb="FFFFEB84"/>
        <color rgb="FF63BE7B"/>
      </colorScale>
    </cfRule>
  </conditionalFormatting>
  <conditionalFormatting sqref="C1:C243 D2:G243">
    <cfRule type="colorScale" priority="91">
      <colorScale>
        <cfvo type="min"/>
        <cfvo type="percentile" val="50"/>
        <cfvo type="max"/>
        <color rgb="FFF8696B"/>
        <color rgb="FFFFEB84"/>
        <color rgb="FF63BE7B"/>
      </colorScale>
    </cfRule>
  </conditionalFormatting>
  <pageMargins left="0.7" right="0.7" top="0.75" bottom="0.75" header="0.3" footer="0.3"/>
  <pageSetup paperSize="9" orientation="portrait" horizontalDpi="90" verticalDpi="9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22F0B-11AD-45F6-9FB8-D796B60B39FD}">
  <sheetPr>
    <tabColor theme="8" tint="-0.499984740745262"/>
  </sheetPr>
  <dimension ref="A1:AJ484"/>
  <sheetViews>
    <sheetView workbookViewId="0">
      <pane xSplit="2" ySplit="1" topLeftCell="P2" activePane="bottomRight" state="frozen"/>
      <selection pane="topRight"/>
      <selection pane="bottomLeft"/>
      <selection pane="bottomRight"/>
    </sheetView>
  </sheetViews>
  <sheetFormatPr defaultRowHeight="15" x14ac:dyDescent="0.25"/>
  <cols>
    <col min="1" max="1" width="25.28515625" customWidth="1"/>
    <col min="2" max="2" width="36" customWidth="1"/>
    <col min="3" max="3" width="14" customWidth="1"/>
    <col min="4" max="4" width="23.85546875" customWidth="1"/>
    <col min="5" max="5" width="22.5703125" customWidth="1"/>
    <col min="6" max="6" width="48" customWidth="1"/>
    <col min="7" max="7" width="9.28515625" customWidth="1"/>
    <col min="8" max="34" width="12.140625" customWidth="1"/>
    <col min="35" max="36" width="15.140625" customWidth="1"/>
    <col min="37" max="37" width="12.7109375" customWidth="1"/>
  </cols>
  <sheetData>
    <row r="1" spans="1:36" ht="16.5" thickTop="1" thickBot="1" x14ac:dyDescent="0.3">
      <c r="A1" s="74" t="s">
        <v>800</v>
      </c>
      <c r="B1" s="75" t="s">
        <v>1</v>
      </c>
      <c r="C1" s="75" t="s">
        <v>396</v>
      </c>
      <c r="D1" s="75" t="s">
        <v>797</v>
      </c>
      <c r="E1" s="75" t="s">
        <v>796</v>
      </c>
      <c r="F1" s="76" t="s">
        <v>798</v>
      </c>
      <c r="G1" s="73" t="s">
        <v>397</v>
      </c>
      <c r="H1" s="70" t="s">
        <v>398</v>
      </c>
      <c r="I1" s="72" t="s">
        <v>399</v>
      </c>
      <c r="J1" s="72" t="s">
        <v>400</v>
      </c>
      <c r="K1" s="72" t="s">
        <v>401</v>
      </c>
      <c r="L1" s="72" t="s">
        <v>406</v>
      </c>
      <c r="M1" s="72" t="s">
        <v>811</v>
      </c>
      <c r="N1" s="72" t="s">
        <v>802</v>
      </c>
      <c r="O1" s="72" t="s">
        <v>803</v>
      </c>
      <c r="P1" s="72" t="s">
        <v>804</v>
      </c>
      <c r="Q1" s="72" t="s">
        <v>805</v>
      </c>
      <c r="R1" s="72" t="s">
        <v>806</v>
      </c>
      <c r="S1" s="67" t="s">
        <v>402</v>
      </c>
      <c r="T1" s="68" t="s">
        <v>403</v>
      </c>
      <c r="U1" s="68" t="s">
        <v>404</v>
      </c>
      <c r="V1" s="69" t="s">
        <v>405</v>
      </c>
      <c r="W1" s="70" t="s">
        <v>407</v>
      </c>
      <c r="X1" s="71" t="s">
        <v>418</v>
      </c>
      <c r="Y1" s="67" t="s">
        <v>408</v>
      </c>
      <c r="Z1" s="68" t="s">
        <v>409</v>
      </c>
      <c r="AA1" s="68" t="s">
        <v>410</v>
      </c>
      <c r="AB1" s="68" t="s">
        <v>411</v>
      </c>
      <c r="AC1" s="68" t="s">
        <v>412</v>
      </c>
      <c r="AD1" s="68" t="s">
        <v>413</v>
      </c>
      <c r="AE1" s="68" t="s">
        <v>414</v>
      </c>
      <c r="AF1" s="68" t="s">
        <v>415</v>
      </c>
      <c r="AG1" s="68" t="s">
        <v>416</v>
      </c>
      <c r="AH1" s="69" t="s">
        <v>417</v>
      </c>
      <c r="AI1" t="s">
        <v>808</v>
      </c>
      <c r="AJ1" s="89" t="s">
        <v>807</v>
      </c>
    </row>
    <row r="2" spans="1:36" s="20" customFormat="1" ht="15" customHeight="1" thickTop="1" x14ac:dyDescent="0.25">
      <c r="A2" s="77" t="s">
        <v>0</v>
      </c>
      <c r="B2" s="78" t="s">
        <v>799</v>
      </c>
      <c r="C2" s="30" t="s">
        <v>1</v>
      </c>
      <c r="D2" s="31" t="s">
        <v>716</v>
      </c>
      <c r="E2" s="31" t="s">
        <v>735</v>
      </c>
      <c r="F2" s="31" t="s">
        <v>505</v>
      </c>
      <c r="G2" s="41">
        <v>1</v>
      </c>
      <c r="H2" s="42">
        <v>1</v>
      </c>
      <c r="I2" s="43">
        <v>1</v>
      </c>
      <c r="J2" s="43">
        <v>1</v>
      </c>
      <c r="K2" s="43">
        <v>1</v>
      </c>
      <c r="L2" s="43">
        <v>1</v>
      </c>
      <c r="M2" s="43">
        <v>1</v>
      </c>
      <c r="N2" s="43">
        <v>1</v>
      </c>
      <c r="O2" s="43">
        <v>1</v>
      </c>
      <c r="P2" s="43">
        <v>1</v>
      </c>
      <c r="Q2" s="43">
        <v>1</v>
      </c>
      <c r="R2" s="44">
        <v>1</v>
      </c>
      <c r="S2" s="42">
        <v>1</v>
      </c>
      <c r="T2" s="43">
        <v>1</v>
      </c>
      <c r="U2" s="43">
        <v>1</v>
      </c>
      <c r="V2" s="44">
        <v>1</v>
      </c>
      <c r="W2" s="42">
        <v>1</v>
      </c>
      <c r="X2" s="44">
        <v>1</v>
      </c>
      <c r="Y2" s="42">
        <v>1</v>
      </c>
      <c r="Z2" s="43">
        <v>1</v>
      </c>
      <c r="AA2" s="43">
        <v>1</v>
      </c>
      <c r="AB2" s="43">
        <v>1</v>
      </c>
      <c r="AC2" s="43">
        <v>1</v>
      </c>
      <c r="AD2" s="43">
        <v>1</v>
      </c>
      <c r="AE2" s="43">
        <v>1</v>
      </c>
      <c r="AF2" s="43">
        <v>1</v>
      </c>
      <c r="AG2" s="43">
        <v>1</v>
      </c>
      <c r="AH2" s="44">
        <v>1</v>
      </c>
      <c r="AI2" s="45" t="str">
        <f>Tabella169[[#This Row],[Required for Care Plan generation]]</f>
        <v>No</v>
      </c>
      <c r="AJ2" s="45" t="str">
        <f>IF(SUM(Tabella169[[#This Row],[DE-12]:[LT-75]])&gt;0,"Yes","No")</f>
        <v>Yes</v>
      </c>
    </row>
    <row r="3" spans="1:36" s="20" customFormat="1" ht="15" customHeight="1" x14ac:dyDescent="0.25">
      <c r="A3" s="79" t="s">
        <v>0</v>
      </c>
      <c r="B3" s="80" t="s">
        <v>2</v>
      </c>
      <c r="C3" s="21" t="s">
        <v>3</v>
      </c>
      <c r="D3" s="23" t="s">
        <v>717</v>
      </c>
      <c r="E3" s="22" t="s">
        <v>735</v>
      </c>
      <c r="F3" s="22" t="s">
        <v>506</v>
      </c>
      <c r="G3" s="45">
        <v>1</v>
      </c>
      <c r="H3" s="46">
        <v>1</v>
      </c>
      <c r="I3" s="47">
        <v>1</v>
      </c>
      <c r="J3" s="47">
        <v>1</v>
      </c>
      <c r="K3" s="47">
        <v>1</v>
      </c>
      <c r="L3" s="47">
        <v>1</v>
      </c>
      <c r="M3" s="47">
        <v>1</v>
      </c>
      <c r="N3" s="47">
        <v>1</v>
      </c>
      <c r="O3" s="47">
        <v>1</v>
      </c>
      <c r="P3" s="47">
        <v>1</v>
      </c>
      <c r="Q3" s="47">
        <v>1</v>
      </c>
      <c r="R3" s="48">
        <v>1</v>
      </c>
      <c r="S3" s="46">
        <v>1</v>
      </c>
      <c r="T3" s="47">
        <v>1</v>
      </c>
      <c r="U3" s="47">
        <v>1</v>
      </c>
      <c r="V3" s="48">
        <v>1</v>
      </c>
      <c r="W3" s="46">
        <v>1</v>
      </c>
      <c r="X3" s="48">
        <v>1</v>
      </c>
      <c r="Y3" s="46">
        <v>1</v>
      </c>
      <c r="Z3" s="47">
        <v>1</v>
      </c>
      <c r="AA3" s="47">
        <v>1</v>
      </c>
      <c r="AB3" s="47">
        <v>1</v>
      </c>
      <c r="AC3" s="47">
        <v>1</v>
      </c>
      <c r="AD3" s="47">
        <v>1</v>
      </c>
      <c r="AE3" s="47">
        <v>1</v>
      </c>
      <c r="AF3" s="47">
        <v>1</v>
      </c>
      <c r="AG3" s="47">
        <v>1</v>
      </c>
      <c r="AH3" s="48">
        <v>1</v>
      </c>
      <c r="AI3" s="45" t="str">
        <f>Tabella169[[#This Row],[Required for Care Plan generation]]</f>
        <v>No</v>
      </c>
      <c r="AJ3" s="45" t="str">
        <f>IF(SUM(Tabella169[[#This Row],[DE-12]:[LT-75]])&gt;0,"Yes","No")</f>
        <v>Yes</v>
      </c>
    </row>
    <row r="4" spans="1:36" s="20" customFormat="1" ht="15" customHeight="1" x14ac:dyDescent="0.25">
      <c r="A4" s="79" t="s">
        <v>0</v>
      </c>
      <c r="B4" s="80" t="s">
        <v>4</v>
      </c>
      <c r="C4" s="21" t="s">
        <v>5</v>
      </c>
      <c r="D4" s="23" t="s">
        <v>718</v>
      </c>
      <c r="E4" s="22" t="s">
        <v>735</v>
      </c>
      <c r="F4" s="22" t="s">
        <v>507</v>
      </c>
      <c r="G4" s="45">
        <v>0</v>
      </c>
      <c r="H4" s="46">
        <v>0</v>
      </c>
      <c r="I4" s="47">
        <v>0</v>
      </c>
      <c r="J4" s="47">
        <v>0</v>
      </c>
      <c r="K4" s="47">
        <v>0</v>
      </c>
      <c r="L4" s="47">
        <v>0</v>
      </c>
      <c r="M4" s="47">
        <v>0</v>
      </c>
      <c r="N4" s="47">
        <v>0</v>
      </c>
      <c r="O4" s="47">
        <v>0</v>
      </c>
      <c r="P4" s="47">
        <v>0</v>
      </c>
      <c r="Q4" s="47">
        <v>0</v>
      </c>
      <c r="R4" s="48">
        <v>0</v>
      </c>
      <c r="S4" s="46">
        <v>0</v>
      </c>
      <c r="T4" s="47">
        <v>0</v>
      </c>
      <c r="U4" s="47">
        <v>0</v>
      </c>
      <c r="V4" s="48">
        <v>0</v>
      </c>
      <c r="W4" s="46">
        <v>0</v>
      </c>
      <c r="X4" s="48">
        <v>0</v>
      </c>
      <c r="Y4" s="46">
        <v>0</v>
      </c>
      <c r="Z4" s="47">
        <v>0</v>
      </c>
      <c r="AA4" s="47">
        <v>0</v>
      </c>
      <c r="AB4" s="47">
        <v>0</v>
      </c>
      <c r="AC4" s="47">
        <v>0</v>
      </c>
      <c r="AD4" s="47">
        <v>1</v>
      </c>
      <c r="AE4" s="47">
        <v>0</v>
      </c>
      <c r="AF4" s="47">
        <v>0</v>
      </c>
      <c r="AG4" s="47">
        <v>0</v>
      </c>
      <c r="AH4" s="48">
        <v>0</v>
      </c>
      <c r="AI4" s="45" t="str">
        <f>Tabella169[[#This Row],[Required for Care Plan generation]]</f>
        <v>No</v>
      </c>
      <c r="AJ4" s="45" t="str">
        <f>IF(SUM(Tabella169[[#This Row],[DE-12]:[LT-75]])&gt;0,"Yes","No")</f>
        <v>Yes</v>
      </c>
    </row>
    <row r="5" spans="1:36" s="20" customFormat="1" ht="15" customHeight="1" x14ac:dyDescent="0.25">
      <c r="A5" s="79" t="s">
        <v>0</v>
      </c>
      <c r="B5" s="80" t="s">
        <v>6</v>
      </c>
      <c r="C5" s="21" t="s">
        <v>7</v>
      </c>
      <c r="D5" s="23" t="s">
        <v>718</v>
      </c>
      <c r="E5" s="22" t="s">
        <v>735</v>
      </c>
      <c r="F5" s="22" t="s">
        <v>508</v>
      </c>
      <c r="G5" s="45">
        <v>0</v>
      </c>
      <c r="H5" s="46">
        <v>0</v>
      </c>
      <c r="I5" s="47">
        <v>0</v>
      </c>
      <c r="J5" s="47">
        <v>0</v>
      </c>
      <c r="K5" s="47">
        <v>0</v>
      </c>
      <c r="L5" s="47">
        <v>0</v>
      </c>
      <c r="M5" s="47">
        <v>0</v>
      </c>
      <c r="N5" s="47">
        <v>0</v>
      </c>
      <c r="O5" s="47">
        <v>0</v>
      </c>
      <c r="P5" s="47">
        <v>0</v>
      </c>
      <c r="Q5" s="47">
        <v>0</v>
      </c>
      <c r="R5" s="48">
        <v>0</v>
      </c>
      <c r="S5" s="46">
        <v>0</v>
      </c>
      <c r="T5" s="47">
        <v>0</v>
      </c>
      <c r="U5" s="47">
        <v>0</v>
      </c>
      <c r="V5" s="48">
        <v>0</v>
      </c>
      <c r="W5" s="46">
        <v>0</v>
      </c>
      <c r="X5" s="48">
        <v>0</v>
      </c>
      <c r="Y5" s="46">
        <v>0</v>
      </c>
      <c r="Z5" s="47">
        <v>0</v>
      </c>
      <c r="AA5" s="47">
        <v>0</v>
      </c>
      <c r="AB5" s="47">
        <v>0</v>
      </c>
      <c r="AC5" s="47">
        <v>0</v>
      </c>
      <c r="AD5" s="47">
        <v>0</v>
      </c>
      <c r="AE5" s="47">
        <v>0</v>
      </c>
      <c r="AF5" s="47">
        <v>0</v>
      </c>
      <c r="AG5" s="47">
        <v>0</v>
      </c>
      <c r="AH5" s="48">
        <v>0</v>
      </c>
      <c r="AI5" s="45" t="str">
        <f>Tabella169[[#This Row],[Required for Care Plan generation]]</f>
        <v>No</v>
      </c>
      <c r="AJ5" s="45" t="str">
        <f>IF(SUM(Tabella169[[#This Row],[DE-12]:[LT-75]])&gt;0,"Yes","No")</f>
        <v>No</v>
      </c>
    </row>
    <row r="6" spans="1:36" s="20" customFormat="1" ht="15" customHeight="1" x14ac:dyDescent="0.25">
      <c r="A6" s="79" t="s">
        <v>0</v>
      </c>
      <c r="B6" s="80" t="s">
        <v>8</v>
      </c>
      <c r="C6" s="21" t="s">
        <v>9</v>
      </c>
      <c r="D6" s="23" t="s">
        <v>717</v>
      </c>
      <c r="E6" s="22" t="s">
        <v>735</v>
      </c>
      <c r="F6" s="22" t="s">
        <v>509</v>
      </c>
      <c r="G6" s="45">
        <v>1</v>
      </c>
      <c r="H6" s="46">
        <v>1</v>
      </c>
      <c r="I6" s="47">
        <v>1</v>
      </c>
      <c r="J6" s="47">
        <v>1</v>
      </c>
      <c r="K6" s="47">
        <v>1</v>
      </c>
      <c r="L6" s="47">
        <v>1</v>
      </c>
      <c r="M6" s="47">
        <v>1</v>
      </c>
      <c r="N6" s="47">
        <v>1</v>
      </c>
      <c r="O6" s="47">
        <v>1</v>
      </c>
      <c r="P6" s="47">
        <v>1</v>
      </c>
      <c r="Q6" s="47">
        <v>1</v>
      </c>
      <c r="R6" s="48">
        <v>1</v>
      </c>
      <c r="S6" s="46">
        <v>1</v>
      </c>
      <c r="T6" s="47">
        <v>1</v>
      </c>
      <c r="U6" s="47">
        <v>1</v>
      </c>
      <c r="V6" s="48">
        <v>1</v>
      </c>
      <c r="W6" s="46">
        <v>1</v>
      </c>
      <c r="X6" s="48">
        <v>1</v>
      </c>
      <c r="Y6" s="46">
        <v>1</v>
      </c>
      <c r="Z6" s="47">
        <v>1</v>
      </c>
      <c r="AA6" s="47">
        <v>1</v>
      </c>
      <c r="AB6" s="47">
        <v>1</v>
      </c>
      <c r="AC6" s="47">
        <v>1</v>
      </c>
      <c r="AD6" s="47">
        <v>1</v>
      </c>
      <c r="AE6" s="47">
        <v>1</v>
      </c>
      <c r="AF6" s="47">
        <v>1</v>
      </c>
      <c r="AG6" s="47">
        <v>1</v>
      </c>
      <c r="AH6" s="48">
        <v>1</v>
      </c>
      <c r="AI6" s="45" t="str">
        <f>Tabella169[[#This Row],[Required for Care Plan generation]]</f>
        <v>No</v>
      </c>
      <c r="AJ6" s="45" t="str">
        <f>IF(SUM(Tabella169[[#This Row],[DE-12]:[LT-75]])&gt;0,"Yes","No")</f>
        <v>Yes</v>
      </c>
    </row>
    <row r="7" spans="1:36" s="20" customFormat="1" ht="15" customHeight="1" x14ac:dyDescent="0.25">
      <c r="A7" s="79" t="s">
        <v>0</v>
      </c>
      <c r="B7" s="80" t="s">
        <v>10</v>
      </c>
      <c r="C7" s="21" t="s">
        <v>11</v>
      </c>
      <c r="D7" s="23" t="s">
        <v>717</v>
      </c>
      <c r="E7" s="23" t="s">
        <v>716</v>
      </c>
      <c r="F7" s="22" t="s">
        <v>510</v>
      </c>
      <c r="G7" s="45">
        <v>1</v>
      </c>
      <c r="H7" s="46">
        <v>1</v>
      </c>
      <c r="I7" s="47">
        <v>1</v>
      </c>
      <c r="J7" s="47">
        <v>1</v>
      </c>
      <c r="K7" s="47">
        <v>1</v>
      </c>
      <c r="L7" s="47">
        <v>1</v>
      </c>
      <c r="M7" s="47">
        <v>1</v>
      </c>
      <c r="N7" s="47">
        <v>1</v>
      </c>
      <c r="O7" s="47">
        <v>1</v>
      </c>
      <c r="P7" s="47">
        <v>1</v>
      </c>
      <c r="Q7" s="47">
        <v>1</v>
      </c>
      <c r="R7" s="48">
        <v>1</v>
      </c>
      <c r="S7" s="46">
        <v>1</v>
      </c>
      <c r="T7" s="47">
        <v>1</v>
      </c>
      <c r="U7" s="47">
        <v>1</v>
      </c>
      <c r="V7" s="48">
        <v>1</v>
      </c>
      <c r="W7" s="46">
        <v>1</v>
      </c>
      <c r="X7" s="48">
        <v>1</v>
      </c>
      <c r="Y7" s="46">
        <v>1</v>
      </c>
      <c r="Z7" s="47">
        <v>1</v>
      </c>
      <c r="AA7" s="47">
        <v>1</v>
      </c>
      <c r="AB7" s="47">
        <v>1</v>
      </c>
      <c r="AC7" s="47">
        <v>1</v>
      </c>
      <c r="AD7" s="47">
        <v>1</v>
      </c>
      <c r="AE7" s="47">
        <v>1</v>
      </c>
      <c r="AF7" s="47">
        <v>1</v>
      </c>
      <c r="AG7" s="47">
        <v>1</v>
      </c>
      <c r="AH7" s="48">
        <v>1</v>
      </c>
      <c r="AI7" s="45" t="str">
        <f>Tabella169[[#This Row],[Required for Care Plan generation]]</f>
        <v>Yes</v>
      </c>
      <c r="AJ7" s="45" t="str">
        <f>IF(SUM(Tabella169[[#This Row],[DE-12]:[LT-75]])&gt;0,"Yes","No")</f>
        <v>Yes</v>
      </c>
    </row>
    <row r="8" spans="1:36" s="20" customFormat="1" ht="15" customHeight="1" x14ac:dyDescent="0.25">
      <c r="A8" s="79" t="s">
        <v>0</v>
      </c>
      <c r="B8" s="80" t="s">
        <v>12</v>
      </c>
      <c r="C8" s="21" t="s">
        <v>13</v>
      </c>
      <c r="D8" s="22" t="s">
        <v>719</v>
      </c>
      <c r="E8" s="22" t="s">
        <v>735</v>
      </c>
      <c r="F8" s="22" t="s">
        <v>511</v>
      </c>
      <c r="G8" s="45">
        <v>0</v>
      </c>
      <c r="H8" s="46">
        <v>0</v>
      </c>
      <c r="I8" s="47">
        <v>0</v>
      </c>
      <c r="J8" s="47">
        <v>0</v>
      </c>
      <c r="K8" s="47">
        <v>0</v>
      </c>
      <c r="L8" s="47">
        <v>0</v>
      </c>
      <c r="M8" s="47">
        <v>0</v>
      </c>
      <c r="N8" s="47">
        <v>0</v>
      </c>
      <c r="O8" s="47">
        <v>0</v>
      </c>
      <c r="P8" s="47">
        <v>0</v>
      </c>
      <c r="Q8" s="47">
        <v>0</v>
      </c>
      <c r="R8" s="48">
        <v>0</v>
      </c>
      <c r="S8" s="46">
        <v>0</v>
      </c>
      <c r="T8" s="47">
        <v>0</v>
      </c>
      <c r="U8" s="47">
        <v>0</v>
      </c>
      <c r="V8" s="48">
        <v>0</v>
      </c>
      <c r="W8" s="46">
        <v>0</v>
      </c>
      <c r="X8" s="48">
        <v>0</v>
      </c>
      <c r="Y8" s="46">
        <v>0</v>
      </c>
      <c r="Z8" s="47">
        <v>0</v>
      </c>
      <c r="AA8" s="47">
        <v>0</v>
      </c>
      <c r="AB8" s="47">
        <v>0</v>
      </c>
      <c r="AC8" s="47">
        <v>0</v>
      </c>
      <c r="AD8" s="47">
        <v>0</v>
      </c>
      <c r="AE8" s="47">
        <v>0</v>
      </c>
      <c r="AF8" s="47">
        <v>0</v>
      </c>
      <c r="AG8" s="47">
        <v>0</v>
      </c>
      <c r="AH8" s="48">
        <v>0</v>
      </c>
      <c r="AI8" s="45" t="str">
        <f>Tabella169[[#This Row],[Required for Care Plan generation]]</f>
        <v>No</v>
      </c>
      <c r="AJ8" s="45" t="str">
        <f>IF(SUM(Tabella169[[#This Row],[DE-12]:[LT-75]])&gt;0,"Yes","No")</f>
        <v>No</v>
      </c>
    </row>
    <row r="9" spans="1:36" s="20" customFormat="1" ht="15" customHeight="1" x14ac:dyDescent="0.25">
      <c r="A9" s="79" t="s">
        <v>0</v>
      </c>
      <c r="B9" s="80" t="s">
        <v>14</v>
      </c>
      <c r="C9" s="21" t="s">
        <v>15</v>
      </c>
      <c r="D9" s="23" t="s">
        <v>717</v>
      </c>
      <c r="E9" s="23" t="s">
        <v>716</v>
      </c>
      <c r="F9" s="22" t="s">
        <v>512</v>
      </c>
      <c r="G9" s="45">
        <v>1</v>
      </c>
      <c r="H9" s="46">
        <v>1</v>
      </c>
      <c r="I9" s="47">
        <v>1</v>
      </c>
      <c r="J9" s="47">
        <v>1</v>
      </c>
      <c r="K9" s="47">
        <v>1</v>
      </c>
      <c r="L9" s="47">
        <v>1</v>
      </c>
      <c r="M9" s="47">
        <v>1</v>
      </c>
      <c r="N9" s="47">
        <v>1</v>
      </c>
      <c r="O9" s="47">
        <v>1</v>
      </c>
      <c r="P9" s="47">
        <v>1</v>
      </c>
      <c r="Q9" s="47">
        <v>1</v>
      </c>
      <c r="R9" s="48">
        <v>1</v>
      </c>
      <c r="S9" s="46">
        <v>1</v>
      </c>
      <c r="T9" s="47">
        <v>1</v>
      </c>
      <c r="U9" s="47">
        <v>1</v>
      </c>
      <c r="V9" s="48">
        <v>1</v>
      </c>
      <c r="W9" s="46">
        <v>1</v>
      </c>
      <c r="X9" s="48">
        <v>1</v>
      </c>
      <c r="Y9" s="46">
        <v>1</v>
      </c>
      <c r="Z9" s="47">
        <v>1</v>
      </c>
      <c r="AA9" s="47">
        <v>1</v>
      </c>
      <c r="AB9" s="47">
        <v>1</v>
      </c>
      <c r="AC9" s="47">
        <v>1</v>
      </c>
      <c r="AD9" s="47">
        <v>1</v>
      </c>
      <c r="AE9" s="47">
        <v>1</v>
      </c>
      <c r="AF9" s="47">
        <v>1</v>
      </c>
      <c r="AG9" s="47">
        <v>1</v>
      </c>
      <c r="AH9" s="48">
        <v>1</v>
      </c>
      <c r="AI9" s="45" t="str">
        <f>Tabella169[[#This Row],[Required for Care Plan generation]]</f>
        <v>Yes</v>
      </c>
      <c r="AJ9" s="45" t="str">
        <f>IF(SUM(Tabella169[[#This Row],[DE-12]:[LT-75]])&gt;0,"Yes","No")</f>
        <v>Yes</v>
      </c>
    </row>
    <row r="10" spans="1:36" s="20" customFormat="1" ht="15" customHeight="1" x14ac:dyDescent="0.25">
      <c r="A10" s="79" t="s">
        <v>0</v>
      </c>
      <c r="B10" s="80" t="s">
        <v>16</v>
      </c>
      <c r="C10" s="21" t="s">
        <v>17</v>
      </c>
      <c r="D10" s="23" t="s">
        <v>716</v>
      </c>
      <c r="E10" s="22" t="s">
        <v>735</v>
      </c>
      <c r="F10" s="22" t="s">
        <v>513</v>
      </c>
      <c r="G10" s="45">
        <v>1</v>
      </c>
      <c r="H10" s="46">
        <v>1</v>
      </c>
      <c r="I10" s="47">
        <v>1</v>
      </c>
      <c r="J10" s="47">
        <v>1</v>
      </c>
      <c r="K10" s="47">
        <v>1</v>
      </c>
      <c r="L10" s="47">
        <v>1</v>
      </c>
      <c r="M10" s="47">
        <v>1</v>
      </c>
      <c r="N10" s="47">
        <v>1</v>
      </c>
      <c r="O10" s="47">
        <v>1</v>
      </c>
      <c r="P10" s="47">
        <v>1</v>
      </c>
      <c r="Q10" s="47">
        <v>1</v>
      </c>
      <c r="R10" s="48">
        <v>1</v>
      </c>
      <c r="S10" s="46">
        <v>1</v>
      </c>
      <c r="T10" s="47">
        <v>1</v>
      </c>
      <c r="U10" s="47">
        <v>1</v>
      </c>
      <c r="V10" s="48">
        <v>1</v>
      </c>
      <c r="W10" s="46">
        <v>1</v>
      </c>
      <c r="X10" s="48">
        <v>1</v>
      </c>
      <c r="Y10" s="46">
        <v>1</v>
      </c>
      <c r="Z10" s="47">
        <v>1</v>
      </c>
      <c r="AA10" s="47">
        <v>1</v>
      </c>
      <c r="AB10" s="47">
        <v>1</v>
      </c>
      <c r="AC10" s="47">
        <v>1</v>
      </c>
      <c r="AD10" s="47">
        <v>1</v>
      </c>
      <c r="AE10" s="47">
        <v>1</v>
      </c>
      <c r="AF10" s="47">
        <v>1</v>
      </c>
      <c r="AG10" s="47">
        <v>1</v>
      </c>
      <c r="AH10" s="48">
        <v>1</v>
      </c>
      <c r="AI10" s="45" t="str">
        <f>Tabella169[[#This Row],[Required for Care Plan generation]]</f>
        <v>No</v>
      </c>
      <c r="AJ10" s="45" t="str">
        <f>IF(SUM(Tabella169[[#This Row],[DE-12]:[LT-75]])&gt;0,"Yes","No")</f>
        <v>Yes</v>
      </c>
    </row>
    <row r="11" spans="1:36" s="20" customFormat="1" ht="15" customHeight="1" x14ac:dyDescent="0.25">
      <c r="A11" s="79" t="s">
        <v>0</v>
      </c>
      <c r="B11" s="80" t="s">
        <v>18</v>
      </c>
      <c r="C11" s="21" t="s">
        <v>19</v>
      </c>
      <c r="D11" s="23" t="s">
        <v>718</v>
      </c>
      <c r="E11" s="22" t="s">
        <v>735</v>
      </c>
      <c r="F11" s="22" t="s">
        <v>514</v>
      </c>
      <c r="G11" s="45">
        <v>1</v>
      </c>
      <c r="H11" s="46">
        <v>0</v>
      </c>
      <c r="I11" s="47">
        <v>0</v>
      </c>
      <c r="J11" s="47">
        <v>0</v>
      </c>
      <c r="K11" s="47">
        <v>0</v>
      </c>
      <c r="L11" s="47">
        <v>0</v>
      </c>
      <c r="M11" s="47">
        <v>0</v>
      </c>
      <c r="N11" s="47">
        <v>0</v>
      </c>
      <c r="O11" s="47">
        <v>0</v>
      </c>
      <c r="P11" s="47">
        <v>0</v>
      </c>
      <c r="Q11" s="47">
        <v>0</v>
      </c>
      <c r="R11" s="48">
        <v>0</v>
      </c>
      <c r="S11" s="46">
        <v>1</v>
      </c>
      <c r="T11" s="47">
        <v>1</v>
      </c>
      <c r="U11" s="47">
        <v>1</v>
      </c>
      <c r="V11" s="48">
        <v>1</v>
      </c>
      <c r="W11" s="46">
        <v>0</v>
      </c>
      <c r="X11" s="48">
        <v>0</v>
      </c>
      <c r="Y11" s="46">
        <v>0</v>
      </c>
      <c r="Z11" s="47">
        <v>0</v>
      </c>
      <c r="AA11" s="47">
        <v>0</v>
      </c>
      <c r="AB11" s="47">
        <v>0</v>
      </c>
      <c r="AC11" s="47">
        <v>0</v>
      </c>
      <c r="AD11" s="47">
        <v>0</v>
      </c>
      <c r="AE11" s="47">
        <v>0</v>
      </c>
      <c r="AF11" s="47">
        <v>0</v>
      </c>
      <c r="AG11" s="47">
        <v>0</v>
      </c>
      <c r="AH11" s="48">
        <v>0</v>
      </c>
      <c r="AI11" s="45" t="str">
        <f>Tabella169[[#This Row],[Required for Care Plan generation]]</f>
        <v>No</v>
      </c>
      <c r="AJ11" s="45" t="str">
        <f>IF(SUM(Tabella169[[#This Row],[DE-12]:[LT-75]])&gt;0,"Yes","No")</f>
        <v>Yes</v>
      </c>
    </row>
    <row r="12" spans="1:36" s="20" customFormat="1" ht="15" customHeight="1" x14ac:dyDescent="0.25">
      <c r="A12" s="79" t="s">
        <v>0</v>
      </c>
      <c r="B12" s="80" t="s">
        <v>20</v>
      </c>
      <c r="C12" s="21" t="s">
        <v>21</v>
      </c>
      <c r="D12" s="23" t="s">
        <v>717</v>
      </c>
      <c r="E12" s="22" t="s">
        <v>735</v>
      </c>
      <c r="F12" s="22" t="s">
        <v>515</v>
      </c>
      <c r="G12" s="45">
        <v>1</v>
      </c>
      <c r="H12" s="46">
        <v>1</v>
      </c>
      <c r="I12" s="47">
        <v>1</v>
      </c>
      <c r="J12" s="47">
        <v>1</v>
      </c>
      <c r="K12" s="47">
        <v>1</v>
      </c>
      <c r="L12" s="47">
        <v>1</v>
      </c>
      <c r="M12" s="47">
        <v>1</v>
      </c>
      <c r="N12" s="47">
        <v>1</v>
      </c>
      <c r="O12" s="47">
        <v>1</v>
      </c>
      <c r="P12" s="47">
        <v>1</v>
      </c>
      <c r="Q12" s="47">
        <v>1</v>
      </c>
      <c r="R12" s="48">
        <v>1</v>
      </c>
      <c r="S12" s="46">
        <v>1</v>
      </c>
      <c r="T12" s="47">
        <v>1</v>
      </c>
      <c r="U12" s="47">
        <v>1</v>
      </c>
      <c r="V12" s="48">
        <v>1</v>
      </c>
      <c r="W12" s="46">
        <v>0</v>
      </c>
      <c r="X12" s="48">
        <v>0</v>
      </c>
      <c r="Y12" s="46">
        <v>1</v>
      </c>
      <c r="Z12" s="47">
        <v>1</v>
      </c>
      <c r="AA12" s="47">
        <v>1</v>
      </c>
      <c r="AB12" s="47">
        <v>1</v>
      </c>
      <c r="AC12" s="47">
        <v>1</v>
      </c>
      <c r="AD12" s="47">
        <v>1</v>
      </c>
      <c r="AE12" s="47">
        <v>1</v>
      </c>
      <c r="AF12" s="47">
        <v>1</v>
      </c>
      <c r="AG12" s="47">
        <v>1</v>
      </c>
      <c r="AH12" s="48">
        <v>1</v>
      </c>
      <c r="AI12" s="45" t="str">
        <f>Tabella169[[#This Row],[Required for Care Plan generation]]</f>
        <v>No</v>
      </c>
      <c r="AJ12" s="45" t="str">
        <f>IF(SUM(Tabella169[[#This Row],[DE-12]:[LT-75]])&gt;0,"Yes","No")</f>
        <v>Yes</v>
      </c>
    </row>
    <row r="13" spans="1:36" s="20" customFormat="1" ht="15" customHeight="1" x14ac:dyDescent="0.25">
      <c r="A13" s="79" t="s">
        <v>0</v>
      </c>
      <c r="B13" s="80" t="s">
        <v>22</v>
      </c>
      <c r="C13" s="21" t="s">
        <v>23</v>
      </c>
      <c r="D13" s="23" t="s">
        <v>720</v>
      </c>
      <c r="E13" s="22" t="s">
        <v>735</v>
      </c>
      <c r="F13" s="22" t="s">
        <v>516</v>
      </c>
      <c r="G13" s="45">
        <v>1</v>
      </c>
      <c r="H13" s="46">
        <v>1</v>
      </c>
      <c r="I13" s="47">
        <v>1</v>
      </c>
      <c r="J13" s="47">
        <v>0</v>
      </c>
      <c r="K13" s="47">
        <v>1</v>
      </c>
      <c r="L13" s="47">
        <v>1</v>
      </c>
      <c r="M13" s="47">
        <v>1</v>
      </c>
      <c r="N13" s="47">
        <v>1</v>
      </c>
      <c r="O13" s="47">
        <v>1</v>
      </c>
      <c r="P13" s="47">
        <v>0</v>
      </c>
      <c r="Q13" s="47">
        <v>1</v>
      </c>
      <c r="R13" s="48">
        <v>1</v>
      </c>
      <c r="S13" s="46">
        <v>0</v>
      </c>
      <c r="T13" s="47">
        <v>0</v>
      </c>
      <c r="U13" s="47">
        <v>1</v>
      </c>
      <c r="V13" s="48">
        <v>0</v>
      </c>
      <c r="W13" s="46">
        <v>0</v>
      </c>
      <c r="X13" s="48">
        <v>0</v>
      </c>
      <c r="Y13" s="46">
        <v>0</v>
      </c>
      <c r="Z13" s="47">
        <v>1</v>
      </c>
      <c r="AA13" s="47">
        <v>1</v>
      </c>
      <c r="AB13" s="47">
        <v>1</v>
      </c>
      <c r="AC13" s="47">
        <v>1</v>
      </c>
      <c r="AD13" s="47">
        <v>0</v>
      </c>
      <c r="AE13" s="47">
        <v>1</v>
      </c>
      <c r="AF13" s="47">
        <v>1</v>
      </c>
      <c r="AG13" s="47">
        <v>1</v>
      </c>
      <c r="AH13" s="48">
        <v>1</v>
      </c>
      <c r="AI13" s="45" t="str">
        <f>Tabella169[[#This Row],[Required for Care Plan generation]]</f>
        <v>No</v>
      </c>
      <c r="AJ13" s="45" t="str">
        <f>IF(SUM(Tabella169[[#This Row],[DE-12]:[LT-75]])&gt;0,"Yes","No")</f>
        <v>Yes</v>
      </c>
    </row>
    <row r="14" spans="1:36" s="20" customFormat="1" ht="15" customHeight="1" thickBot="1" x14ac:dyDescent="0.3">
      <c r="A14" s="81" t="s">
        <v>0</v>
      </c>
      <c r="B14" s="82" t="s">
        <v>24</v>
      </c>
      <c r="C14" s="32" t="s">
        <v>25</v>
      </c>
      <c r="D14" s="33" t="s">
        <v>721</v>
      </c>
      <c r="E14" s="34" t="s">
        <v>735</v>
      </c>
      <c r="F14" s="34" t="s">
        <v>517</v>
      </c>
      <c r="G14" s="49">
        <v>0</v>
      </c>
      <c r="H14" s="50">
        <v>0</v>
      </c>
      <c r="I14" s="51">
        <v>0</v>
      </c>
      <c r="J14" s="51">
        <v>1</v>
      </c>
      <c r="K14" s="51">
        <v>1</v>
      </c>
      <c r="L14" s="51">
        <v>0</v>
      </c>
      <c r="M14" s="51">
        <v>0</v>
      </c>
      <c r="N14" s="51">
        <v>0</v>
      </c>
      <c r="O14" s="51">
        <v>0</v>
      </c>
      <c r="P14" s="51">
        <v>1</v>
      </c>
      <c r="Q14" s="51">
        <v>0</v>
      </c>
      <c r="R14" s="52">
        <v>0</v>
      </c>
      <c r="S14" s="50">
        <v>1</v>
      </c>
      <c r="T14" s="51">
        <v>1</v>
      </c>
      <c r="U14" s="51">
        <v>1</v>
      </c>
      <c r="V14" s="52">
        <v>1</v>
      </c>
      <c r="W14" s="50">
        <v>0</v>
      </c>
      <c r="X14" s="52">
        <v>0</v>
      </c>
      <c r="Y14" s="50">
        <v>1</v>
      </c>
      <c r="Z14" s="51">
        <v>0</v>
      </c>
      <c r="AA14" s="51">
        <v>0</v>
      </c>
      <c r="AB14" s="51">
        <v>0</v>
      </c>
      <c r="AC14" s="51">
        <v>0</v>
      </c>
      <c r="AD14" s="51">
        <v>1</v>
      </c>
      <c r="AE14" s="51">
        <v>0</v>
      </c>
      <c r="AF14" s="51">
        <v>0</v>
      </c>
      <c r="AG14" s="51">
        <v>0</v>
      </c>
      <c r="AH14" s="52">
        <v>0</v>
      </c>
      <c r="AI14" s="45" t="str">
        <f>Tabella169[[#This Row],[Required for Care Plan generation]]</f>
        <v>No</v>
      </c>
      <c r="AJ14" s="45" t="str">
        <f>IF(SUM(Tabella169[[#This Row],[DE-12]:[LT-75]])&gt;0,"Yes","No")</f>
        <v>Yes</v>
      </c>
    </row>
    <row r="15" spans="1:36" s="20" customFormat="1" ht="15" customHeight="1" thickTop="1" x14ac:dyDescent="0.25">
      <c r="A15" s="83" t="s">
        <v>26</v>
      </c>
      <c r="B15" s="84" t="s">
        <v>27</v>
      </c>
      <c r="C15" s="24" t="s">
        <v>28</v>
      </c>
      <c r="D15" s="25" t="s">
        <v>716</v>
      </c>
      <c r="E15" s="25" t="s">
        <v>735</v>
      </c>
      <c r="F15" s="25" t="s">
        <v>518</v>
      </c>
      <c r="G15" s="45">
        <v>1</v>
      </c>
      <c r="H15" s="46">
        <v>1</v>
      </c>
      <c r="I15" s="47">
        <v>1</v>
      </c>
      <c r="J15" s="47">
        <v>1</v>
      </c>
      <c r="K15" s="47">
        <v>1</v>
      </c>
      <c r="L15" s="47">
        <v>1</v>
      </c>
      <c r="M15" s="47">
        <v>1</v>
      </c>
      <c r="N15" s="47">
        <v>1</v>
      </c>
      <c r="O15" s="47">
        <v>1</v>
      </c>
      <c r="P15" s="47">
        <v>1</v>
      </c>
      <c r="Q15" s="47">
        <v>1</v>
      </c>
      <c r="R15" s="48">
        <v>1</v>
      </c>
      <c r="S15" s="46">
        <v>1</v>
      </c>
      <c r="T15" s="47">
        <v>1</v>
      </c>
      <c r="U15" s="47">
        <v>1</v>
      </c>
      <c r="V15" s="48">
        <v>1</v>
      </c>
      <c r="W15" s="46">
        <v>1</v>
      </c>
      <c r="X15" s="48">
        <v>1</v>
      </c>
      <c r="Y15" s="46">
        <v>1</v>
      </c>
      <c r="Z15" s="47">
        <v>1</v>
      </c>
      <c r="AA15" s="47">
        <v>1</v>
      </c>
      <c r="AB15" s="47">
        <v>1</v>
      </c>
      <c r="AC15" s="47">
        <v>1</v>
      </c>
      <c r="AD15" s="47">
        <v>1</v>
      </c>
      <c r="AE15" s="47">
        <v>1</v>
      </c>
      <c r="AF15" s="47">
        <v>1</v>
      </c>
      <c r="AG15" s="47">
        <v>1</v>
      </c>
      <c r="AH15" s="48">
        <v>1</v>
      </c>
      <c r="AI15" s="45" t="str">
        <f>Tabella169[[#This Row],[Required for Care Plan generation]]</f>
        <v>No</v>
      </c>
      <c r="AJ15" s="45" t="str">
        <f>IF(SUM(Tabella169[[#This Row],[DE-12]:[LT-75]])&gt;0,"Yes","No")</f>
        <v>Yes</v>
      </c>
    </row>
    <row r="16" spans="1:36" s="20" customFormat="1" ht="15" customHeight="1" x14ac:dyDescent="0.25">
      <c r="A16" s="83" t="s">
        <v>26</v>
      </c>
      <c r="B16" s="84" t="s">
        <v>29</v>
      </c>
      <c r="C16" s="24" t="s">
        <v>30</v>
      </c>
      <c r="D16" s="26" t="s">
        <v>717</v>
      </c>
      <c r="E16" s="25" t="s">
        <v>735</v>
      </c>
      <c r="F16" s="25" t="s">
        <v>519</v>
      </c>
      <c r="G16" s="45">
        <v>1</v>
      </c>
      <c r="H16" s="46">
        <v>1</v>
      </c>
      <c r="I16" s="47">
        <v>1</v>
      </c>
      <c r="J16" s="47">
        <v>1</v>
      </c>
      <c r="K16" s="47">
        <v>1</v>
      </c>
      <c r="L16" s="47">
        <v>1</v>
      </c>
      <c r="M16" s="47">
        <v>1</v>
      </c>
      <c r="N16" s="47">
        <v>1</v>
      </c>
      <c r="O16" s="47">
        <v>1</v>
      </c>
      <c r="P16" s="47">
        <v>1</v>
      </c>
      <c r="Q16" s="47">
        <v>1</v>
      </c>
      <c r="R16" s="48">
        <v>1</v>
      </c>
      <c r="S16" s="46">
        <v>1</v>
      </c>
      <c r="T16" s="47">
        <v>1</v>
      </c>
      <c r="U16" s="47">
        <v>1</v>
      </c>
      <c r="V16" s="48">
        <v>1</v>
      </c>
      <c r="W16" s="46">
        <v>1</v>
      </c>
      <c r="X16" s="48">
        <v>1</v>
      </c>
      <c r="Y16" s="46">
        <v>1</v>
      </c>
      <c r="Z16" s="47">
        <v>1</v>
      </c>
      <c r="AA16" s="47">
        <v>1</v>
      </c>
      <c r="AB16" s="47">
        <v>1</v>
      </c>
      <c r="AC16" s="47">
        <v>1</v>
      </c>
      <c r="AD16" s="47">
        <v>1</v>
      </c>
      <c r="AE16" s="47">
        <v>1</v>
      </c>
      <c r="AF16" s="47">
        <v>1</v>
      </c>
      <c r="AG16" s="47">
        <v>1</v>
      </c>
      <c r="AH16" s="48">
        <v>1</v>
      </c>
      <c r="AI16" s="45" t="str">
        <f>Tabella169[[#This Row],[Required for Care Plan generation]]</f>
        <v>No</v>
      </c>
      <c r="AJ16" s="45" t="str">
        <f>IF(SUM(Tabella169[[#This Row],[DE-12]:[LT-75]])&gt;0,"Yes","No")</f>
        <v>Yes</v>
      </c>
    </row>
    <row r="17" spans="1:36" s="20" customFormat="1" ht="15" customHeight="1" x14ac:dyDescent="0.25">
      <c r="A17" s="83" t="s">
        <v>26</v>
      </c>
      <c r="B17" s="84" t="s">
        <v>31</v>
      </c>
      <c r="C17" s="24" t="s">
        <v>32</v>
      </c>
      <c r="D17" s="25" t="s">
        <v>716</v>
      </c>
      <c r="E17" s="25" t="s">
        <v>735</v>
      </c>
      <c r="F17" s="25" t="s">
        <v>520</v>
      </c>
      <c r="G17" s="45">
        <v>1</v>
      </c>
      <c r="H17" s="46">
        <v>1</v>
      </c>
      <c r="I17" s="47">
        <v>1</v>
      </c>
      <c r="J17" s="47">
        <v>1</v>
      </c>
      <c r="K17" s="47">
        <v>1</v>
      </c>
      <c r="L17" s="47">
        <v>1</v>
      </c>
      <c r="M17" s="47">
        <v>1</v>
      </c>
      <c r="N17" s="47">
        <v>1</v>
      </c>
      <c r="O17" s="47">
        <v>1</v>
      </c>
      <c r="P17" s="47">
        <v>1</v>
      </c>
      <c r="Q17" s="47">
        <v>1</v>
      </c>
      <c r="R17" s="48">
        <v>1</v>
      </c>
      <c r="S17" s="46">
        <v>1</v>
      </c>
      <c r="T17" s="47">
        <v>1</v>
      </c>
      <c r="U17" s="47">
        <v>1</v>
      </c>
      <c r="V17" s="48">
        <v>1</v>
      </c>
      <c r="W17" s="46">
        <v>0</v>
      </c>
      <c r="X17" s="48">
        <v>0</v>
      </c>
      <c r="Y17" s="46">
        <v>0</v>
      </c>
      <c r="Z17" s="47">
        <v>0</v>
      </c>
      <c r="AA17" s="47">
        <v>0</v>
      </c>
      <c r="AB17" s="47">
        <v>0</v>
      </c>
      <c r="AC17" s="47">
        <v>0</v>
      </c>
      <c r="AD17" s="47">
        <v>1</v>
      </c>
      <c r="AE17" s="47">
        <v>1</v>
      </c>
      <c r="AF17" s="47">
        <v>0</v>
      </c>
      <c r="AG17" s="47">
        <v>0</v>
      </c>
      <c r="AH17" s="48">
        <v>1</v>
      </c>
      <c r="AI17" s="45" t="str">
        <f>Tabella169[[#This Row],[Required for Care Plan generation]]</f>
        <v>No</v>
      </c>
      <c r="AJ17" s="45" t="str">
        <f>IF(SUM(Tabella169[[#This Row],[DE-12]:[LT-75]])&gt;0,"Yes","No")</f>
        <v>Yes</v>
      </c>
    </row>
    <row r="18" spans="1:36" s="20" customFormat="1" ht="15" customHeight="1" x14ac:dyDescent="0.25">
      <c r="A18" s="83" t="s">
        <v>26</v>
      </c>
      <c r="B18" s="84" t="s">
        <v>33</v>
      </c>
      <c r="C18" s="24" t="s">
        <v>34</v>
      </c>
      <c r="D18" s="26" t="s">
        <v>716</v>
      </c>
      <c r="E18" s="25" t="s">
        <v>735</v>
      </c>
      <c r="F18" s="25" t="s">
        <v>521</v>
      </c>
      <c r="G18" s="45">
        <v>1</v>
      </c>
      <c r="H18" s="46">
        <v>1</v>
      </c>
      <c r="I18" s="47">
        <v>1</v>
      </c>
      <c r="J18" s="47">
        <v>1</v>
      </c>
      <c r="K18" s="47">
        <v>1</v>
      </c>
      <c r="L18" s="47">
        <v>1</v>
      </c>
      <c r="M18" s="47">
        <v>1</v>
      </c>
      <c r="N18" s="47">
        <v>1</v>
      </c>
      <c r="O18" s="47">
        <v>1</v>
      </c>
      <c r="P18" s="47">
        <v>1</v>
      </c>
      <c r="Q18" s="47">
        <v>1</v>
      </c>
      <c r="R18" s="48">
        <v>1</v>
      </c>
      <c r="S18" s="46">
        <v>1</v>
      </c>
      <c r="T18" s="47">
        <v>1</v>
      </c>
      <c r="U18" s="47">
        <v>1</v>
      </c>
      <c r="V18" s="48">
        <v>1</v>
      </c>
      <c r="W18" s="46">
        <v>0</v>
      </c>
      <c r="X18" s="48">
        <v>0</v>
      </c>
      <c r="Y18" s="46">
        <v>0</v>
      </c>
      <c r="Z18" s="47">
        <v>0</v>
      </c>
      <c r="AA18" s="47">
        <v>0</v>
      </c>
      <c r="AB18" s="47">
        <v>0</v>
      </c>
      <c r="AC18" s="47">
        <v>0</v>
      </c>
      <c r="AD18" s="47">
        <v>1</v>
      </c>
      <c r="AE18" s="47">
        <v>1</v>
      </c>
      <c r="AF18" s="47">
        <v>0</v>
      </c>
      <c r="AG18" s="47">
        <v>0</v>
      </c>
      <c r="AH18" s="48">
        <v>1</v>
      </c>
      <c r="AI18" s="45" t="str">
        <f>Tabella169[[#This Row],[Required for Care Plan generation]]</f>
        <v>No</v>
      </c>
      <c r="AJ18" s="45" t="str">
        <f>IF(SUM(Tabella169[[#This Row],[DE-12]:[LT-75]])&gt;0,"Yes","No")</f>
        <v>Yes</v>
      </c>
    </row>
    <row r="19" spans="1:36" s="20" customFormat="1" ht="15" customHeight="1" x14ac:dyDescent="0.25">
      <c r="A19" s="83" t="s">
        <v>26</v>
      </c>
      <c r="B19" s="84" t="s">
        <v>35</v>
      </c>
      <c r="C19" s="24" t="s">
        <v>36</v>
      </c>
      <c r="D19" s="26" t="s">
        <v>717</v>
      </c>
      <c r="E19" s="25" t="s">
        <v>735</v>
      </c>
      <c r="F19" s="25" t="s">
        <v>522</v>
      </c>
      <c r="G19" s="45">
        <v>1</v>
      </c>
      <c r="H19" s="46">
        <v>1</v>
      </c>
      <c r="I19" s="47">
        <v>1</v>
      </c>
      <c r="J19" s="47">
        <v>1</v>
      </c>
      <c r="K19" s="47">
        <v>1</v>
      </c>
      <c r="L19" s="47">
        <v>1</v>
      </c>
      <c r="M19" s="47">
        <v>1</v>
      </c>
      <c r="N19" s="47">
        <v>0</v>
      </c>
      <c r="O19" s="47">
        <v>0</v>
      </c>
      <c r="P19" s="47">
        <v>0</v>
      </c>
      <c r="Q19" s="47">
        <v>0</v>
      </c>
      <c r="R19" s="48">
        <v>0</v>
      </c>
      <c r="S19" s="46">
        <v>1</v>
      </c>
      <c r="T19" s="47">
        <v>1</v>
      </c>
      <c r="U19" s="47">
        <v>1</v>
      </c>
      <c r="V19" s="48">
        <v>1</v>
      </c>
      <c r="W19" s="46">
        <v>1</v>
      </c>
      <c r="X19" s="48">
        <v>0</v>
      </c>
      <c r="Y19" s="46">
        <v>0</v>
      </c>
      <c r="Z19" s="47">
        <v>0</v>
      </c>
      <c r="AA19" s="47">
        <v>0</v>
      </c>
      <c r="AB19" s="47">
        <v>0</v>
      </c>
      <c r="AC19" s="47">
        <v>0</v>
      </c>
      <c r="AD19" s="47">
        <v>1</v>
      </c>
      <c r="AE19" s="47">
        <v>1</v>
      </c>
      <c r="AF19" s="47">
        <v>0</v>
      </c>
      <c r="AG19" s="47">
        <v>0</v>
      </c>
      <c r="AH19" s="48">
        <v>1</v>
      </c>
      <c r="AI19" s="45" t="str">
        <f>Tabella169[[#This Row],[Required for Care Plan generation]]</f>
        <v>No</v>
      </c>
      <c r="AJ19" s="45" t="str">
        <f>IF(SUM(Tabella169[[#This Row],[DE-12]:[LT-75]])&gt;0,"Yes","No")</f>
        <v>Yes</v>
      </c>
    </row>
    <row r="20" spans="1:36" s="20" customFormat="1" ht="15" customHeight="1" x14ac:dyDescent="0.25">
      <c r="A20" s="83" t="s">
        <v>26</v>
      </c>
      <c r="B20" s="84" t="s">
        <v>37</v>
      </c>
      <c r="C20" s="24" t="s">
        <v>38</v>
      </c>
      <c r="D20" s="25" t="s">
        <v>722</v>
      </c>
      <c r="E20" s="25" t="s">
        <v>735</v>
      </c>
      <c r="F20" s="25" t="s">
        <v>523</v>
      </c>
      <c r="G20" s="45">
        <v>0</v>
      </c>
      <c r="H20" s="46">
        <v>0</v>
      </c>
      <c r="I20" s="47">
        <v>0</v>
      </c>
      <c r="J20" s="47">
        <v>0</v>
      </c>
      <c r="K20" s="47">
        <v>0</v>
      </c>
      <c r="L20" s="47">
        <v>0</v>
      </c>
      <c r="M20" s="47">
        <v>0</v>
      </c>
      <c r="N20" s="47">
        <v>0</v>
      </c>
      <c r="O20" s="47">
        <v>0</v>
      </c>
      <c r="P20" s="47">
        <v>0</v>
      </c>
      <c r="Q20" s="47">
        <v>0</v>
      </c>
      <c r="R20" s="48">
        <v>0</v>
      </c>
      <c r="S20" s="46">
        <v>0</v>
      </c>
      <c r="T20" s="47">
        <v>0</v>
      </c>
      <c r="U20" s="47">
        <v>0</v>
      </c>
      <c r="V20" s="48">
        <v>0</v>
      </c>
      <c r="W20" s="46">
        <v>1</v>
      </c>
      <c r="X20" s="48">
        <v>0</v>
      </c>
      <c r="Y20" s="46">
        <v>0</v>
      </c>
      <c r="Z20" s="47">
        <v>0</v>
      </c>
      <c r="AA20" s="47">
        <v>0</v>
      </c>
      <c r="AB20" s="47">
        <v>0</v>
      </c>
      <c r="AC20" s="47">
        <v>0</v>
      </c>
      <c r="AD20" s="47">
        <v>0</v>
      </c>
      <c r="AE20" s="47">
        <v>0</v>
      </c>
      <c r="AF20" s="47">
        <v>0</v>
      </c>
      <c r="AG20" s="47">
        <v>0</v>
      </c>
      <c r="AH20" s="48">
        <v>0</v>
      </c>
      <c r="AI20" s="45" t="str">
        <f>Tabella169[[#This Row],[Required for Care Plan generation]]</f>
        <v>No</v>
      </c>
      <c r="AJ20" s="45" t="str">
        <f>IF(SUM(Tabella169[[#This Row],[DE-12]:[LT-75]])&gt;0,"Yes","No")</f>
        <v>Yes</v>
      </c>
    </row>
    <row r="21" spans="1:36" s="20" customFormat="1" ht="15" customHeight="1" x14ac:dyDescent="0.25">
      <c r="A21" s="83" t="s">
        <v>26</v>
      </c>
      <c r="B21" s="84" t="s">
        <v>39</v>
      </c>
      <c r="C21" s="24" t="s">
        <v>40</v>
      </c>
      <c r="D21" s="26" t="s">
        <v>723</v>
      </c>
      <c r="E21" s="25" t="s">
        <v>735</v>
      </c>
      <c r="F21" s="25" t="s">
        <v>524</v>
      </c>
      <c r="G21" s="45">
        <v>0</v>
      </c>
      <c r="H21" s="46">
        <v>0</v>
      </c>
      <c r="I21" s="47">
        <v>0</v>
      </c>
      <c r="J21" s="47">
        <v>0</v>
      </c>
      <c r="K21" s="47">
        <v>0</v>
      </c>
      <c r="L21" s="47">
        <v>0</v>
      </c>
      <c r="M21" s="47">
        <v>0</v>
      </c>
      <c r="N21" s="47">
        <v>0</v>
      </c>
      <c r="O21" s="47">
        <v>0</v>
      </c>
      <c r="P21" s="47">
        <v>0</v>
      </c>
      <c r="Q21" s="47">
        <v>0</v>
      </c>
      <c r="R21" s="48">
        <v>0</v>
      </c>
      <c r="S21" s="46">
        <v>0</v>
      </c>
      <c r="T21" s="47">
        <v>0</v>
      </c>
      <c r="U21" s="47">
        <v>0</v>
      </c>
      <c r="V21" s="48">
        <v>0</v>
      </c>
      <c r="W21" s="46">
        <v>1</v>
      </c>
      <c r="X21" s="48">
        <v>1</v>
      </c>
      <c r="Y21" s="46">
        <v>0</v>
      </c>
      <c r="Z21" s="47">
        <v>0</v>
      </c>
      <c r="AA21" s="47">
        <v>0</v>
      </c>
      <c r="AB21" s="47">
        <v>0</v>
      </c>
      <c r="AC21" s="47">
        <v>0</v>
      </c>
      <c r="AD21" s="47">
        <v>0</v>
      </c>
      <c r="AE21" s="47">
        <v>0</v>
      </c>
      <c r="AF21" s="47">
        <v>0</v>
      </c>
      <c r="AG21" s="47">
        <v>0</v>
      </c>
      <c r="AH21" s="48">
        <v>0</v>
      </c>
      <c r="AI21" s="45" t="str">
        <f>Tabella169[[#This Row],[Required for Care Plan generation]]</f>
        <v>No</v>
      </c>
      <c r="AJ21" s="45" t="str">
        <f>IF(SUM(Tabella169[[#This Row],[DE-12]:[LT-75]])&gt;0,"Yes","No")</f>
        <v>Yes</v>
      </c>
    </row>
    <row r="22" spans="1:36" s="20" customFormat="1" ht="15" customHeight="1" x14ac:dyDescent="0.25">
      <c r="A22" s="83" t="s">
        <v>26</v>
      </c>
      <c r="B22" s="84" t="s">
        <v>41</v>
      </c>
      <c r="C22" s="24" t="s">
        <v>42</v>
      </c>
      <c r="D22" s="26" t="s">
        <v>716</v>
      </c>
      <c r="E22" s="25" t="s">
        <v>735</v>
      </c>
      <c r="F22" s="25" t="s">
        <v>525</v>
      </c>
      <c r="G22" s="45">
        <v>1</v>
      </c>
      <c r="H22" s="46">
        <v>1</v>
      </c>
      <c r="I22" s="47">
        <v>1</v>
      </c>
      <c r="J22" s="47">
        <v>1</v>
      </c>
      <c r="K22" s="47">
        <v>1</v>
      </c>
      <c r="L22" s="47">
        <v>1</v>
      </c>
      <c r="M22" s="47">
        <v>1</v>
      </c>
      <c r="N22" s="47">
        <v>1</v>
      </c>
      <c r="O22" s="47">
        <v>1</v>
      </c>
      <c r="P22" s="47">
        <v>1</v>
      </c>
      <c r="Q22" s="47">
        <v>1</v>
      </c>
      <c r="R22" s="48">
        <v>1</v>
      </c>
      <c r="S22" s="46">
        <v>1</v>
      </c>
      <c r="T22" s="47">
        <v>1</v>
      </c>
      <c r="U22" s="47">
        <v>1</v>
      </c>
      <c r="V22" s="48">
        <v>1</v>
      </c>
      <c r="W22" s="46">
        <v>1</v>
      </c>
      <c r="X22" s="48">
        <v>1</v>
      </c>
      <c r="Y22" s="46">
        <v>1</v>
      </c>
      <c r="Z22" s="47">
        <v>1</v>
      </c>
      <c r="AA22" s="47">
        <v>1</v>
      </c>
      <c r="AB22" s="47">
        <v>1</v>
      </c>
      <c r="AC22" s="47">
        <v>1</v>
      </c>
      <c r="AD22" s="47">
        <v>1</v>
      </c>
      <c r="AE22" s="47">
        <v>1</v>
      </c>
      <c r="AF22" s="47">
        <v>1</v>
      </c>
      <c r="AG22" s="47">
        <v>1</v>
      </c>
      <c r="AH22" s="48">
        <v>1</v>
      </c>
      <c r="AI22" s="45" t="str">
        <f>Tabella169[[#This Row],[Required for Care Plan generation]]</f>
        <v>No</v>
      </c>
      <c r="AJ22" s="45" t="str">
        <f>IF(SUM(Tabella169[[#This Row],[DE-12]:[LT-75]])&gt;0,"Yes","No")</f>
        <v>Yes</v>
      </c>
    </row>
    <row r="23" spans="1:36" s="20" customFormat="1" ht="15" customHeight="1" x14ac:dyDescent="0.25">
      <c r="A23" s="83" t="s">
        <v>26</v>
      </c>
      <c r="B23" s="84" t="s">
        <v>26</v>
      </c>
      <c r="C23" s="24" t="s">
        <v>43</v>
      </c>
      <c r="D23" s="26" t="s">
        <v>717</v>
      </c>
      <c r="E23" s="25" t="s">
        <v>735</v>
      </c>
      <c r="F23" s="25" t="s">
        <v>526</v>
      </c>
      <c r="G23" s="45">
        <v>1</v>
      </c>
      <c r="H23" s="46">
        <v>1</v>
      </c>
      <c r="I23" s="47">
        <v>1</v>
      </c>
      <c r="J23" s="47">
        <v>1</v>
      </c>
      <c r="K23" s="47">
        <v>1</v>
      </c>
      <c r="L23" s="47">
        <v>1</v>
      </c>
      <c r="M23" s="47">
        <v>1</v>
      </c>
      <c r="N23" s="47">
        <v>1</v>
      </c>
      <c r="O23" s="47">
        <v>1</v>
      </c>
      <c r="P23" s="47">
        <v>1</v>
      </c>
      <c r="Q23" s="47">
        <v>1</v>
      </c>
      <c r="R23" s="48">
        <v>1</v>
      </c>
      <c r="S23" s="46">
        <v>1</v>
      </c>
      <c r="T23" s="47">
        <v>1</v>
      </c>
      <c r="U23" s="47">
        <v>1</v>
      </c>
      <c r="V23" s="48">
        <v>1</v>
      </c>
      <c r="W23" s="46">
        <v>1</v>
      </c>
      <c r="X23" s="48">
        <v>0</v>
      </c>
      <c r="Y23" s="46">
        <v>0</v>
      </c>
      <c r="Z23" s="47">
        <v>0</v>
      </c>
      <c r="AA23" s="47">
        <v>1</v>
      </c>
      <c r="AB23" s="47">
        <v>0</v>
      </c>
      <c r="AC23" s="47">
        <v>0</v>
      </c>
      <c r="AD23" s="47">
        <v>1</v>
      </c>
      <c r="AE23" s="47">
        <v>1</v>
      </c>
      <c r="AF23" s="47">
        <v>1</v>
      </c>
      <c r="AG23" s="47">
        <v>0</v>
      </c>
      <c r="AH23" s="48">
        <v>1</v>
      </c>
      <c r="AI23" s="45" t="str">
        <f>Tabella169[[#This Row],[Required for Care Plan generation]]</f>
        <v>No</v>
      </c>
      <c r="AJ23" s="45" t="str">
        <f>IF(SUM(Tabella169[[#This Row],[DE-12]:[LT-75]])&gt;0,"Yes","No")</f>
        <v>Yes</v>
      </c>
    </row>
    <row r="24" spans="1:36" s="20" customFormat="1" ht="15" customHeight="1" x14ac:dyDescent="0.25">
      <c r="A24" s="83" t="s">
        <v>26</v>
      </c>
      <c r="B24" s="84" t="s">
        <v>44</v>
      </c>
      <c r="C24" s="24" t="s">
        <v>45</v>
      </c>
      <c r="D24" s="26" t="s">
        <v>716</v>
      </c>
      <c r="E24" s="25" t="s">
        <v>735</v>
      </c>
      <c r="F24" s="25" t="s">
        <v>527</v>
      </c>
      <c r="G24" s="45">
        <v>1</v>
      </c>
      <c r="H24" s="46">
        <v>1</v>
      </c>
      <c r="I24" s="47">
        <v>1</v>
      </c>
      <c r="J24" s="47">
        <v>1</v>
      </c>
      <c r="K24" s="47">
        <v>1</v>
      </c>
      <c r="L24" s="47">
        <v>1</v>
      </c>
      <c r="M24" s="47">
        <v>1</v>
      </c>
      <c r="N24" s="47">
        <v>0</v>
      </c>
      <c r="O24" s="47">
        <v>0</v>
      </c>
      <c r="P24" s="47">
        <v>0</v>
      </c>
      <c r="Q24" s="47">
        <v>0</v>
      </c>
      <c r="R24" s="48">
        <v>0</v>
      </c>
      <c r="S24" s="46">
        <v>1</v>
      </c>
      <c r="T24" s="47">
        <v>1</v>
      </c>
      <c r="U24" s="47">
        <v>1</v>
      </c>
      <c r="V24" s="48">
        <v>1</v>
      </c>
      <c r="W24" s="46">
        <v>0</v>
      </c>
      <c r="X24" s="48">
        <v>0</v>
      </c>
      <c r="Y24" s="46">
        <v>0</v>
      </c>
      <c r="Z24" s="47">
        <v>0</v>
      </c>
      <c r="AA24" s="47">
        <v>0</v>
      </c>
      <c r="AB24" s="47">
        <v>0</v>
      </c>
      <c r="AC24" s="47">
        <v>0</v>
      </c>
      <c r="AD24" s="47">
        <v>1</v>
      </c>
      <c r="AE24" s="47">
        <v>1</v>
      </c>
      <c r="AF24" s="47">
        <v>0</v>
      </c>
      <c r="AG24" s="47">
        <v>0</v>
      </c>
      <c r="AH24" s="48">
        <v>1</v>
      </c>
      <c r="AI24" s="45" t="str">
        <f>Tabella169[[#This Row],[Required for Care Plan generation]]</f>
        <v>No</v>
      </c>
      <c r="AJ24" s="45" t="str">
        <f>IF(SUM(Tabella169[[#This Row],[DE-12]:[LT-75]])&gt;0,"Yes","No")</f>
        <v>Yes</v>
      </c>
    </row>
    <row r="25" spans="1:36" s="20" customFormat="1" ht="15" customHeight="1" x14ac:dyDescent="0.25">
      <c r="A25" s="83" t="s">
        <v>26</v>
      </c>
      <c r="B25" s="84" t="s">
        <v>46</v>
      </c>
      <c r="C25" s="24" t="s">
        <v>47</v>
      </c>
      <c r="D25" s="26" t="s">
        <v>718</v>
      </c>
      <c r="E25" s="25" t="s">
        <v>735</v>
      </c>
      <c r="F25" s="25" t="s">
        <v>528</v>
      </c>
      <c r="G25" s="45">
        <v>0</v>
      </c>
      <c r="H25" s="46">
        <v>0</v>
      </c>
      <c r="I25" s="47">
        <v>0</v>
      </c>
      <c r="J25" s="47">
        <v>0</v>
      </c>
      <c r="K25" s="47">
        <v>0</v>
      </c>
      <c r="L25" s="47">
        <v>0</v>
      </c>
      <c r="M25" s="47">
        <v>0</v>
      </c>
      <c r="N25" s="47">
        <v>0</v>
      </c>
      <c r="O25" s="47">
        <v>0</v>
      </c>
      <c r="P25" s="47">
        <v>0</v>
      </c>
      <c r="Q25" s="47">
        <v>0</v>
      </c>
      <c r="R25" s="48">
        <v>0</v>
      </c>
      <c r="S25" s="46">
        <v>0</v>
      </c>
      <c r="T25" s="47">
        <v>1</v>
      </c>
      <c r="U25" s="47">
        <v>0</v>
      </c>
      <c r="V25" s="48">
        <v>1</v>
      </c>
      <c r="W25" s="46">
        <v>0</v>
      </c>
      <c r="X25" s="48">
        <v>0</v>
      </c>
      <c r="Y25" s="46">
        <v>1</v>
      </c>
      <c r="Z25" s="47">
        <v>1</v>
      </c>
      <c r="AA25" s="47">
        <v>1</v>
      </c>
      <c r="AB25" s="47">
        <v>1</v>
      </c>
      <c r="AC25" s="47">
        <v>1</v>
      </c>
      <c r="AD25" s="47">
        <v>1</v>
      </c>
      <c r="AE25" s="47">
        <v>1</v>
      </c>
      <c r="AF25" s="47">
        <v>1</v>
      </c>
      <c r="AG25" s="47">
        <v>1</v>
      </c>
      <c r="AH25" s="48">
        <v>1</v>
      </c>
      <c r="AI25" s="45" t="str">
        <f>Tabella169[[#This Row],[Required for Care Plan generation]]</f>
        <v>No</v>
      </c>
      <c r="AJ25" s="45" t="str">
        <f>IF(SUM(Tabella169[[#This Row],[DE-12]:[LT-75]])&gt;0,"Yes","No")</f>
        <v>Yes</v>
      </c>
    </row>
    <row r="26" spans="1:36" s="20" customFormat="1" ht="15" customHeight="1" x14ac:dyDescent="0.25">
      <c r="A26" s="83" t="s">
        <v>26</v>
      </c>
      <c r="B26" s="84" t="s">
        <v>48</v>
      </c>
      <c r="C26" s="24" t="s">
        <v>49</v>
      </c>
      <c r="D26" s="26" t="s">
        <v>717</v>
      </c>
      <c r="E26" s="26" t="s">
        <v>716</v>
      </c>
      <c r="F26" s="25" t="s">
        <v>529</v>
      </c>
      <c r="G26" s="45">
        <v>1</v>
      </c>
      <c r="H26" s="46">
        <v>1</v>
      </c>
      <c r="I26" s="47">
        <v>1</v>
      </c>
      <c r="J26" s="47">
        <v>1</v>
      </c>
      <c r="K26" s="47">
        <v>1</v>
      </c>
      <c r="L26" s="47">
        <v>1</v>
      </c>
      <c r="M26" s="47">
        <v>1</v>
      </c>
      <c r="N26" s="47">
        <v>0</v>
      </c>
      <c r="O26" s="47">
        <v>1</v>
      </c>
      <c r="P26" s="47">
        <v>1</v>
      </c>
      <c r="Q26" s="47">
        <v>1</v>
      </c>
      <c r="R26" s="48">
        <v>0</v>
      </c>
      <c r="S26" s="46">
        <v>1</v>
      </c>
      <c r="T26" s="47">
        <v>1</v>
      </c>
      <c r="U26" s="47">
        <v>1</v>
      </c>
      <c r="V26" s="48">
        <v>1</v>
      </c>
      <c r="W26" s="46">
        <v>1</v>
      </c>
      <c r="X26" s="48">
        <v>1</v>
      </c>
      <c r="Y26" s="46">
        <v>0</v>
      </c>
      <c r="Z26" s="47">
        <v>0</v>
      </c>
      <c r="AA26" s="47">
        <v>0</v>
      </c>
      <c r="AB26" s="47">
        <v>0</v>
      </c>
      <c r="AC26" s="47">
        <v>1</v>
      </c>
      <c r="AD26" s="47">
        <v>1</v>
      </c>
      <c r="AE26" s="47">
        <v>1</v>
      </c>
      <c r="AF26" s="47">
        <v>1</v>
      </c>
      <c r="AG26" s="47">
        <v>0</v>
      </c>
      <c r="AH26" s="48">
        <v>1</v>
      </c>
      <c r="AI26" s="45" t="str">
        <f>Tabella169[[#This Row],[Required for Care Plan generation]]</f>
        <v>Yes</v>
      </c>
      <c r="AJ26" s="45" t="str">
        <f>IF(SUM(Tabella169[[#This Row],[DE-12]:[LT-75]])&gt;0,"Yes","No")</f>
        <v>Yes</v>
      </c>
    </row>
    <row r="27" spans="1:36" s="20" customFormat="1" ht="15" customHeight="1" x14ac:dyDescent="0.25">
      <c r="A27" s="83" t="s">
        <v>26</v>
      </c>
      <c r="B27" s="84" t="s">
        <v>50</v>
      </c>
      <c r="C27" s="24" t="s">
        <v>51</v>
      </c>
      <c r="D27" s="26" t="s">
        <v>718</v>
      </c>
      <c r="E27" s="25" t="s">
        <v>735</v>
      </c>
      <c r="F27" s="25" t="s">
        <v>530</v>
      </c>
      <c r="G27" s="45">
        <v>0</v>
      </c>
      <c r="H27" s="46">
        <v>0</v>
      </c>
      <c r="I27" s="47">
        <v>0</v>
      </c>
      <c r="J27" s="47">
        <v>0</v>
      </c>
      <c r="K27" s="47">
        <v>0</v>
      </c>
      <c r="L27" s="47">
        <v>0</v>
      </c>
      <c r="M27" s="47">
        <v>0</v>
      </c>
      <c r="N27" s="47">
        <v>0</v>
      </c>
      <c r="O27" s="47">
        <v>0</v>
      </c>
      <c r="P27" s="47">
        <v>0</v>
      </c>
      <c r="Q27" s="47">
        <v>0</v>
      </c>
      <c r="R27" s="48">
        <v>0</v>
      </c>
      <c r="S27" s="46">
        <v>0</v>
      </c>
      <c r="T27" s="47">
        <v>1</v>
      </c>
      <c r="U27" s="47">
        <v>0</v>
      </c>
      <c r="V27" s="48">
        <v>1</v>
      </c>
      <c r="W27" s="46">
        <v>0</v>
      </c>
      <c r="X27" s="48">
        <v>0</v>
      </c>
      <c r="Y27" s="46">
        <v>1</v>
      </c>
      <c r="Z27" s="47">
        <v>0</v>
      </c>
      <c r="AA27" s="47">
        <v>1</v>
      </c>
      <c r="AB27" s="47">
        <v>1</v>
      </c>
      <c r="AC27" s="47">
        <v>1</v>
      </c>
      <c r="AD27" s="47">
        <v>1</v>
      </c>
      <c r="AE27" s="47">
        <v>1</v>
      </c>
      <c r="AF27" s="47">
        <v>1</v>
      </c>
      <c r="AG27" s="47">
        <v>0</v>
      </c>
      <c r="AH27" s="48">
        <v>1</v>
      </c>
      <c r="AI27" s="45" t="str">
        <f>Tabella169[[#This Row],[Required for Care Plan generation]]</f>
        <v>No</v>
      </c>
      <c r="AJ27" s="45" t="str">
        <f>IF(SUM(Tabella169[[#This Row],[DE-12]:[LT-75]])&gt;0,"Yes","No")</f>
        <v>Yes</v>
      </c>
    </row>
    <row r="28" spans="1:36" s="20" customFormat="1" ht="15" customHeight="1" x14ac:dyDescent="0.25">
      <c r="A28" s="83" t="s">
        <v>26</v>
      </c>
      <c r="B28" s="84" t="s">
        <v>52</v>
      </c>
      <c r="C28" s="24" t="s">
        <v>53</v>
      </c>
      <c r="D28" s="25" t="s">
        <v>716</v>
      </c>
      <c r="E28" s="25" t="s">
        <v>735</v>
      </c>
      <c r="F28" s="25" t="s">
        <v>531</v>
      </c>
      <c r="G28" s="45">
        <v>1</v>
      </c>
      <c r="H28" s="46">
        <v>1</v>
      </c>
      <c r="I28" s="47">
        <v>1</v>
      </c>
      <c r="J28" s="47">
        <v>1</v>
      </c>
      <c r="K28" s="47">
        <v>1</v>
      </c>
      <c r="L28" s="47">
        <v>1</v>
      </c>
      <c r="M28" s="47">
        <v>1</v>
      </c>
      <c r="N28" s="47">
        <v>1</v>
      </c>
      <c r="O28" s="47">
        <v>1</v>
      </c>
      <c r="P28" s="47">
        <v>1</v>
      </c>
      <c r="Q28" s="47">
        <v>0</v>
      </c>
      <c r="R28" s="48">
        <v>1</v>
      </c>
      <c r="S28" s="46">
        <v>1</v>
      </c>
      <c r="T28" s="47">
        <v>1</v>
      </c>
      <c r="U28" s="47">
        <v>1</v>
      </c>
      <c r="V28" s="48">
        <v>1</v>
      </c>
      <c r="W28" s="46">
        <v>1</v>
      </c>
      <c r="X28" s="48">
        <v>0</v>
      </c>
      <c r="Y28" s="46">
        <v>0</v>
      </c>
      <c r="Z28" s="47">
        <v>0</v>
      </c>
      <c r="AA28" s="47">
        <v>0</v>
      </c>
      <c r="AB28" s="47">
        <v>1</v>
      </c>
      <c r="AC28" s="47">
        <v>1</v>
      </c>
      <c r="AD28" s="47">
        <v>1</v>
      </c>
      <c r="AE28" s="47">
        <v>1</v>
      </c>
      <c r="AF28" s="47">
        <v>0</v>
      </c>
      <c r="AG28" s="47">
        <v>0</v>
      </c>
      <c r="AH28" s="48">
        <v>1</v>
      </c>
      <c r="AI28" s="45" t="str">
        <f>Tabella169[[#This Row],[Required for Care Plan generation]]</f>
        <v>No</v>
      </c>
      <c r="AJ28" s="45" t="str">
        <f>IF(SUM(Tabella169[[#This Row],[DE-12]:[LT-75]])&gt;0,"Yes","No")</f>
        <v>Yes</v>
      </c>
    </row>
    <row r="29" spans="1:36" s="20" customFormat="1" ht="15" customHeight="1" x14ac:dyDescent="0.25">
      <c r="A29" s="83" t="s">
        <v>26</v>
      </c>
      <c r="B29" s="84" t="s">
        <v>54</v>
      </c>
      <c r="C29" s="24" t="s">
        <v>55</v>
      </c>
      <c r="D29" s="25" t="s">
        <v>716</v>
      </c>
      <c r="E29" s="25" t="s">
        <v>735</v>
      </c>
      <c r="F29" s="25" t="s">
        <v>532</v>
      </c>
      <c r="G29" s="45">
        <v>1</v>
      </c>
      <c r="H29" s="46">
        <v>1</v>
      </c>
      <c r="I29" s="47">
        <v>1</v>
      </c>
      <c r="J29" s="47">
        <v>1</v>
      </c>
      <c r="K29" s="47">
        <v>1</v>
      </c>
      <c r="L29" s="47">
        <v>1</v>
      </c>
      <c r="M29" s="47">
        <v>1</v>
      </c>
      <c r="N29" s="47">
        <v>0</v>
      </c>
      <c r="O29" s="47">
        <v>1</v>
      </c>
      <c r="P29" s="47">
        <v>1</v>
      </c>
      <c r="Q29" s="47">
        <v>0</v>
      </c>
      <c r="R29" s="48">
        <v>1</v>
      </c>
      <c r="S29" s="46">
        <v>1</v>
      </c>
      <c r="T29" s="47">
        <v>1</v>
      </c>
      <c r="U29" s="47">
        <v>1</v>
      </c>
      <c r="V29" s="48">
        <v>1</v>
      </c>
      <c r="W29" s="46">
        <v>1</v>
      </c>
      <c r="X29" s="48">
        <v>1</v>
      </c>
      <c r="Y29" s="46">
        <v>1</v>
      </c>
      <c r="Z29" s="47">
        <v>0</v>
      </c>
      <c r="AA29" s="47">
        <v>0</v>
      </c>
      <c r="AB29" s="47">
        <v>0</v>
      </c>
      <c r="AC29" s="47">
        <v>0</v>
      </c>
      <c r="AD29" s="47">
        <v>1</v>
      </c>
      <c r="AE29" s="47">
        <v>1</v>
      </c>
      <c r="AF29" s="47">
        <v>1</v>
      </c>
      <c r="AG29" s="47">
        <v>0</v>
      </c>
      <c r="AH29" s="48">
        <v>1</v>
      </c>
      <c r="AI29" s="45" t="str">
        <f>Tabella169[[#This Row],[Required for Care Plan generation]]</f>
        <v>No</v>
      </c>
      <c r="AJ29" s="45" t="str">
        <f>IF(SUM(Tabella169[[#This Row],[DE-12]:[LT-75]])&gt;0,"Yes","No")</f>
        <v>Yes</v>
      </c>
    </row>
    <row r="30" spans="1:36" s="20" customFormat="1" ht="15" customHeight="1" x14ac:dyDescent="0.25">
      <c r="A30" s="83" t="s">
        <v>26</v>
      </c>
      <c r="B30" s="84" t="s">
        <v>56</v>
      </c>
      <c r="C30" s="24" t="s">
        <v>57</v>
      </c>
      <c r="D30" s="25" t="s">
        <v>724</v>
      </c>
      <c r="E30" s="25" t="s">
        <v>735</v>
      </c>
      <c r="F30" s="25"/>
      <c r="G30" s="45">
        <v>1</v>
      </c>
      <c r="H30" s="46">
        <v>0</v>
      </c>
      <c r="I30" s="47">
        <v>1</v>
      </c>
      <c r="J30" s="47">
        <v>1</v>
      </c>
      <c r="K30" s="47">
        <v>0</v>
      </c>
      <c r="L30" s="47">
        <v>1</v>
      </c>
      <c r="M30" s="47">
        <v>1</v>
      </c>
      <c r="N30" s="47">
        <v>0</v>
      </c>
      <c r="O30" s="47">
        <v>1</v>
      </c>
      <c r="P30" s="47">
        <v>1</v>
      </c>
      <c r="Q30" s="47">
        <v>0</v>
      </c>
      <c r="R30" s="48">
        <v>1</v>
      </c>
      <c r="S30" s="46">
        <v>1</v>
      </c>
      <c r="T30" s="47">
        <v>0</v>
      </c>
      <c r="U30" s="47">
        <v>0</v>
      </c>
      <c r="V30" s="48">
        <v>0</v>
      </c>
      <c r="W30" s="46">
        <v>1</v>
      </c>
      <c r="X30" s="48">
        <v>0</v>
      </c>
      <c r="Y30" s="46">
        <v>0</v>
      </c>
      <c r="Z30" s="47">
        <v>0</v>
      </c>
      <c r="AA30" s="47">
        <v>0</v>
      </c>
      <c r="AB30" s="47">
        <v>0</v>
      </c>
      <c r="AC30" s="47">
        <v>0</v>
      </c>
      <c r="AD30" s="47">
        <v>0</v>
      </c>
      <c r="AE30" s="47">
        <v>0</v>
      </c>
      <c r="AF30" s="47">
        <v>0</v>
      </c>
      <c r="AG30" s="47">
        <v>0</v>
      </c>
      <c r="AH30" s="48">
        <v>0</v>
      </c>
      <c r="AI30" s="45" t="str">
        <f>Tabella169[[#This Row],[Required for Care Plan generation]]</f>
        <v>No</v>
      </c>
      <c r="AJ30" s="45" t="str">
        <f>IF(SUM(Tabella169[[#This Row],[DE-12]:[LT-75]])&gt;0,"Yes","No")</f>
        <v>Yes</v>
      </c>
    </row>
    <row r="31" spans="1:36" s="20" customFormat="1" ht="15" customHeight="1" x14ac:dyDescent="0.25">
      <c r="A31" s="83" t="s">
        <v>26</v>
      </c>
      <c r="B31" s="84" t="s">
        <v>58</v>
      </c>
      <c r="C31" s="24" t="s">
        <v>59</v>
      </c>
      <c r="D31" s="26" t="s">
        <v>725</v>
      </c>
      <c r="E31" s="25" t="s">
        <v>735</v>
      </c>
      <c r="F31" s="25" t="s">
        <v>533</v>
      </c>
      <c r="G31" s="45">
        <v>1</v>
      </c>
      <c r="H31" s="46">
        <v>0</v>
      </c>
      <c r="I31" s="47">
        <v>1</v>
      </c>
      <c r="J31" s="47">
        <v>1</v>
      </c>
      <c r="K31" s="47">
        <v>0</v>
      </c>
      <c r="L31" s="47">
        <v>1</v>
      </c>
      <c r="M31" s="47">
        <v>1</v>
      </c>
      <c r="N31" s="47">
        <v>0</v>
      </c>
      <c r="O31" s="47">
        <v>1</v>
      </c>
      <c r="P31" s="47">
        <v>1</v>
      </c>
      <c r="Q31" s="47">
        <v>0</v>
      </c>
      <c r="R31" s="48">
        <v>1</v>
      </c>
      <c r="S31" s="46">
        <v>1</v>
      </c>
      <c r="T31" s="47">
        <v>0</v>
      </c>
      <c r="U31" s="47">
        <v>0</v>
      </c>
      <c r="V31" s="48">
        <v>0</v>
      </c>
      <c r="W31" s="46">
        <v>1</v>
      </c>
      <c r="X31" s="48">
        <v>0</v>
      </c>
      <c r="Y31" s="46">
        <v>0</v>
      </c>
      <c r="Z31" s="47">
        <v>0</v>
      </c>
      <c r="AA31" s="47">
        <v>0</v>
      </c>
      <c r="AB31" s="47">
        <v>0</v>
      </c>
      <c r="AC31" s="47">
        <v>0</v>
      </c>
      <c r="AD31" s="47">
        <v>0</v>
      </c>
      <c r="AE31" s="47">
        <v>0</v>
      </c>
      <c r="AF31" s="47">
        <v>0</v>
      </c>
      <c r="AG31" s="47">
        <v>0</v>
      </c>
      <c r="AH31" s="48">
        <v>0</v>
      </c>
      <c r="AI31" s="45" t="str">
        <f>Tabella169[[#This Row],[Required for Care Plan generation]]</f>
        <v>No</v>
      </c>
      <c r="AJ31" s="45" t="str">
        <f>IF(SUM(Tabella169[[#This Row],[DE-12]:[LT-75]])&gt;0,"Yes","No")</f>
        <v>Yes</v>
      </c>
    </row>
    <row r="32" spans="1:36" s="20" customFormat="1" ht="15" customHeight="1" x14ac:dyDescent="0.25">
      <c r="A32" s="83" t="s">
        <v>26</v>
      </c>
      <c r="B32" s="84" t="s">
        <v>60</v>
      </c>
      <c r="C32" s="24" t="s">
        <v>61</v>
      </c>
      <c r="D32" s="26" t="s">
        <v>726</v>
      </c>
      <c r="E32" s="25" t="s">
        <v>735</v>
      </c>
      <c r="F32" s="25" t="s">
        <v>534</v>
      </c>
      <c r="G32" s="45">
        <v>0</v>
      </c>
      <c r="H32" s="46">
        <v>0</v>
      </c>
      <c r="I32" s="47">
        <v>0</v>
      </c>
      <c r="J32" s="47">
        <v>0</v>
      </c>
      <c r="K32" s="47">
        <v>0</v>
      </c>
      <c r="L32" s="47">
        <v>0</v>
      </c>
      <c r="M32" s="47">
        <v>0</v>
      </c>
      <c r="N32" s="47">
        <v>0</v>
      </c>
      <c r="O32" s="47">
        <v>0</v>
      </c>
      <c r="P32" s="47">
        <v>0</v>
      </c>
      <c r="Q32" s="47">
        <v>0</v>
      </c>
      <c r="R32" s="48">
        <v>0</v>
      </c>
      <c r="S32" s="46">
        <v>1</v>
      </c>
      <c r="T32" s="47">
        <v>0</v>
      </c>
      <c r="U32" s="47">
        <v>0</v>
      </c>
      <c r="V32" s="48">
        <v>0</v>
      </c>
      <c r="W32" s="46">
        <v>1</v>
      </c>
      <c r="X32" s="48">
        <v>1</v>
      </c>
      <c r="Y32" s="46">
        <v>1</v>
      </c>
      <c r="Z32" s="47">
        <v>0</v>
      </c>
      <c r="AA32" s="47">
        <v>0</v>
      </c>
      <c r="AB32" s="47">
        <v>0</v>
      </c>
      <c r="AC32" s="47">
        <v>0</v>
      </c>
      <c r="AD32" s="47">
        <v>0</v>
      </c>
      <c r="AE32" s="47">
        <v>0</v>
      </c>
      <c r="AF32" s="47">
        <v>1</v>
      </c>
      <c r="AG32" s="47">
        <v>0</v>
      </c>
      <c r="AH32" s="48">
        <v>0</v>
      </c>
      <c r="AI32" s="45" t="str">
        <f>Tabella169[[#This Row],[Required for Care Plan generation]]</f>
        <v>No</v>
      </c>
      <c r="AJ32" s="45" t="str">
        <f>IF(SUM(Tabella169[[#This Row],[DE-12]:[LT-75]])&gt;0,"Yes","No")</f>
        <v>Yes</v>
      </c>
    </row>
    <row r="33" spans="1:36" s="20" customFormat="1" ht="15" customHeight="1" x14ac:dyDescent="0.25">
      <c r="A33" s="83" t="s">
        <v>26</v>
      </c>
      <c r="B33" s="84" t="s">
        <v>62</v>
      </c>
      <c r="C33" s="24" t="s">
        <v>63</v>
      </c>
      <c r="D33" s="26" t="s">
        <v>718</v>
      </c>
      <c r="E33" s="25" t="s">
        <v>735</v>
      </c>
      <c r="F33" s="25" t="s">
        <v>535</v>
      </c>
      <c r="G33" s="45">
        <v>0</v>
      </c>
      <c r="H33" s="46">
        <v>1</v>
      </c>
      <c r="I33" s="47">
        <v>0</v>
      </c>
      <c r="J33" s="47">
        <v>0</v>
      </c>
      <c r="K33" s="47">
        <v>1</v>
      </c>
      <c r="L33" s="47">
        <v>1</v>
      </c>
      <c r="M33" s="47">
        <v>0</v>
      </c>
      <c r="N33" s="47">
        <v>1</v>
      </c>
      <c r="O33" s="47">
        <v>0</v>
      </c>
      <c r="P33" s="47">
        <v>0</v>
      </c>
      <c r="Q33" s="47">
        <v>1</v>
      </c>
      <c r="R33" s="48">
        <v>1</v>
      </c>
      <c r="S33" s="46">
        <v>0</v>
      </c>
      <c r="T33" s="47">
        <v>1</v>
      </c>
      <c r="U33" s="47">
        <v>1</v>
      </c>
      <c r="V33" s="48">
        <v>1</v>
      </c>
      <c r="W33" s="46">
        <v>1</v>
      </c>
      <c r="X33" s="48">
        <v>0</v>
      </c>
      <c r="Y33" s="46">
        <v>0</v>
      </c>
      <c r="Z33" s="47">
        <v>0</v>
      </c>
      <c r="AA33" s="47">
        <v>0</v>
      </c>
      <c r="AB33" s="47">
        <v>0</v>
      </c>
      <c r="AC33" s="47">
        <v>0</v>
      </c>
      <c r="AD33" s="47">
        <v>1</v>
      </c>
      <c r="AE33" s="47">
        <v>0</v>
      </c>
      <c r="AF33" s="47">
        <v>0</v>
      </c>
      <c r="AG33" s="47">
        <v>0</v>
      </c>
      <c r="AH33" s="48">
        <v>0</v>
      </c>
      <c r="AI33" s="45" t="str">
        <f>Tabella169[[#This Row],[Required for Care Plan generation]]</f>
        <v>No</v>
      </c>
      <c r="AJ33" s="45" t="str">
        <f>IF(SUM(Tabella169[[#This Row],[DE-12]:[LT-75]])&gt;0,"Yes","No")</f>
        <v>Yes</v>
      </c>
    </row>
    <row r="34" spans="1:36" s="20" customFormat="1" ht="15" customHeight="1" x14ac:dyDescent="0.25">
      <c r="A34" s="83" t="s">
        <v>26</v>
      </c>
      <c r="B34" s="84" t="s">
        <v>64</v>
      </c>
      <c r="C34" s="24" t="s">
        <v>65</v>
      </c>
      <c r="D34" s="26" t="s">
        <v>718</v>
      </c>
      <c r="E34" s="25" t="s">
        <v>735</v>
      </c>
      <c r="F34" s="25" t="s">
        <v>536</v>
      </c>
      <c r="G34" s="45">
        <v>0</v>
      </c>
      <c r="H34" s="46">
        <v>1</v>
      </c>
      <c r="I34" s="47">
        <v>0</v>
      </c>
      <c r="J34" s="47">
        <v>1</v>
      </c>
      <c r="K34" s="47">
        <v>0</v>
      </c>
      <c r="L34" s="47">
        <v>0</v>
      </c>
      <c r="M34" s="47">
        <v>0</v>
      </c>
      <c r="N34" s="47">
        <v>1</v>
      </c>
      <c r="O34" s="47">
        <v>0</v>
      </c>
      <c r="P34" s="47">
        <v>1</v>
      </c>
      <c r="Q34" s="47">
        <v>0</v>
      </c>
      <c r="R34" s="48">
        <v>0</v>
      </c>
      <c r="S34" s="46">
        <v>1</v>
      </c>
      <c r="T34" s="47">
        <v>0</v>
      </c>
      <c r="U34" s="47">
        <v>0</v>
      </c>
      <c r="V34" s="48">
        <v>1</v>
      </c>
      <c r="W34" s="46">
        <v>1</v>
      </c>
      <c r="X34" s="48">
        <v>0</v>
      </c>
      <c r="Y34" s="46">
        <v>0</v>
      </c>
      <c r="Z34" s="47">
        <v>0</v>
      </c>
      <c r="AA34" s="47">
        <v>0</v>
      </c>
      <c r="AB34" s="47">
        <v>0</v>
      </c>
      <c r="AC34" s="47">
        <v>0</v>
      </c>
      <c r="AD34" s="47">
        <v>1</v>
      </c>
      <c r="AE34" s="47">
        <v>0</v>
      </c>
      <c r="AF34" s="47">
        <v>0</v>
      </c>
      <c r="AG34" s="47">
        <v>0</v>
      </c>
      <c r="AH34" s="48">
        <v>1</v>
      </c>
      <c r="AI34" s="45" t="str">
        <f>Tabella169[[#This Row],[Required for Care Plan generation]]</f>
        <v>No</v>
      </c>
      <c r="AJ34" s="45" t="str">
        <f>IF(SUM(Tabella169[[#This Row],[DE-12]:[LT-75]])&gt;0,"Yes","No")</f>
        <v>Yes</v>
      </c>
    </row>
    <row r="35" spans="1:36" s="20" customFormat="1" ht="15" customHeight="1" x14ac:dyDescent="0.25">
      <c r="A35" s="83" t="s">
        <v>26</v>
      </c>
      <c r="B35" s="84" t="s">
        <v>66</v>
      </c>
      <c r="C35" s="24" t="s">
        <v>67</v>
      </c>
      <c r="D35" s="26" t="s">
        <v>718</v>
      </c>
      <c r="E35" s="25" t="s">
        <v>735</v>
      </c>
      <c r="F35" s="25" t="s">
        <v>537</v>
      </c>
      <c r="G35" s="45">
        <v>0</v>
      </c>
      <c r="H35" s="46">
        <v>0</v>
      </c>
      <c r="I35" s="47">
        <v>0</v>
      </c>
      <c r="J35" s="47">
        <v>0</v>
      </c>
      <c r="K35" s="47">
        <v>0</v>
      </c>
      <c r="L35" s="47">
        <v>0</v>
      </c>
      <c r="M35" s="47">
        <v>0</v>
      </c>
      <c r="N35" s="47">
        <v>0</v>
      </c>
      <c r="O35" s="47">
        <v>1</v>
      </c>
      <c r="P35" s="47">
        <v>1</v>
      </c>
      <c r="Q35" s="47">
        <v>1</v>
      </c>
      <c r="R35" s="48">
        <v>1</v>
      </c>
      <c r="S35" s="46">
        <v>1</v>
      </c>
      <c r="T35" s="47">
        <v>1</v>
      </c>
      <c r="U35" s="47">
        <v>1</v>
      </c>
      <c r="V35" s="48">
        <v>0</v>
      </c>
      <c r="W35" s="46">
        <v>1</v>
      </c>
      <c r="X35" s="48">
        <v>0</v>
      </c>
      <c r="Y35" s="46">
        <v>0</v>
      </c>
      <c r="Z35" s="47">
        <v>0</v>
      </c>
      <c r="AA35" s="47">
        <v>0</v>
      </c>
      <c r="AB35" s="47">
        <v>0</v>
      </c>
      <c r="AC35" s="47">
        <v>0</v>
      </c>
      <c r="AD35" s="47">
        <v>0</v>
      </c>
      <c r="AE35" s="47">
        <v>0</v>
      </c>
      <c r="AF35" s="47">
        <v>0</v>
      </c>
      <c r="AG35" s="47">
        <v>0</v>
      </c>
      <c r="AH35" s="48">
        <v>0</v>
      </c>
      <c r="AI35" s="45" t="str">
        <f>Tabella169[[#This Row],[Required for Care Plan generation]]</f>
        <v>No</v>
      </c>
      <c r="AJ35" s="45" t="str">
        <f>IF(SUM(Tabella169[[#This Row],[DE-12]:[LT-75]])&gt;0,"Yes","No")</f>
        <v>Yes</v>
      </c>
    </row>
    <row r="36" spans="1:36" s="20" customFormat="1" ht="15" customHeight="1" x14ac:dyDescent="0.25">
      <c r="A36" s="83" t="s">
        <v>26</v>
      </c>
      <c r="B36" s="84" t="s">
        <v>68</v>
      </c>
      <c r="C36" s="24" t="s">
        <v>69</v>
      </c>
      <c r="D36" s="26" t="s">
        <v>717</v>
      </c>
      <c r="E36" s="26" t="s">
        <v>716</v>
      </c>
      <c r="F36" s="25" t="s">
        <v>538</v>
      </c>
      <c r="G36" s="45">
        <v>1</v>
      </c>
      <c r="H36" s="46">
        <v>1</v>
      </c>
      <c r="I36" s="47">
        <v>1</v>
      </c>
      <c r="J36" s="47">
        <v>1</v>
      </c>
      <c r="K36" s="47">
        <v>1</v>
      </c>
      <c r="L36" s="47">
        <v>1</v>
      </c>
      <c r="M36" s="47">
        <v>1</v>
      </c>
      <c r="N36" s="47">
        <v>0</v>
      </c>
      <c r="O36" s="47">
        <v>0</v>
      </c>
      <c r="P36" s="47">
        <v>0</v>
      </c>
      <c r="Q36" s="47">
        <v>1</v>
      </c>
      <c r="R36" s="48">
        <v>0</v>
      </c>
      <c r="S36" s="46">
        <v>1</v>
      </c>
      <c r="T36" s="47">
        <v>1</v>
      </c>
      <c r="U36" s="47">
        <v>1</v>
      </c>
      <c r="V36" s="48">
        <v>1</v>
      </c>
      <c r="W36" s="46">
        <v>0</v>
      </c>
      <c r="X36" s="48">
        <v>0</v>
      </c>
      <c r="Y36" s="46">
        <v>1</v>
      </c>
      <c r="Z36" s="47">
        <v>1</v>
      </c>
      <c r="AA36" s="47">
        <v>1</v>
      </c>
      <c r="AB36" s="47">
        <v>1</v>
      </c>
      <c r="AC36" s="47">
        <v>1</v>
      </c>
      <c r="AD36" s="47">
        <v>1</v>
      </c>
      <c r="AE36" s="47">
        <v>1</v>
      </c>
      <c r="AF36" s="47">
        <v>1</v>
      </c>
      <c r="AG36" s="47">
        <v>1</v>
      </c>
      <c r="AH36" s="48">
        <v>1</v>
      </c>
      <c r="AI36" s="45" t="str">
        <f>Tabella169[[#This Row],[Required for Care Plan generation]]</f>
        <v>Yes</v>
      </c>
      <c r="AJ36" s="45" t="str">
        <f>IF(SUM(Tabella169[[#This Row],[DE-12]:[LT-75]])&gt;0,"Yes","No")</f>
        <v>Yes</v>
      </c>
    </row>
    <row r="37" spans="1:36" s="20" customFormat="1" ht="15" customHeight="1" x14ac:dyDescent="0.25">
      <c r="A37" s="83" t="s">
        <v>26</v>
      </c>
      <c r="B37" s="84" t="s">
        <v>70</v>
      </c>
      <c r="C37" s="24" t="s">
        <v>71</v>
      </c>
      <c r="D37" s="25" t="s">
        <v>727</v>
      </c>
      <c r="E37" s="25" t="s">
        <v>735</v>
      </c>
      <c r="F37" s="25" t="s">
        <v>539</v>
      </c>
      <c r="G37" s="45">
        <v>0</v>
      </c>
      <c r="H37" s="46">
        <v>0</v>
      </c>
      <c r="I37" s="47">
        <v>0</v>
      </c>
      <c r="J37" s="47">
        <v>0</v>
      </c>
      <c r="K37" s="47">
        <v>0</v>
      </c>
      <c r="L37" s="47">
        <v>0</v>
      </c>
      <c r="M37" s="47">
        <v>0</v>
      </c>
      <c r="N37" s="47">
        <v>0</v>
      </c>
      <c r="O37" s="47">
        <v>0</v>
      </c>
      <c r="P37" s="47">
        <v>0</v>
      </c>
      <c r="Q37" s="47">
        <v>1</v>
      </c>
      <c r="R37" s="48">
        <v>0</v>
      </c>
      <c r="S37" s="46">
        <v>0</v>
      </c>
      <c r="T37" s="47">
        <v>0</v>
      </c>
      <c r="U37" s="47">
        <v>0</v>
      </c>
      <c r="V37" s="48">
        <v>0</v>
      </c>
      <c r="W37" s="46">
        <v>0</v>
      </c>
      <c r="X37" s="48">
        <v>0</v>
      </c>
      <c r="Y37" s="46">
        <v>1</v>
      </c>
      <c r="Z37" s="47">
        <v>1</v>
      </c>
      <c r="AA37" s="47">
        <v>1</v>
      </c>
      <c r="AB37" s="47">
        <v>1</v>
      </c>
      <c r="AC37" s="47">
        <v>1</v>
      </c>
      <c r="AD37" s="47">
        <v>0</v>
      </c>
      <c r="AE37" s="47">
        <v>1</v>
      </c>
      <c r="AF37" s="47">
        <v>1</v>
      </c>
      <c r="AG37" s="47">
        <v>1</v>
      </c>
      <c r="AH37" s="48">
        <v>1</v>
      </c>
      <c r="AI37" s="45" t="str">
        <f>Tabella169[[#This Row],[Required for Care Plan generation]]</f>
        <v>No</v>
      </c>
      <c r="AJ37" s="45" t="str">
        <f>IF(SUM(Tabella169[[#This Row],[DE-12]:[LT-75]])&gt;0,"Yes","No")</f>
        <v>Yes</v>
      </c>
    </row>
    <row r="38" spans="1:36" s="20" customFormat="1" ht="15" customHeight="1" x14ac:dyDescent="0.25">
      <c r="A38" s="83" t="s">
        <v>26</v>
      </c>
      <c r="B38" s="84" t="s">
        <v>72</v>
      </c>
      <c r="C38" s="24" t="s">
        <v>73</v>
      </c>
      <c r="D38" s="25" t="s">
        <v>728</v>
      </c>
      <c r="E38" s="25" t="s">
        <v>735</v>
      </c>
      <c r="F38" s="25" t="s">
        <v>540</v>
      </c>
      <c r="G38" s="45">
        <v>0</v>
      </c>
      <c r="H38" s="46">
        <v>0</v>
      </c>
      <c r="I38" s="47">
        <v>0</v>
      </c>
      <c r="J38" s="47">
        <v>0</v>
      </c>
      <c r="K38" s="47">
        <v>0</v>
      </c>
      <c r="L38" s="47">
        <v>0</v>
      </c>
      <c r="M38" s="47">
        <v>0</v>
      </c>
      <c r="N38" s="47">
        <v>0</v>
      </c>
      <c r="O38" s="47">
        <v>0</v>
      </c>
      <c r="P38" s="47">
        <v>0</v>
      </c>
      <c r="Q38" s="47">
        <v>1</v>
      </c>
      <c r="R38" s="48">
        <v>0</v>
      </c>
      <c r="S38" s="46">
        <v>0</v>
      </c>
      <c r="T38" s="47">
        <v>0</v>
      </c>
      <c r="U38" s="47">
        <v>0</v>
      </c>
      <c r="V38" s="48">
        <v>0</v>
      </c>
      <c r="W38" s="46">
        <v>0</v>
      </c>
      <c r="X38" s="48">
        <v>0</v>
      </c>
      <c r="Y38" s="46">
        <v>0</v>
      </c>
      <c r="Z38" s="47">
        <v>0</v>
      </c>
      <c r="AA38" s="47">
        <v>0</v>
      </c>
      <c r="AB38" s="47">
        <v>0</v>
      </c>
      <c r="AC38" s="47">
        <v>0</v>
      </c>
      <c r="AD38" s="47">
        <v>0</v>
      </c>
      <c r="AE38" s="47">
        <v>1</v>
      </c>
      <c r="AF38" s="47">
        <v>0</v>
      </c>
      <c r="AG38" s="47">
        <v>0</v>
      </c>
      <c r="AH38" s="48">
        <v>1</v>
      </c>
      <c r="AI38" s="45" t="str">
        <f>Tabella169[[#This Row],[Required for Care Plan generation]]</f>
        <v>No</v>
      </c>
      <c r="AJ38" s="45" t="str">
        <f>IF(SUM(Tabella169[[#This Row],[DE-12]:[LT-75]])&gt;0,"Yes","No")</f>
        <v>Yes</v>
      </c>
    </row>
    <row r="39" spans="1:36" s="20" customFormat="1" ht="15" customHeight="1" x14ac:dyDescent="0.25">
      <c r="A39" s="83" t="s">
        <v>26</v>
      </c>
      <c r="B39" s="84" t="s">
        <v>74</v>
      </c>
      <c r="C39" s="24" t="s">
        <v>75</v>
      </c>
      <c r="D39" s="26" t="s">
        <v>717</v>
      </c>
      <c r="E39" s="25" t="s">
        <v>735</v>
      </c>
      <c r="F39" s="25" t="s">
        <v>541</v>
      </c>
      <c r="G39" s="45">
        <v>1</v>
      </c>
      <c r="H39" s="46">
        <v>1</v>
      </c>
      <c r="I39" s="47">
        <v>1</v>
      </c>
      <c r="J39" s="47">
        <v>1</v>
      </c>
      <c r="K39" s="47">
        <v>1</v>
      </c>
      <c r="L39" s="47">
        <v>1</v>
      </c>
      <c r="M39" s="47">
        <v>1</v>
      </c>
      <c r="N39" s="47">
        <v>0</v>
      </c>
      <c r="O39" s="47">
        <v>0</v>
      </c>
      <c r="P39" s="47">
        <v>0</v>
      </c>
      <c r="Q39" s="47">
        <v>0</v>
      </c>
      <c r="R39" s="48">
        <v>0</v>
      </c>
      <c r="S39" s="46">
        <v>1</v>
      </c>
      <c r="T39" s="47">
        <v>1</v>
      </c>
      <c r="U39" s="47">
        <v>1</v>
      </c>
      <c r="V39" s="48">
        <v>1</v>
      </c>
      <c r="W39" s="46">
        <v>0</v>
      </c>
      <c r="X39" s="48">
        <v>0</v>
      </c>
      <c r="Y39" s="46">
        <v>0</v>
      </c>
      <c r="Z39" s="47">
        <v>0</v>
      </c>
      <c r="AA39" s="47">
        <v>0</v>
      </c>
      <c r="AB39" s="47">
        <v>0</v>
      </c>
      <c r="AC39" s="47">
        <v>0</v>
      </c>
      <c r="AD39" s="47">
        <v>1</v>
      </c>
      <c r="AE39" s="47">
        <v>1</v>
      </c>
      <c r="AF39" s="47">
        <v>0</v>
      </c>
      <c r="AG39" s="47">
        <v>0</v>
      </c>
      <c r="AH39" s="48">
        <v>1</v>
      </c>
      <c r="AI39" s="45" t="str">
        <f>Tabella169[[#This Row],[Required for Care Plan generation]]</f>
        <v>No</v>
      </c>
      <c r="AJ39" s="45" t="str">
        <f>IF(SUM(Tabella169[[#This Row],[DE-12]:[LT-75]])&gt;0,"Yes","No")</f>
        <v>Yes</v>
      </c>
    </row>
    <row r="40" spans="1:36" s="20" customFormat="1" ht="15" customHeight="1" x14ac:dyDescent="0.25">
      <c r="A40" s="83" t="s">
        <v>26</v>
      </c>
      <c r="B40" s="84" t="s">
        <v>76</v>
      </c>
      <c r="C40" s="24" t="s">
        <v>77</v>
      </c>
      <c r="D40" s="25" t="s">
        <v>729</v>
      </c>
      <c r="E40" s="25" t="s">
        <v>735</v>
      </c>
      <c r="F40" s="27" t="s">
        <v>542</v>
      </c>
      <c r="G40" s="45">
        <v>0</v>
      </c>
      <c r="H40" s="46">
        <v>0</v>
      </c>
      <c r="I40" s="47">
        <v>0</v>
      </c>
      <c r="J40" s="47">
        <v>1</v>
      </c>
      <c r="K40" s="47">
        <v>0</v>
      </c>
      <c r="L40" s="47">
        <v>1</v>
      </c>
      <c r="M40" s="47">
        <v>0</v>
      </c>
      <c r="N40" s="47">
        <v>0</v>
      </c>
      <c r="O40" s="47">
        <v>0</v>
      </c>
      <c r="P40" s="47">
        <v>0</v>
      </c>
      <c r="Q40" s="47">
        <v>0</v>
      </c>
      <c r="R40" s="48">
        <v>0</v>
      </c>
      <c r="S40" s="46">
        <v>1</v>
      </c>
      <c r="T40" s="47">
        <v>1</v>
      </c>
      <c r="U40" s="47">
        <v>1</v>
      </c>
      <c r="V40" s="48">
        <v>0</v>
      </c>
      <c r="W40" s="46">
        <v>0</v>
      </c>
      <c r="X40" s="48">
        <v>0</v>
      </c>
      <c r="Y40" s="46">
        <v>0</v>
      </c>
      <c r="Z40" s="47">
        <v>0</v>
      </c>
      <c r="AA40" s="47">
        <v>0</v>
      </c>
      <c r="AB40" s="47">
        <v>0</v>
      </c>
      <c r="AC40" s="47">
        <v>0</v>
      </c>
      <c r="AD40" s="47">
        <v>1</v>
      </c>
      <c r="AE40" s="47">
        <v>1</v>
      </c>
      <c r="AF40" s="47">
        <v>0</v>
      </c>
      <c r="AG40" s="47">
        <v>0</v>
      </c>
      <c r="AH40" s="48">
        <v>0</v>
      </c>
      <c r="AI40" s="45" t="str">
        <f>Tabella169[[#This Row],[Required for Care Plan generation]]</f>
        <v>No</v>
      </c>
      <c r="AJ40" s="45" t="str">
        <f>IF(SUM(Tabella169[[#This Row],[DE-12]:[LT-75]])&gt;0,"Yes","No")</f>
        <v>Yes</v>
      </c>
    </row>
    <row r="41" spans="1:36" s="20" customFormat="1" ht="15" customHeight="1" thickBot="1" x14ac:dyDescent="0.3">
      <c r="A41" s="83" t="s">
        <v>26</v>
      </c>
      <c r="B41" s="84" t="s">
        <v>78</v>
      </c>
      <c r="C41" s="24" t="s">
        <v>79</v>
      </c>
      <c r="D41" s="26" t="s">
        <v>718</v>
      </c>
      <c r="E41" s="25" t="s">
        <v>735</v>
      </c>
      <c r="F41" s="25" t="s">
        <v>543</v>
      </c>
      <c r="G41" s="45">
        <v>0</v>
      </c>
      <c r="H41" s="46">
        <v>0</v>
      </c>
      <c r="I41" s="47">
        <v>0</v>
      </c>
      <c r="J41" s="47">
        <v>0</v>
      </c>
      <c r="K41" s="47">
        <v>0</v>
      </c>
      <c r="L41" s="47">
        <v>0</v>
      </c>
      <c r="M41" s="47">
        <v>0</v>
      </c>
      <c r="N41" s="47">
        <v>0</v>
      </c>
      <c r="O41" s="47">
        <v>0</v>
      </c>
      <c r="P41" s="47">
        <v>0</v>
      </c>
      <c r="Q41" s="47">
        <v>0</v>
      </c>
      <c r="R41" s="48">
        <v>0</v>
      </c>
      <c r="S41" s="46">
        <v>1</v>
      </c>
      <c r="T41" s="47">
        <v>1</v>
      </c>
      <c r="U41" s="47">
        <v>1</v>
      </c>
      <c r="V41" s="48">
        <v>1</v>
      </c>
      <c r="W41" s="46">
        <v>0</v>
      </c>
      <c r="X41" s="48">
        <v>0</v>
      </c>
      <c r="Y41" s="46">
        <v>0</v>
      </c>
      <c r="Z41" s="47">
        <v>0</v>
      </c>
      <c r="AA41" s="47">
        <v>0</v>
      </c>
      <c r="AB41" s="47">
        <v>0</v>
      </c>
      <c r="AC41" s="47">
        <v>0</v>
      </c>
      <c r="AD41" s="47">
        <v>0</v>
      </c>
      <c r="AE41" s="47">
        <v>0</v>
      </c>
      <c r="AF41" s="47">
        <v>0</v>
      </c>
      <c r="AG41" s="47">
        <v>0</v>
      </c>
      <c r="AH41" s="48">
        <v>1</v>
      </c>
      <c r="AI41" s="45" t="str">
        <f>Tabella169[[#This Row],[Required for Care Plan generation]]</f>
        <v>No</v>
      </c>
      <c r="AJ41" s="45" t="str">
        <f>IF(SUM(Tabella169[[#This Row],[DE-12]:[LT-75]])&gt;0,"Yes","No")</f>
        <v>Yes</v>
      </c>
    </row>
    <row r="42" spans="1:36" s="20" customFormat="1" ht="15" customHeight="1" thickTop="1" x14ac:dyDescent="0.25">
      <c r="A42" s="77" t="s">
        <v>80</v>
      </c>
      <c r="B42" s="78" t="s">
        <v>27</v>
      </c>
      <c r="C42" s="30" t="s">
        <v>28</v>
      </c>
      <c r="D42" s="31" t="s">
        <v>716</v>
      </c>
      <c r="E42" s="31" t="s">
        <v>735</v>
      </c>
      <c r="F42" s="31" t="s">
        <v>544</v>
      </c>
      <c r="G42" s="41">
        <v>1</v>
      </c>
      <c r="H42" s="42">
        <v>1</v>
      </c>
      <c r="I42" s="43">
        <v>1</v>
      </c>
      <c r="J42" s="43">
        <v>1</v>
      </c>
      <c r="K42" s="43">
        <v>1</v>
      </c>
      <c r="L42" s="43">
        <v>1</v>
      </c>
      <c r="M42" s="43">
        <v>1</v>
      </c>
      <c r="N42" s="43">
        <v>0</v>
      </c>
      <c r="O42" s="43">
        <v>0</v>
      </c>
      <c r="P42" s="43">
        <v>0</v>
      </c>
      <c r="Q42" s="43">
        <v>0</v>
      </c>
      <c r="R42" s="44">
        <v>0</v>
      </c>
      <c r="S42" s="42">
        <v>1</v>
      </c>
      <c r="T42" s="43">
        <v>1</v>
      </c>
      <c r="U42" s="43">
        <v>1</v>
      </c>
      <c r="V42" s="44">
        <v>1</v>
      </c>
      <c r="W42" s="42">
        <v>1</v>
      </c>
      <c r="X42" s="44">
        <v>1</v>
      </c>
      <c r="Y42" s="42">
        <v>1</v>
      </c>
      <c r="Z42" s="43">
        <v>1</v>
      </c>
      <c r="AA42" s="43">
        <v>1</v>
      </c>
      <c r="AB42" s="43">
        <v>1</v>
      </c>
      <c r="AC42" s="43">
        <v>1</v>
      </c>
      <c r="AD42" s="43">
        <v>1</v>
      </c>
      <c r="AE42" s="43">
        <v>1</v>
      </c>
      <c r="AF42" s="43">
        <v>1</v>
      </c>
      <c r="AG42" s="43">
        <v>1</v>
      </c>
      <c r="AH42" s="44">
        <v>1</v>
      </c>
      <c r="AI42" s="45" t="str">
        <f>Tabella169[[#This Row],[Required for Care Plan generation]]</f>
        <v>No</v>
      </c>
      <c r="AJ42" s="45" t="str">
        <f>IF(SUM(Tabella169[[#This Row],[DE-12]:[LT-75]])&gt;0,"Yes","No")</f>
        <v>Yes</v>
      </c>
    </row>
    <row r="43" spans="1:36" s="20" customFormat="1" ht="15" customHeight="1" x14ac:dyDescent="0.25">
      <c r="A43" s="79" t="s">
        <v>80</v>
      </c>
      <c r="B43" s="80" t="s">
        <v>81</v>
      </c>
      <c r="C43" s="21" t="s">
        <v>82</v>
      </c>
      <c r="D43" s="23" t="s">
        <v>717</v>
      </c>
      <c r="E43" s="22" t="s">
        <v>735</v>
      </c>
      <c r="F43" s="22" t="s">
        <v>545</v>
      </c>
      <c r="G43" s="45">
        <v>1</v>
      </c>
      <c r="H43" s="46">
        <v>1</v>
      </c>
      <c r="I43" s="47">
        <v>1</v>
      </c>
      <c r="J43" s="47">
        <v>1</v>
      </c>
      <c r="K43" s="47">
        <v>1</v>
      </c>
      <c r="L43" s="47">
        <v>1</v>
      </c>
      <c r="M43" s="47">
        <v>1</v>
      </c>
      <c r="N43" s="47">
        <v>0</v>
      </c>
      <c r="O43" s="47">
        <v>0</v>
      </c>
      <c r="P43" s="47">
        <v>0</v>
      </c>
      <c r="Q43" s="47">
        <v>0</v>
      </c>
      <c r="R43" s="48">
        <v>0</v>
      </c>
      <c r="S43" s="46">
        <v>1</v>
      </c>
      <c r="T43" s="47">
        <v>1</v>
      </c>
      <c r="U43" s="47">
        <v>1</v>
      </c>
      <c r="V43" s="48">
        <v>1</v>
      </c>
      <c r="W43" s="46">
        <v>1</v>
      </c>
      <c r="X43" s="48">
        <v>1</v>
      </c>
      <c r="Y43" s="46">
        <v>1</v>
      </c>
      <c r="Z43" s="47">
        <v>1</v>
      </c>
      <c r="AA43" s="47">
        <v>1</v>
      </c>
      <c r="AB43" s="47">
        <v>1</v>
      </c>
      <c r="AC43" s="47">
        <v>1</v>
      </c>
      <c r="AD43" s="47">
        <v>1</v>
      </c>
      <c r="AE43" s="47">
        <v>1</v>
      </c>
      <c r="AF43" s="47">
        <v>1</v>
      </c>
      <c r="AG43" s="47">
        <v>1</v>
      </c>
      <c r="AH43" s="48">
        <v>1</v>
      </c>
      <c r="AI43" s="45" t="str">
        <f>Tabella169[[#This Row],[Required for Care Plan generation]]</f>
        <v>No</v>
      </c>
      <c r="AJ43" s="45" t="str">
        <f>IF(SUM(Tabella169[[#This Row],[DE-12]:[LT-75]])&gt;0,"Yes","No")</f>
        <v>Yes</v>
      </c>
    </row>
    <row r="44" spans="1:36" s="20" customFormat="1" ht="15" customHeight="1" x14ac:dyDescent="0.25">
      <c r="A44" s="79" t="s">
        <v>80</v>
      </c>
      <c r="B44" s="80" t="s">
        <v>83</v>
      </c>
      <c r="C44" s="21" t="s">
        <v>84</v>
      </c>
      <c r="D44" s="22" t="s">
        <v>730</v>
      </c>
      <c r="E44" s="22" t="s">
        <v>735</v>
      </c>
      <c r="F44" s="22" t="s">
        <v>546</v>
      </c>
      <c r="G44" s="45">
        <v>1</v>
      </c>
      <c r="H44" s="46">
        <v>1</v>
      </c>
      <c r="I44" s="47">
        <v>1</v>
      </c>
      <c r="J44" s="47">
        <v>1</v>
      </c>
      <c r="K44" s="47">
        <v>1</v>
      </c>
      <c r="L44" s="47">
        <v>1</v>
      </c>
      <c r="M44" s="47">
        <v>1</v>
      </c>
      <c r="N44" s="47">
        <v>0</v>
      </c>
      <c r="O44" s="47">
        <v>0</v>
      </c>
      <c r="P44" s="47">
        <v>0</v>
      </c>
      <c r="Q44" s="47">
        <v>0</v>
      </c>
      <c r="R44" s="48">
        <v>0</v>
      </c>
      <c r="S44" s="46">
        <v>1</v>
      </c>
      <c r="T44" s="47">
        <v>1</v>
      </c>
      <c r="U44" s="47">
        <v>1</v>
      </c>
      <c r="V44" s="48">
        <v>1</v>
      </c>
      <c r="W44" s="46">
        <v>0</v>
      </c>
      <c r="X44" s="48">
        <v>0</v>
      </c>
      <c r="Y44" s="46">
        <v>1</v>
      </c>
      <c r="Z44" s="47">
        <v>1</v>
      </c>
      <c r="AA44" s="47">
        <v>1</v>
      </c>
      <c r="AB44" s="47">
        <v>1</v>
      </c>
      <c r="AC44" s="47">
        <v>1</v>
      </c>
      <c r="AD44" s="47">
        <v>1</v>
      </c>
      <c r="AE44" s="47">
        <v>1</v>
      </c>
      <c r="AF44" s="47">
        <v>1</v>
      </c>
      <c r="AG44" s="47">
        <v>1</v>
      </c>
      <c r="AH44" s="48">
        <v>1</v>
      </c>
      <c r="AI44" s="45" t="str">
        <f>Tabella169[[#This Row],[Required for Care Plan generation]]</f>
        <v>No</v>
      </c>
      <c r="AJ44" s="45" t="str">
        <f>IF(SUM(Tabella169[[#This Row],[DE-12]:[LT-75]])&gt;0,"Yes","No")</f>
        <v>Yes</v>
      </c>
    </row>
    <row r="45" spans="1:36" s="20" customFormat="1" ht="15" customHeight="1" x14ac:dyDescent="0.25">
      <c r="A45" s="79" t="s">
        <v>80</v>
      </c>
      <c r="B45" s="80" t="s">
        <v>85</v>
      </c>
      <c r="C45" s="21" t="s">
        <v>86</v>
      </c>
      <c r="D45" s="22" t="s">
        <v>731</v>
      </c>
      <c r="E45" s="22" t="s">
        <v>735</v>
      </c>
      <c r="F45" s="22" t="s">
        <v>547</v>
      </c>
      <c r="G45" s="45">
        <v>0</v>
      </c>
      <c r="H45" s="46">
        <v>0</v>
      </c>
      <c r="I45" s="47">
        <v>0</v>
      </c>
      <c r="J45" s="47">
        <v>0</v>
      </c>
      <c r="K45" s="47">
        <v>0</v>
      </c>
      <c r="L45" s="47">
        <v>0</v>
      </c>
      <c r="M45" s="47">
        <v>0</v>
      </c>
      <c r="N45" s="47">
        <v>0</v>
      </c>
      <c r="O45" s="47">
        <v>0</v>
      </c>
      <c r="P45" s="47">
        <v>0</v>
      </c>
      <c r="Q45" s="47">
        <v>0</v>
      </c>
      <c r="R45" s="48">
        <v>0</v>
      </c>
      <c r="S45" s="46">
        <v>0</v>
      </c>
      <c r="T45" s="47">
        <v>0</v>
      </c>
      <c r="U45" s="47">
        <v>0</v>
      </c>
      <c r="V45" s="48">
        <v>0</v>
      </c>
      <c r="W45" s="46">
        <v>0</v>
      </c>
      <c r="X45" s="48">
        <v>0</v>
      </c>
      <c r="Y45" s="46">
        <v>1</v>
      </c>
      <c r="Z45" s="47">
        <v>1</v>
      </c>
      <c r="AA45" s="47">
        <v>1</v>
      </c>
      <c r="AB45" s="47">
        <v>1</v>
      </c>
      <c r="AC45" s="47">
        <v>1</v>
      </c>
      <c r="AD45" s="47">
        <v>0</v>
      </c>
      <c r="AE45" s="47">
        <v>0</v>
      </c>
      <c r="AF45" s="47">
        <v>1</v>
      </c>
      <c r="AG45" s="47">
        <v>1</v>
      </c>
      <c r="AH45" s="48">
        <v>0</v>
      </c>
      <c r="AI45" s="45" t="str">
        <f>Tabella169[[#This Row],[Required for Care Plan generation]]</f>
        <v>No</v>
      </c>
      <c r="AJ45" s="45" t="str">
        <f>IF(SUM(Tabella169[[#This Row],[DE-12]:[LT-75]])&gt;0,"Yes","No")</f>
        <v>Yes</v>
      </c>
    </row>
    <row r="46" spans="1:36" s="20" customFormat="1" ht="15" customHeight="1" x14ac:dyDescent="0.25">
      <c r="A46" s="79" t="s">
        <v>80</v>
      </c>
      <c r="B46" s="80" t="s">
        <v>87</v>
      </c>
      <c r="C46" s="21" t="s">
        <v>88</v>
      </c>
      <c r="D46" s="22" t="s">
        <v>732</v>
      </c>
      <c r="E46" s="22" t="s">
        <v>735</v>
      </c>
      <c r="F46" s="22" t="s">
        <v>548</v>
      </c>
      <c r="G46" s="45">
        <v>1</v>
      </c>
      <c r="H46" s="46">
        <v>1</v>
      </c>
      <c r="I46" s="47">
        <v>1</v>
      </c>
      <c r="J46" s="47">
        <v>1</v>
      </c>
      <c r="K46" s="47">
        <v>1</v>
      </c>
      <c r="L46" s="47">
        <v>1</v>
      </c>
      <c r="M46" s="47">
        <v>1</v>
      </c>
      <c r="N46" s="47">
        <v>0</v>
      </c>
      <c r="O46" s="47">
        <v>0</v>
      </c>
      <c r="P46" s="47">
        <v>0</v>
      </c>
      <c r="Q46" s="47">
        <v>0</v>
      </c>
      <c r="R46" s="48">
        <v>0</v>
      </c>
      <c r="S46" s="46">
        <v>1</v>
      </c>
      <c r="T46" s="47">
        <v>1</v>
      </c>
      <c r="U46" s="47">
        <v>1</v>
      </c>
      <c r="V46" s="48">
        <v>1</v>
      </c>
      <c r="W46" s="46">
        <v>0</v>
      </c>
      <c r="X46" s="48">
        <v>1</v>
      </c>
      <c r="Y46" s="46">
        <v>0</v>
      </c>
      <c r="Z46" s="47">
        <v>0</v>
      </c>
      <c r="AA46" s="47">
        <v>0</v>
      </c>
      <c r="AB46" s="47">
        <v>0</v>
      </c>
      <c r="AC46" s="47">
        <v>0</v>
      </c>
      <c r="AD46" s="47">
        <v>1</v>
      </c>
      <c r="AE46" s="47">
        <v>1</v>
      </c>
      <c r="AF46" s="47">
        <v>0</v>
      </c>
      <c r="AG46" s="47">
        <v>0</v>
      </c>
      <c r="AH46" s="48">
        <v>1</v>
      </c>
      <c r="AI46" s="45" t="str">
        <f>Tabella169[[#This Row],[Required for Care Plan generation]]</f>
        <v>No</v>
      </c>
      <c r="AJ46" s="45" t="str">
        <f>IF(SUM(Tabella169[[#This Row],[DE-12]:[LT-75]])&gt;0,"Yes","No")</f>
        <v>Yes</v>
      </c>
    </row>
    <row r="47" spans="1:36" s="20" customFormat="1" ht="15" customHeight="1" x14ac:dyDescent="0.25">
      <c r="A47" s="79" t="s">
        <v>80</v>
      </c>
      <c r="B47" s="80" t="s">
        <v>89</v>
      </c>
      <c r="C47" s="21" t="s">
        <v>90</v>
      </c>
      <c r="D47" s="23" t="s">
        <v>717</v>
      </c>
      <c r="E47" s="22" t="s">
        <v>735</v>
      </c>
      <c r="F47" s="22" t="s">
        <v>549</v>
      </c>
      <c r="G47" s="45">
        <v>1</v>
      </c>
      <c r="H47" s="46">
        <v>1</v>
      </c>
      <c r="I47" s="47">
        <v>1</v>
      </c>
      <c r="J47" s="47">
        <v>1</v>
      </c>
      <c r="K47" s="47">
        <v>1</v>
      </c>
      <c r="L47" s="47">
        <v>1</v>
      </c>
      <c r="M47" s="47">
        <v>1</v>
      </c>
      <c r="N47" s="47">
        <v>0</v>
      </c>
      <c r="O47" s="47">
        <v>0</v>
      </c>
      <c r="P47" s="47">
        <v>0</v>
      </c>
      <c r="Q47" s="47">
        <v>0</v>
      </c>
      <c r="R47" s="48">
        <v>0</v>
      </c>
      <c r="S47" s="46">
        <v>1</v>
      </c>
      <c r="T47" s="47">
        <v>1</v>
      </c>
      <c r="U47" s="47">
        <v>1</v>
      </c>
      <c r="V47" s="48">
        <v>1</v>
      </c>
      <c r="W47" s="46">
        <v>1</v>
      </c>
      <c r="X47" s="48">
        <v>1</v>
      </c>
      <c r="Y47" s="46">
        <v>1</v>
      </c>
      <c r="Z47" s="47">
        <v>1</v>
      </c>
      <c r="AA47" s="47">
        <v>1</v>
      </c>
      <c r="AB47" s="47">
        <v>1</v>
      </c>
      <c r="AC47" s="47">
        <v>1</v>
      </c>
      <c r="AD47" s="47">
        <v>1</v>
      </c>
      <c r="AE47" s="47">
        <v>1</v>
      </c>
      <c r="AF47" s="47">
        <v>1</v>
      </c>
      <c r="AG47" s="47">
        <v>1</v>
      </c>
      <c r="AH47" s="48">
        <v>1</v>
      </c>
      <c r="AI47" s="45" t="str">
        <f>Tabella169[[#This Row],[Required for Care Plan generation]]</f>
        <v>No</v>
      </c>
      <c r="AJ47" s="45" t="str">
        <f>IF(SUM(Tabella169[[#This Row],[DE-12]:[LT-75]])&gt;0,"Yes","No")</f>
        <v>Yes</v>
      </c>
    </row>
    <row r="48" spans="1:36" s="20" customFormat="1" ht="15" customHeight="1" x14ac:dyDescent="0.25">
      <c r="A48" s="79" t="s">
        <v>80</v>
      </c>
      <c r="B48" s="80" t="s">
        <v>91</v>
      </c>
      <c r="C48" s="21" t="s">
        <v>92</v>
      </c>
      <c r="D48" s="23" t="s">
        <v>717</v>
      </c>
      <c r="E48" s="23" t="s">
        <v>716</v>
      </c>
      <c r="F48" s="22" t="s">
        <v>550</v>
      </c>
      <c r="G48" s="45">
        <v>1</v>
      </c>
      <c r="H48" s="46">
        <v>1</v>
      </c>
      <c r="I48" s="47">
        <v>1</v>
      </c>
      <c r="J48" s="47">
        <v>1</v>
      </c>
      <c r="K48" s="47">
        <v>1</v>
      </c>
      <c r="L48" s="47">
        <v>1</v>
      </c>
      <c r="M48" s="47">
        <v>1</v>
      </c>
      <c r="N48" s="47">
        <v>0</v>
      </c>
      <c r="O48" s="47">
        <v>0</v>
      </c>
      <c r="P48" s="47">
        <v>0</v>
      </c>
      <c r="Q48" s="47">
        <v>0</v>
      </c>
      <c r="R48" s="48">
        <v>0</v>
      </c>
      <c r="S48" s="46">
        <v>1</v>
      </c>
      <c r="T48" s="47">
        <v>1</v>
      </c>
      <c r="U48" s="47">
        <v>1</v>
      </c>
      <c r="V48" s="48">
        <v>1</v>
      </c>
      <c r="W48" s="46">
        <v>1</v>
      </c>
      <c r="X48" s="48">
        <v>0</v>
      </c>
      <c r="Y48" s="46">
        <v>1</v>
      </c>
      <c r="Z48" s="47">
        <v>0</v>
      </c>
      <c r="AA48" s="47">
        <v>1</v>
      </c>
      <c r="AB48" s="47">
        <v>1</v>
      </c>
      <c r="AC48" s="47">
        <v>1</v>
      </c>
      <c r="AD48" s="47">
        <v>1</v>
      </c>
      <c r="AE48" s="47">
        <v>1</v>
      </c>
      <c r="AF48" s="47">
        <v>1</v>
      </c>
      <c r="AG48" s="47">
        <v>1</v>
      </c>
      <c r="AH48" s="48">
        <v>1</v>
      </c>
      <c r="AI48" s="45" t="str">
        <f>Tabella169[[#This Row],[Required for Care Plan generation]]</f>
        <v>Yes</v>
      </c>
      <c r="AJ48" s="45" t="str">
        <f>IF(SUM(Tabella169[[#This Row],[DE-12]:[LT-75]])&gt;0,"Yes","No")</f>
        <v>Yes</v>
      </c>
    </row>
    <row r="49" spans="1:36" s="20" customFormat="1" ht="15" customHeight="1" x14ac:dyDescent="0.25">
      <c r="A49" s="79" t="s">
        <v>80</v>
      </c>
      <c r="B49" s="80" t="s">
        <v>93</v>
      </c>
      <c r="C49" s="21" t="s">
        <v>94</v>
      </c>
      <c r="D49" s="23" t="s">
        <v>717</v>
      </c>
      <c r="E49" s="22" t="s">
        <v>735</v>
      </c>
      <c r="F49" s="22" t="s">
        <v>551</v>
      </c>
      <c r="G49" s="45">
        <v>1</v>
      </c>
      <c r="H49" s="46">
        <v>1</v>
      </c>
      <c r="I49" s="47">
        <v>1</v>
      </c>
      <c r="J49" s="47">
        <v>1</v>
      </c>
      <c r="K49" s="47">
        <v>1</v>
      </c>
      <c r="L49" s="47">
        <v>1</v>
      </c>
      <c r="M49" s="47">
        <v>1</v>
      </c>
      <c r="N49" s="47">
        <v>0</v>
      </c>
      <c r="O49" s="47">
        <v>0</v>
      </c>
      <c r="P49" s="47">
        <v>0</v>
      </c>
      <c r="Q49" s="47">
        <v>0</v>
      </c>
      <c r="R49" s="48">
        <v>0</v>
      </c>
      <c r="S49" s="46">
        <v>1</v>
      </c>
      <c r="T49" s="47">
        <v>1</v>
      </c>
      <c r="U49" s="47">
        <v>1</v>
      </c>
      <c r="V49" s="48">
        <v>1</v>
      </c>
      <c r="W49" s="46">
        <v>1</v>
      </c>
      <c r="X49" s="48">
        <v>0</v>
      </c>
      <c r="Y49" s="46">
        <v>0</v>
      </c>
      <c r="Z49" s="47">
        <v>0</v>
      </c>
      <c r="AA49" s="47">
        <v>0</v>
      </c>
      <c r="AB49" s="47">
        <v>0</v>
      </c>
      <c r="AC49" s="47">
        <v>0</v>
      </c>
      <c r="AD49" s="47">
        <v>1</v>
      </c>
      <c r="AE49" s="47">
        <v>1</v>
      </c>
      <c r="AF49" s="47">
        <v>0</v>
      </c>
      <c r="AG49" s="47">
        <v>0</v>
      </c>
      <c r="AH49" s="48">
        <v>1</v>
      </c>
      <c r="AI49" s="45" t="str">
        <f>Tabella169[[#This Row],[Required for Care Plan generation]]</f>
        <v>No</v>
      </c>
      <c r="AJ49" s="45" t="str">
        <f>IF(SUM(Tabella169[[#This Row],[DE-12]:[LT-75]])&gt;0,"Yes","No")</f>
        <v>Yes</v>
      </c>
    </row>
    <row r="50" spans="1:36" s="20" customFormat="1" ht="15" customHeight="1" x14ac:dyDescent="0.25">
      <c r="A50" s="79" t="s">
        <v>80</v>
      </c>
      <c r="B50" s="80" t="s">
        <v>95</v>
      </c>
      <c r="C50" s="21" t="s">
        <v>96</v>
      </c>
      <c r="D50" s="23" t="s">
        <v>717</v>
      </c>
      <c r="E50" s="22" t="s">
        <v>735</v>
      </c>
      <c r="F50" s="22" t="s">
        <v>552</v>
      </c>
      <c r="G50" s="45">
        <v>1</v>
      </c>
      <c r="H50" s="46">
        <v>1</v>
      </c>
      <c r="I50" s="47">
        <v>1</v>
      </c>
      <c r="J50" s="47">
        <v>1</v>
      </c>
      <c r="K50" s="47">
        <v>1</v>
      </c>
      <c r="L50" s="47">
        <v>1</v>
      </c>
      <c r="M50" s="47">
        <v>1</v>
      </c>
      <c r="N50" s="47">
        <v>0</v>
      </c>
      <c r="O50" s="47">
        <v>0</v>
      </c>
      <c r="P50" s="47">
        <v>0</v>
      </c>
      <c r="Q50" s="47">
        <v>0</v>
      </c>
      <c r="R50" s="48">
        <v>0</v>
      </c>
      <c r="S50" s="46">
        <v>1</v>
      </c>
      <c r="T50" s="47">
        <v>1</v>
      </c>
      <c r="U50" s="47">
        <v>1</v>
      </c>
      <c r="V50" s="48">
        <v>1</v>
      </c>
      <c r="W50" s="46">
        <v>1</v>
      </c>
      <c r="X50" s="48">
        <v>0</v>
      </c>
      <c r="Y50" s="46">
        <v>0</v>
      </c>
      <c r="Z50" s="47">
        <v>0</v>
      </c>
      <c r="AA50" s="47">
        <v>1</v>
      </c>
      <c r="AB50" s="47">
        <v>1</v>
      </c>
      <c r="AC50" s="47">
        <v>1</v>
      </c>
      <c r="AD50" s="47">
        <v>1</v>
      </c>
      <c r="AE50" s="47">
        <v>1</v>
      </c>
      <c r="AF50" s="47">
        <v>1</v>
      </c>
      <c r="AG50" s="47">
        <v>1</v>
      </c>
      <c r="AH50" s="48">
        <v>1</v>
      </c>
      <c r="AI50" s="45" t="str">
        <f>Tabella169[[#This Row],[Required for Care Plan generation]]</f>
        <v>No</v>
      </c>
      <c r="AJ50" s="45" t="str">
        <f>IF(SUM(Tabella169[[#This Row],[DE-12]:[LT-75]])&gt;0,"Yes","No")</f>
        <v>Yes</v>
      </c>
    </row>
    <row r="51" spans="1:36" s="20" customFormat="1" ht="15" customHeight="1" x14ac:dyDescent="0.25">
      <c r="A51" s="79" t="s">
        <v>80</v>
      </c>
      <c r="B51" s="80" t="s">
        <v>97</v>
      </c>
      <c r="C51" s="21" t="s">
        <v>98</v>
      </c>
      <c r="D51" s="23" t="s">
        <v>717</v>
      </c>
      <c r="E51" s="22" t="s">
        <v>735</v>
      </c>
      <c r="F51" s="22" t="s">
        <v>553</v>
      </c>
      <c r="G51" s="45">
        <v>1</v>
      </c>
      <c r="H51" s="46">
        <v>1</v>
      </c>
      <c r="I51" s="47">
        <v>1</v>
      </c>
      <c r="J51" s="47">
        <v>1</v>
      </c>
      <c r="K51" s="47">
        <v>1</v>
      </c>
      <c r="L51" s="47">
        <v>1</v>
      </c>
      <c r="M51" s="47">
        <v>1</v>
      </c>
      <c r="N51" s="47">
        <v>0</v>
      </c>
      <c r="O51" s="47">
        <v>0</v>
      </c>
      <c r="P51" s="47">
        <v>0</v>
      </c>
      <c r="Q51" s="47">
        <v>0</v>
      </c>
      <c r="R51" s="48">
        <v>0</v>
      </c>
      <c r="S51" s="46">
        <v>1</v>
      </c>
      <c r="T51" s="47">
        <v>1</v>
      </c>
      <c r="U51" s="47">
        <v>1</v>
      </c>
      <c r="V51" s="48">
        <v>1</v>
      </c>
      <c r="W51" s="46">
        <v>1</v>
      </c>
      <c r="X51" s="48">
        <v>1</v>
      </c>
      <c r="Y51" s="46">
        <v>1</v>
      </c>
      <c r="Z51" s="47">
        <v>1</v>
      </c>
      <c r="AA51" s="47">
        <v>1</v>
      </c>
      <c r="AB51" s="47">
        <v>1</v>
      </c>
      <c r="AC51" s="47">
        <v>1</v>
      </c>
      <c r="AD51" s="47">
        <v>1</v>
      </c>
      <c r="AE51" s="47">
        <v>1</v>
      </c>
      <c r="AF51" s="47">
        <v>1</v>
      </c>
      <c r="AG51" s="47">
        <v>1</v>
      </c>
      <c r="AH51" s="48">
        <v>1</v>
      </c>
      <c r="AI51" s="45" t="str">
        <f>Tabella169[[#This Row],[Required for Care Plan generation]]</f>
        <v>No</v>
      </c>
      <c r="AJ51" s="45" t="str">
        <f>IF(SUM(Tabella169[[#This Row],[DE-12]:[LT-75]])&gt;0,"Yes","No")</f>
        <v>Yes</v>
      </c>
    </row>
    <row r="52" spans="1:36" s="20" customFormat="1" ht="15" customHeight="1" x14ac:dyDescent="0.25">
      <c r="A52" s="79" t="s">
        <v>80</v>
      </c>
      <c r="B52" s="80" t="s">
        <v>99</v>
      </c>
      <c r="C52" s="21" t="s">
        <v>100</v>
      </c>
      <c r="D52" s="23" t="s">
        <v>717</v>
      </c>
      <c r="E52" s="22" t="s">
        <v>735</v>
      </c>
      <c r="F52" s="22" t="s">
        <v>554</v>
      </c>
      <c r="G52" s="45">
        <v>1</v>
      </c>
      <c r="H52" s="46">
        <v>1</v>
      </c>
      <c r="I52" s="47">
        <v>1</v>
      </c>
      <c r="J52" s="47">
        <v>1</v>
      </c>
      <c r="K52" s="47">
        <v>1</v>
      </c>
      <c r="L52" s="47">
        <v>1</v>
      </c>
      <c r="M52" s="47">
        <v>1</v>
      </c>
      <c r="N52" s="47">
        <v>0</v>
      </c>
      <c r="O52" s="47">
        <v>0</v>
      </c>
      <c r="P52" s="47">
        <v>0</v>
      </c>
      <c r="Q52" s="47">
        <v>0</v>
      </c>
      <c r="R52" s="48">
        <v>0</v>
      </c>
      <c r="S52" s="46">
        <v>1</v>
      </c>
      <c r="T52" s="47">
        <v>1</v>
      </c>
      <c r="U52" s="47">
        <v>1</v>
      </c>
      <c r="V52" s="48">
        <v>1</v>
      </c>
      <c r="W52" s="46">
        <v>1</v>
      </c>
      <c r="X52" s="48">
        <v>1</v>
      </c>
      <c r="Y52" s="46">
        <v>1</v>
      </c>
      <c r="Z52" s="47">
        <v>1</v>
      </c>
      <c r="AA52" s="47">
        <v>1</v>
      </c>
      <c r="AB52" s="47">
        <v>1</v>
      </c>
      <c r="AC52" s="47">
        <v>1</v>
      </c>
      <c r="AD52" s="47">
        <v>1</v>
      </c>
      <c r="AE52" s="47">
        <v>1</v>
      </c>
      <c r="AF52" s="47">
        <v>1</v>
      </c>
      <c r="AG52" s="47">
        <v>1</v>
      </c>
      <c r="AH52" s="48">
        <v>1</v>
      </c>
      <c r="AI52" s="45" t="str">
        <f>Tabella169[[#This Row],[Required for Care Plan generation]]</f>
        <v>No</v>
      </c>
      <c r="AJ52" s="45" t="str">
        <f>IF(SUM(Tabella169[[#This Row],[DE-12]:[LT-75]])&gt;0,"Yes","No")</f>
        <v>Yes</v>
      </c>
    </row>
    <row r="53" spans="1:36" s="20" customFormat="1" ht="15" customHeight="1" x14ac:dyDescent="0.25">
      <c r="A53" s="79" t="s">
        <v>80</v>
      </c>
      <c r="B53" s="80" t="s">
        <v>101</v>
      </c>
      <c r="C53" s="21" t="s">
        <v>102</v>
      </c>
      <c r="D53" s="22" t="s">
        <v>716</v>
      </c>
      <c r="E53" s="22" t="s">
        <v>735</v>
      </c>
      <c r="F53" s="22" t="s">
        <v>555</v>
      </c>
      <c r="G53" s="45">
        <v>1</v>
      </c>
      <c r="H53" s="46">
        <v>1</v>
      </c>
      <c r="I53" s="47">
        <v>1</v>
      </c>
      <c r="J53" s="47">
        <v>1</v>
      </c>
      <c r="K53" s="47">
        <v>1</v>
      </c>
      <c r="L53" s="47">
        <v>1</v>
      </c>
      <c r="M53" s="47">
        <v>1</v>
      </c>
      <c r="N53" s="47">
        <v>0</v>
      </c>
      <c r="O53" s="47">
        <v>0</v>
      </c>
      <c r="P53" s="47">
        <v>0</v>
      </c>
      <c r="Q53" s="47">
        <v>0</v>
      </c>
      <c r="R53" s="48">
        <v>0</v>
      </c>
      <c r="S53" s="46">
        <v>1</v>
      </c>
      <c r="T53" s="47">
        <v>1</v>
      </c>
      <c r="U53" s="47">
        <v>1</v>
      </c>
      <c r="V53" s="48">
        <v>1</v>
      </c>
      <c r="W53" s="46">
        <v>1</v>
      </c>
      <c r="X53" s="48">
        <v>1</v>
      </c>
      <c r="Y53" s="46">
        <v>1</v>
      </c>
      <c r="Z53" s="47">
        <v>1</v>
      </c>
      <c r="AA53" s="47">
        <v>1</v>
      </c>
      <c r="AB53" s="47">
        <v>1</v>
      </c>
      <c r="AC53" s="47">
        <v>1</v>
      </c>
      <c r="AD53" s="47">
        <v>1</v>
      </c>
      <c r="AE53" s="47">
        <v>1</v>
      </c>
      <c r="AF53" s="47">
        <v>1</v>
      </c>
      <c r="AG53" s="47">
        <v>1</v>
      </c>
      <c r="AH53" s="48">
        <v>1</v>
      </c>
      <c r="AI53" s="45" t="str">
        <f>Tabella169[[#This Row],[Required for Care Plan generation]]</f>
        <v>No</v>
      </c>
      <c r="AJ53" s="45" t="str">
        <f>IF(SUM(Tabella169[[#This Row],[DE-12]:[LT-75]])&gt;0,"Yes","No")</f>
        <v>Yes</v>
      </c>
    </row>
    <row r="54" spans="1:36" s="20" customFormat="1" ht="15" customHeight="1" x14ac:dyDescent="0.25">
      <c r="A54" s="79" t="s">
        <v>80</v>
      </c>
      <c r="B54" s="80" t="s">
        <v>103</v>
      </c>
      <c r="C54" s="21" t="s">
        <v>104</v>
      </c>
      <c r="D54" s="22" t="s">
        <v>733</v>
      </c>
      <c r="E54" s="22" t="s">
        <v>735</v>
      </c>
      <c r="F54" s="22" t="s">
        <v>556</v>
      </c>
      <c r="G54" s="45">
        <v>0</v>
      </c>
      <c r="H54" s="46">
        <v>0</v>
      </c>
      <c r="I54" s="47">
        <v>0</v>
      </c>
      <c r="J54" s="47">
        <v>0</v>
      </c>
      <c r="K54" s="47">
        <v>0</v>
      </c>
      <c r="L54" s="47">
        <v>0</v>
      </c>
      <c r="M54" s="47">
        <v>0</v>
      </c>
      <c r="N54" s="47">
        <v>0</v>
      </c>
      <c r="O54" s="47">
        <v>0</v>
      </c>
      <c r="P54" s="47">
        <v>0</v>
      </c>
      <c r="Q54" s="47">
        <v>0</v>
      </c>
      <c r="R54" s="48">
        <v>0</v>
      </c>
      <c r="S54" s="46">
        <v>0</v>
      </c>
      <c r="T54" s="47">
        <v>0</v>
      </c>
      <c r="U54" s="47">
        <v>0</v>
      </c>
      <c r="V54" s="48">
        <v>1</v>
      </c>
      <c r="W54" s="46">
        <v>0</v>
      </c>
      <c r="X54" s="48">
        <v>0</v>
      </c>
      <c r="Y54" s="46">
        <v>0</v>
      </c>
      <c r="Z54" s="47">
        <v>0</v>
      </c>
      <c r="AA54" s="47">
        <v>0</v>
      </c>
      <c r="AB54" s="47">
        <v>0</v>
      </c>
      <c r="AC54" s="47">
        <v>0</v>
      </c>
      <c r="AD54" s="47">
        <v>0</v>
      </c>
      <c r="AE54" s="47">
        <v>0</v>
      </c>
      <c r="AF54" s="47">
        <v>0</v>
      </c>
      <c r="AG54" s="47">
        <v>0</v>
      </c>
      <c r="AH54" s="48">
        <v>0</v>
      </c>
      <c r="AI54" s="45" t="str">
        <f>Tabella169[[#This Row],[Required for Care Plan generation]]</f>
        <v>No</v>
      </c>
      <c r="AJ54" s="45" t="str">
        <f>IF(SUM(Tabella169[[#This Row],[DE-12]:[LT-75]])&gt;0,"Yes","No")</f>
        <v>Yes</v>
      </c>
    </row>
    <row r="55" spans="1:36" s="20" customFormat="1" ht="15" customHeight="1" thickBot="1" x14ac:dyDescent="0.3">
      <c r="A55" s="81" t="s">
        <v>80</v>
      </c>
      <c r="B55" s="82" t="s">
        <v>105</v>
      </c>
      <c r="C55" s="32" t="s">
        <v>106</v>
      </c>
      <c r="D55" s="34" t="s">
        <v>716</v>
      </c>
      <c r="E55" s="34" t="s">
        <v>735</v>
      </c>
      <c r="F55" s="34" t="s">
        <v>557</v>
      </c>
      <c r="G55" s="49">
        <v>1</v>
      </c>
      <c r="H55" s="50">
        <v>1</v>
      </c>
      <c r="I55" s="51">
        <v>1</v>
      </c>
      <c r="J55" s="51">
        <v>1</v>
      </c>
      <c r="K55" s="51">
        <v>1</v>
      </c>
      <c r="L55" s="51">
        <v>1</v>
      </c>
      <c r="M55" s="51">
        <v>1</v>
      </c>
      <c r="N55" s="51">
        <v>0</v>
      </c>
      <c r="O55" s="51">
        <v>0</v>
      </c>
      <c r="P55" s="51">
        <v>0</v>
      </c>
      <c r="Q55" s="51">
        <v>0</v>
      </c>
      <c r="R55" s="52">
        <v>0</v>
      </c>
      <c r="S55" s="50">
        <v>1</v>
      </c>
      <c r="T55" s="51">
        <v>1</v>
      </c>
      <c r="U55" s="51">
        <v>1</v>
      </c>
      <c r="V55" s="52">
        <v>1</v>
      </c>
      <c r="W55" s="50">
        <v>1</v>
      </c>
      <c r="X55" s="52">
        <v>1</v>
      </c>
      <c r="Y55" s="50">
        <v>1</v>
      </c>
      <c r="Z55" s="51">
        <v>1</v>
      </c>
      <c r="AA55" s="51">
        <v>1</v>
      </c>
      <c r="AB55" s="51">
        <v>1</v>
      </c>
      <c r="AC55" s="51">
        <v>1</v>
      </c>
      <c r="AD55" s="51">
        <v>1</v>
      </c>
      <c r="AE55" s="51">
        <v>1</v>
      </c>
      <c r="AF55" s="51">
        <v>1</v>
      </c>
      <c r="AG55" s="51">
        <v>1</v>
      </c>
      <c r="AH55" s="52">
        <v>1</v>
      </c>
      <c r="AI55" s="45" t="str">
        <f>Tabella169[[#This Row],[Required for Care Plan generation]]</f>
        <v>No</v>
      </c>
      <c r="AJ55" s="45" t="str">
        <f>IF(SUM(Tabella169[[#This Row],[DE-12]:[LT-75]])&gt;0,"Yes","No")</f>
        <v>Yes</v>
      </c>
    </row>
    <row r="56" spans="1:36" s="20" customFormat="1" ht="15" customHeight="1" thickTop="1" x14ac:dyDescent="0.25">
      <c r="A56" s="83" t="s">
        <v>89</v>
      </c>
      <c r="B56" s="84" t="s">
        <v>27</v>
      </c>
      <c r="C56" s="24" t="s">
        <v>28</v>
      </c>
      <c r="D56" s="25" t="s">
        <v>716</v>
      </c>
      <c r="E56" s="25" t="s">
        <v>735</v>
      </c>
      <c r="F56" s="25" t="s">
        <v>558</v>
      </c>
      <c r="G56" s="45">
        <v>0</v>
      </c>
      <c r="H56" s="46">
        <v>1</v>
      </c>
      <c r="I56" s="47">
        <v>1</v>
      </c>
      <c r="J56" s="47">
        <v>1</v>
      </c>
      <c r="K56" s="47">
        <v>1</v>
      </c>
      <c r="L56" s="47">
        <v>1</v>
      </c>
      <c r="M56" s="47">
        <v>1</v>
      </c>
      <c r="N56" s="47">
        <v>1</v>
      </c>
      <c r="O56" s="47">
        <v>1</v>
      </c>
      <c r="P56" s="47">
        <v>1</v>
      </c>
      <c r="Q56" s="47">
        <v>1</v>
      </c>
      <c r="R56" s="48">
        <v>1</v>
      </c>
      <c r="S56" s="46">
        <v>1</v>
      </c>
      <c r="T56" s="47">
        <v>1</v>
      </c>
      <c r="U56" s="47">
        <v>1</v>
      </c>
      <c r="V56" s="48">
        <v>1</v>
      </c>
      <c r="W56" s="46">
        <v>1</v>
      </c>
      <c r="X56" s="48">
        <v>1</v>
      </c>
      <c r="Y56" s="46">
        <v>1</v>
      </c>
      <c r="Z56" s="47">
        <v>1</v>
      </c>
      <c r="AA56" s="47">
        <v>1</v>
      </c>
      <c r="AB56" s="47">
        <v>1</v>
      </c>
      <c r="AC56" s="47">
        <v>1</v>
      </c>
      <c r="AD56" s="47">
        <v>1</v>
      </c>
      <c r="AE56" s="47">
        <v>0</v>
      </c>
      <c r="AF56" s="47">
        <v>1</v>
      </c>
      <c r="AG56" s="47">
        <v>1</v>
      </c>
      <c r="AH56" s="48">
        <v>1</v>
      </c>
      <c r="AI56" s="45" t="str">
        <f>Tabella169[[#This Row],[Required for Care Plan generation]]</f>
        <v>No</v>
      </c>
      <c r="AJ56" s="45" t="str">
        <f>IF(SUM(Tabella169[[#This Row],[DE-12]:[LT-75]])&gt;0,"Yes","No")</f>
        <v>Yes</v>
      </c>
    </row>
    <row r="57" spans="1:36" s="20" customFormat="1" ht="15" customHeight="1" x14ac:dyDescent="0.25">
      <c r="A57" s="83" t="s">
        <v>89</v>
      </c>
      <c r="B57" s="84" t="s">
        <v>107</v>
      </c>
      <c r="C57" s="24" t="s">
        <v>108</v>
      </c>
      <c r="D57" s="25" t="s">
        <v>716</v>
      </c>
      <c r="E57" s="25" t="s">
        <v>735</v>
      </c>
      <c r="F57" s="25"/>
      <c r="G57" s="45">
        <v>0</v>
      </c>
      <c r="H57" s="46">
        <v>1</v>
      </c>
      <c r="I57" s="47">
        <v>1</v>
      </c>
      <c r="J57" s="47">
        <v>1</v>
      </c>
      <c r="K57" s="47">
        <v>1</v>
      </c>
      <c r="L57" s="47">
        <v>1</v>
      </c>
      <c r="M57" s="47">
        <v>1</v>
      </c>
      <c r="N57" s="47">
        <v>1</v>
      </c>
      <c r="O57" s="47">
        <v>1</v>
      </c>
      <c r="P57" s="47">
        <v>1</v>
      </c>
      <c r="Q57" s="47">
        <v>1</v>
      </c>
      <c r="R57" s="48">
        <v>1</v>
      </c>
      <c r="S57" s="46">
        <v>1</v>
      </c>
      <c r="T57" s="47">
        <v>1</v>
      </c>
      <c r="U57" s="47">
        <v>1</v>
      </c>
      <c r="V57" s="48">
        <v>1</v>
      </c>
      <c r="W57" s="46">
        <v>1</v>
      </c>
      <c r="X57" s="48">
        <v>1</v>
      </c>
      <c r="Y57" s="46">
        <v>1</v>
      </c>
      <c r="Z57" s="47">
        <v>1</v>
      </c>
      <c r="AA57" s="47">
        <v>1</v>
      </c>
      <c r="AB57" s="47">
        <v>1</v>
      </c>
      <c r="AC57" s="47">
        <v>1</v>
      </c>
      <c r="AD57" s="47">
        <v>1</v>
      </c>
      <c r="AE57" s="47">
        <v>0</v>
      </c>
      <c r="AF57" s="47">
        <v>1</v>
      </c>
      <c r="AG57" s="47">
        <v>1</v>
      </c>
      <c r="AH57" s="48">
        <v>1</v>
      </c>
      <c r="AI57" s="45" t="str">
        <f>Tabella169[[#This Row],[Required for Care Plan generation]]</f>
        <v>No</v>
      </c>
      <c r="AJ57" s="45" t="str">
        <f>IF(SUM(Tabella169[[#This Row],[DE-12]:[LT-75]])&gt;0,"Yes","No")</f>
        <v>Yes</v>
      </c>
    </row>
    <row r="58" spans="1:36" s="20" customFormat="1" ht="15" customHeight="1" x14ac:dyDescent="0.25">
      <c r="A58" s="83" t="s">
        <v>89</v>
      </c>
      <c r="B58" s="84" t="s">
        <v>109</v>
      </c>
      <c r="C58" s="24" t="s">
        <v>36</v>
      </c>
      <c r="D58" s="26" t="s">
        <v>717</v>
      </c>
      <c r="E58" s="25" t="s">
        <v>735</v>
      </c>
      <c r="F58" s="25" t="s">
        <v>559</v>
      </c>
      <c r="G58" s="45">
        <v>0</v>
      </c>
      <c r="H58" s="46">
        <v>1</v>
      </c>
      <c r="I58" s="47">
        <v>1</v>
      </c>
      <c r="J58" s="47">
        <v>1</v>
      </c>
      <c r="K58" s="47">
        <v>1</v>
      </c>
      <c r="L58" s="47">
        <v>1</v>
      </c>
      <c r="M58" s="47">
        <v>1</v>
      </c>
      <c r="N58" s="47">
        <v>0</v>
      </c>
      <c r="O58" s="47">
        <v>0</v>
      </c>
      <c r="P58" s="47">
        <v>0</v>
      </c>
      <c r="Q58" s="47">
        <v>0</v>
      </c>
      <c r="R58" s="48">
        <v>0</v>
      </c>
      <c r="S58" s="46">
        <v>1</v>
      </c>
      <c r="T58" s="47">
        <v>1</v>
      </c>
      <c r="U58" s="47">
        <v>1</v>
      </c>
      <c r="V58" s="48">
        <v>1</v>
      </c>
      <c r="W58" s="46">
        <v>0</v>
      </c>
      <c r="X58" s="48">
        <v>0</v>
      </c>
      <c r="Y58" s="46">
        <v>0</v>
      </c>
      <c r="Z58" s="47">
        <v>0</v>
      </c>
      <c r="AA58" s="47">
        <v>0</v>
      </c>
      <c r="AB58" s="47">
        <v>0</v>
      </c>
      <c r="AC58" s="47">
        <v>0</v>
      </c>
      <c r="AD58" s="47">
        <v>1</v>
      </c>
      <c r="AE58" s="47">
        <v>0</v>
      </c>
      <c r="AF58" s="47">
        <v>0</v>
      </c>
      <c r="AG58" s="47">
        <v>0</v>
      </c>
      <c r="AH58" s="48">
        <v>1</v>
      </c>
      <c r="AI58" s="45" t="str">
        <f>Tabella169[[#This Row],[Required for Care Plan generation]]</f>
        <v>No</v>
      </c>
      <c r="AJ58" s="45" t="str">
        <f>IF(SUM(Tabella169[[#This Row],[DE-12]:[LT-75]])&gt;0,"Yes","No")</f>
        <v>Yes</v>
      </c>
    </row>
    <row r="59" spans="1:36" s="20" customFormat="1" ht="15" customHeight="1" x14ac:dyDescent="0.25">
      <c r="A59" s="83" t="s">
        <v>89</v>
      </c>
      <c r="B59" s="84" t="s">
        <v>37</v>
      </c>
      <c r="C59" s="24" t="s">
        <v>38</v>
      </c>
      <c r="D59" s="25" t="s">
        <v>734</v>
      </c>
      <c r="E59" s="25" t="s">
        <v>735</v>
      </c>
      <c r="F59" s="25" t="s">
        <v>560</v>
      </c>
      <c r="G59" s="45">
        <v>0</v>
      </c>
      <c r="H59" s="46">
        <v>0</v>
      </c>
      <c r="I59" s="47">
        <v>0</v>
      </c>
      <c r="J59" s="47">
        <v>0</v>
      </c>
      <c r="K59" s="47">
        <v>0</v>
      </c>
      <c r="L59" s="47">
        <v>0</v>
      </c>
      <c r="M59" s="47">
        <v>0</v>
      </c>
      <c r="N59" s="47">
        <v>0</v>
      </c>
      <c r="O59" s="47">
        <v>0</v>
      </c>
      <c r="P59" s="47">
        <v>0</v>
      </c>
      <c r="Q59" s="47">
        <v>0</v>
      </c>
      <c r="R59" s="48">
        <v>0</v>
      </c>
      <c r="S59" s="46">
        <v>0</v>
      </c>
      <c r="T59" s="47">
        <v>0</v>
      </c>
      <c r="U59" s="47">
        <v>0</v>
      </c>
      <c r="V59" s="48">
        <v>0</v>
      </c>
      <c r="W59" s="46">
        <v>0</v>
      </c>
      <c r="X59" s="48">
        <v>0</v>
      </c>
      <c r="Y59" s="46">
        <v>0</v>
      </c>
      <c r="Z59" s="47">
        <v>0</v>
      </c>
      <c r="AA59" s="47">
        <v>0</v>
      </c>
      <c r="AB59" s="47">
        <v>0</v>
      </c>
      <c r="AC59" s="47">
        <v>0</v>
      </c>
      <c r="AD59" s="47">
        <v>0</v>
      </c>
      <c r="AE59" s="47">
        <v>0</v>
      </c>
      <c r="AF59" s="47">
        <v>0</v>
      </c>
      <c r="AG59" s="47">
        <v>0</v>
      </c>
      <c r="AH59" s="48">
        <v>0</v>
      </c>
      <c r="AI59" s="45" t="str">
        <f>Tabella169[[#This Row],[Required for Care Plan generation]]</f>
        <v>No</v>
      </c>
      <c r="AJ59" s="45" t="str">
        <f>IF(SUM(Tabella169[[#This Row],[DE-12]:[LT-75]])&gt;0,"Yes","No")</f>
        <v>No</v>
      </c>
    </row>
    <row r="60" spans="1:36" s="20" customFormat="1" ht="15" customHeight="1" x14ac:dyDescent="0.25">
      <c r="A60" s="83" t="s">
        <v>89</v>
      </c>
      <c r="B60" s="84" t="s">
        <v>110</v>
      </c>
      <c r="C60" s="24" t="s">
        <v>111</v>
      </c>
      <c r="D60" s="26" t="s">
        <v>717</v>
      </c>
      <c r="E60" s="25" t="s">
        <v>735</v>
      </c>
      <c r="F60" s="25" t="s">
        <v>561</v>
      </c>
      <c r="G60" s="45">
        <v>0</v>
      </c>
      <c r="H60" s="46">
        <v>1</v>
      </c>
      <c r="I60" s="47">
        <v>1</v>
      </c>
      <c r="J60" s="47">
        <v>1</v>
      </c>
      <c r="K60" s="47">
        <v>1</v>
      </c>
      <c r="L60" s="47">
        <v>1</v>
      </c>
      <c r="M60" s="47">
        <v>1</v>
      </c>
      <c r="N60" s="47">
        <v>1</v>
      </c>
      <c r="O60" s="47">
        <v>1</v>
      </c>
      <c r="P60" s="47">
        <v>1</v>
      </c>
      <c r="Q60" s="47">
        <v>1</v>
      </c>
      <c r="R60" s="48">
        <v>1</v>
      </c>
      <c r="S60" s="46">
        <v>1</v>
      </c>
      <c r="T60" s="47">
        <v>1</v>
      </c>
      <c r="U60" s="47">
        <v>1</v>
      </c>
      <c r="V60" s="48">
        <v>1</v>
      </c>
      <c r="W60" s="46">
        <v>1</v>
      </c>
      <c r="X60" s="48">
        <v>1</v>
      </c>
      <c r="Y60" s="46">
        <v>1</v>
      </c>
      <c r="Z60" s="47">
        <v>1</v>
      </c>
      <c r="AA60" s="47">
        <v>1</v>
      </c>
      <c r="AB60" s="47">
        <v>1</v>
      </c>
      <c r="AC60" s="47">
        <v>1</v>
      </c>
      <c r="AD60" s="47">
        <v>1</v>
      </c>
      <c r="AE60" s="47">
        <v>0</v>
      </c>
      <c r="AF60" s="47">
        <v>1</v>
      </c>
      <c r="AG60" s="47">
        <v>1</v>
      </c>
      <c r="AH60" s="48">
        <v>1</v>
      </c>
      <c r="AI60" s="45" t="str">
        <f>Tabella169[[#This Row],[Required for Care Plan generation]]</f>
        <v>No</v>
      </c>
      <c r="AJ60" s="45" t="str">
        <f>IF(SUM(Tabella169[[#This Row],[DE-12]:[LT-75]])&gt;0,"Yes","No")</f>
        <v>Yes</v>
      </c>
    </row>
    <row r="61" spans="1:36" s="20" customFormat="1" ht="15" customHeight="1" x14ac:dyDescent="0.25">
      <c r="A61" s="83" t="s">
        <v>89</v>
      </c>
      <c r="B61" s="84" t="s">
        <v>112</v>
      </c>
      <c r="C61" s="24" t="s">
        <v>113</v>
      </c>
      <c r="D61" s="26" t="s">
        <v>717</v>
      </c>
      <c r="E61" s="25" t="s">
        <v>735</v>
      </c>
      <c r="F61" s="25" t="s">
        <v>562</v>
      </c>
      <c r="G61" s="45">
        <v>0</v>
      </c>
      <c r="H61" s="46">
        <v>1</v>
      </c>
      <c r="I61" s="47">
        <v>1</v>
      </c>
      <c r="J61" s="47">
        <v>1</v>
      </c>
      <c r="K61" s="47">
        <v>1</v>
      </c>
      <c r="L61" s="47">
        <v>1</v>
      </c>
      <c r="M61" s="47">
        <v>1</v>
      </c>
      <c r="N61" s="47">
        <v>1</v>
      </c>
      <c r="O61" s="47">
        <v>1</v>
      </c>
      <c r="P61" s="47">
        <v>1</v>
      </c>
      <c r="Q61" s="47">
        <v>1</v>
      </c>
      <c r="R61" s="48">
        <v>1</v>
      </c>
      <c r="S61" s="46">
        <v>1</v>
      </c>
      <c r="T61" s="47">
        <v>1</v>
      </c>
      <c r="U61" s="47">
        <v>1</v>
      </c>
      <c r="V61" s="48">
        <v>1</v>
      </c>
      <c r="W61" s="46">
        <v>1</v>
      </c>
      <c r="X61" s="48">
        <v>1</v>
      </c>
      <c r="Y61" s="46">
        <v>1</v>
      </c>
      <c r="Z61" s="47">
        <v>1</v>
      </c>
      <c r="AA61" s="47">
        <v>1</v>
      </c>
      <c r="AB61" s="47">
        <v>1</v>
      </c>
      <c r="AC61" s="47">
        <v>1</v>
      </c>
      <c r="AD61" s="47">
        <v>1</v>
      </c>
      <c r="AE61" s="47">
        <v>0</v>
      </c>
      <c r="AF61" s="47">
        <v>1</v>
      </c>
      <c r="AG61" s="47">
        <v>1</v>
      </c>
      <c r="AH61" s="48">
        <v>1</v>
      </c>
      <c r="AI61" s="45" t="str">
        <f>Tabella169[[#This Row],[Required for Care Plan generation]]</f>
        <v>No</v>
      </c>
      <c r="AJ61" s="45" t="str">
        <f>IF(SUM(Tabella169[[#This Row],[DE-12]:[LT-75]])&gt;0,"Yes","No")</f>
        <v>Yes</v>
      </c>
    </row>
    <row r="62" spans="1:36" s="20" customFormat="1" ht="15" customHeight="1" x14ac:dyDescent="0.25">
      <c r="A62" s="83" t="s">
        <v>89</v>
      </c>
      <c r="B62" s="84" t="s">
        <v>114</v>
      </c>
      <c r="C62" s="24" t="s">
        <v>115</v>
      </c>
      <c r="D62" s="26" t="s">
        <v>717</v>
      </c>
      <c r="E62" s="26" t="s">
        <v>716</v>
      </c>
      <c r="F62" s="25" t="s">
        <v>563</v>
      </c>
      <c r="G62" s="45">
        <v>0</v>
      </c>
      <c r="H62" s="46">
        <v>1</v>
      </c>
      <c r="I62" s="47">
        <v>1</v>
      </c>
      <c r="J62" s="47">
        <v>1</v>
      </c>
      <c r="K62" s="47">
        <v>1</v>
      </c>
      <c r="L62" s="47">
        <v>1</v>
      </c>
      <c r="M62" s="47">
        <v>1</v>
      </c>
      <c r="N62" s="47">
        <v>1</v>
      </c>
      <c r="O62" s="47">
        <v>1</v>
      </c>
      <c r="P62" s="47">
        <v>1</v>
      </c>
      <c r="Q62" s="47">
        <v>1</v>
      </c>
      <c r="R62" s="48">
        <v>1</v>
      </c>
      <c r="S62" s="46">
        <v>1</v>
      </c>
      <c r="T62" s="47">
        <v>1</v>
      </c>
      <c r="U62" s="47">
        <v>1</v>
      </c>
      <c r="V62" s="48">
        <v>1</v>
      </c>
      <c r="W62" s="46">
        <v>1</v>
      </c>
      <c r="X62" s="48">
        <v>1</v>
      </c>
      <c r="Y62" s="46">
        <v>1</v>
      </c>
      <c r="Z62" s="47">
        <v>1</v>
      </c>
      <c r="AA62" s="47">
        <v>1</v>
      </c>
      <c r="AB62" s="47">
        <v>1</v>
      </c>
      <c r="AC62" s="47">
        <v>1</v>
      </c>
      <c r="AD62" s="47">
        <v>1</v>
      </c>
      <c r="AE62" s="47">
        <v>0</v>
      </c>
      <c r="AF62" s="47">
        <v>1</v>
      </c>
      <c r="AG62" s="47">
        <v>1</v>
      </c>
      <c r="AH62" s="48">
        <v>1</v>
      </c>
      <c r="AI62" s="45" t="str">
        <f>Tabella169[[#This Row],[Required for Care Plan generation]]</f>
        <v>Yes</v>
      </c>
      <c r="AJ62" s="45" t="str">
        <f>IF(SUM(Tabella169[[#This Row],[DE-12]:[LT-75]])&gt;0,"Yes","No")</f>
        <v>Yes</v>
      </c>
    </row>
    <row r="63" spans="1:36" s="20" customFormat="1" ht="15" customHeight="1" x14ac:dyDescent="0.25">
      <c r="A63" s="83" t="s">
        <v>89</v>
      </c>
      <c r="B63" s="84" t="s">
        <v>116</v>
      </c>
      <c r="C63" s="24" t="s">
        <v>117</v>
      </c>
      <c r="D63" s="26" t="s">
        <v>717</v>
      </c>
      <c r="E63" s="26" t="s">
        <v>716</v>
      </c>
      <c r="F63" s="25" t="s">
        <v>564</v>
      </c>
      <c r="G63" s="45">
        <v>0</v>
      </c>
      <c r="H63" s="46">
        <v>1</v>
      </c>
      <c r="I63" s="47">
        <v>1</v>
      </c>
      <c r="J63" s="47">
        <v>1</v>
      </c>
      <c r="K63" s="47">
        <v>1</v>
      </c>
      <c r="L63" s="47">
        <v>1</v>
      </c>
      <c r="M63" s="47">
        <v>1</v>
      </c>
      <c r="N63" s="47">
        <v>1</v>
      </c>
      <c r="O63" s="47">
        <v>1</v>
      </c>
      <c r="P63" s="47">
        <v>1</v>
      </c>
      <c r="Q63" s="47">
        <v>1</v>
      </c>
      <c r="R63" s="48">
        <v>1</v>
      </c>
      <c r="S63" s="46">
        <v>1</v>
      </c>
      <c r="T63" s="47">
        <v>1</v>
      </c>
      <c r="U63" s="47">
        <v>1</v>
      </c>
      <c r="V63" s="48">
        <v>1</v>
      </c>
      <c r="W63" s="46">
        <v>1</v>
      </c>
      <c r="X63" s="48">
        <v>1</v>
      </c>
      <c r="Y63" s="46">
        <v>1</v>
      </c>
      <c r="Z63" s="47">
        <v>1</v>
      </c>
      <c r="AA63" s="47">
        <v>1</v>
      </c>
      <c r="AB63" s="47">
        <v>1</v>
      </c>
      <c r="AC63" s="47">
        <v>1</v>
      </c>
      <c r="AD63" s="47">
        <v>1</v>
      </c>
      <c r="AE63" s="47">
        <v>0</v>
      </c>
      <c r="AF63" s="47">
        <v>1</v>
      </c>
      <c r="AG63" s="47">
        <v>1</v>
      </c>
      <c r="AH63" s="48">
        <v>1</v>
      </c>
      <c r="AI63" s="45" t="str">
        <f>Tabella169[[#This Row],[Required for Care Plan generation]]</f>
        <v>Yes</v>
      </c>
      <c r="AJ63" s="45" t="str">
        <f>IF(SUM(Tabella169[[#This Row],[DE-12]:[LT-75]])&gt;0,"Yes","No")</f>
        <v>Yes</v>
      </c>
    </row>
    <row r="64" spans="1:36" s="20" customFormat="1" ht="15" customHeight="1" x14ac:dyDescent="0.25">
      <c r="A64" s="83" t="s">
        <v>89</v>
      </c>
      <c r="B64" s="84" t="s">
        <v>118</v>
      </c>
      <c r="C64" s="24" t="s">
        <v>119</v>
      </c>
      <c r="D64" s="26" t="s">
        <v>717</v>
      </c>
      <c r="E64" s="25" t="s">
        <v>735</v>
      </c>
      <c r="F64" s="25" t="s">
        <v>565</v>
      </c>
      <c r="G64" s="45">
        <v>0</v>
      </c>
      <c r="H64" s="46">
        <v>1</v>
      </c>
      <c r="I64" s="47">
        <v>1</v>
      </c>
      <c r="J64" s="47">
        <v>1</v>
      </c>
      <c r="K64" s="47">
        <v>1</v>
      </c>
      <c r="L64" s="47">
        <v>1</v>
      </c>
      <c r="M64" s="47">
        <v>1</v>
      </c>
      <c r="N64" s="47">
        <v>1</v>
      </c>
      <c r="O64" s="47">
        <v>1</v>
      </c>
      <c r="P64" s="47">
        <v>1</v>
      </c>
      <c r="Q64" s="47">
        <v>1</v>
      </c>
      <c r="R64" s="48">
        <v>1</v>
      </c>
      <c r="S64" s="46">
        <v>1</v>
      </c>
      <c r="T64" s="47">
        <v>1</v>
      </c>
      <c r="U64" s="47">
        <v>1</v>
      </c>
      <c r="V64" s="48">
        <v>1</v>
      </c>
      <c r="W64" s="46">
        <v>1</v>
      </c>
      <c r="X64" s="48">
        <v>1</v>
      </c>
      <c r="Y64" s="46">
        <v>1</v>
      </c>
      <c r="Z64" s="47">
        <v>1</v>
      </c>
      <c r="AA64" s="47">
        <v>1</v>
      </c>
      <c r="AB64" s="47">
        <v>1</v>
      </c>
      <c r="AC64" s="47">
        <v>1</v>
      </c>
      <c r="AD64" s="47">
        <v>1</v>
      </c>
      <c r="AE64" s="47">
        <v>0</v>
      </c>
      <c r="AF64" s="47">
        <v>1</v>
      </c>
      <c r="AG64" s="47">
        <v>1</v>
      </c>
      <c r="AH64" s="48">
        <v>1</v>
      </c>
      <c r="AI64" s="45" t="str">
        <f>Tabella169[[#This Row],[Required for Care Plan generation]]</f>
        <v>No</v>
      </c>
      <c r="AJ64" s="45" t="str">
        <f>IF(SUM(Tabella169[[#This Row],[DE-12]:[LT-75]])&gt;0,"Yes","No")</f>
        <v>Yes</v>
      </c>
    </row>
    <row r="65" spans="1:36" s="20" customFormat="1" ht="15" customHeight="1" x14ac:dyDescent="0.25">
      <c r="A65" s="83" t="s">
        <v>89</v>
      </c>
      <c r="B65" s="84" t="s">
        <v>120</v>
      </c>
      <c r="C65" s="24" t="s">
        <v>121</v>
      </c>
      <c r="D65" s="26" t="s">
        <v>717</v>
      </c>
      <c r="E65" s="26" t="s">
        <v>716</v>
      </c>
      <c r="F65" s="25" t="s">
        <v>566</v>
      </c>
      <c r="G65" s="45">
        <v>0</v>
      </c>
      <c r="H65" s="46">
        <v>1</v>
      </c>
      <c r="I65" s="47">
        <v>1</v>
      </c>
      <c r="J65" s="47">
        <v>1</v>
      </c>
      <c r="K65" s="47">
        <v>1</v>
      </c>
      <c r="L65" s="47">
        <v>1</v>
      </c>
      <c r="M65" s="47">
        <v>1</v>
      </c>
      <c r="N65" s="47">
        <v>1</v>
      </c>
      <c r="O65" s="47">
        <v>1</v>
      </c>
      <c r="P65" s="47">
        <v>1</v>
      </c>
      <c r="Q65" s="47">
        <v>1</v>
      </c>
      <c r="R65" s="48">
        <v>1</v>
      </c>
      <c r="S65" s="46">
        <v>1</v>
      </c>
      <c r="T65" s="47">
        <v>1</v>
      </c>
      <c r="U65" s="47">
        <v>1</v>
      </c>
      <c r="V65" s="48">
        <v>1</v>
      </c>
      <c r="W65" s="46">
        <v>1</v>
      </c>
      <c r="X65" s="48">
        <v>1</v>
      </c>
      <c r="Y65" s="46">
        <v>1</v>
      </c>
      <c r="Z65" s="47">
        <v>1</v>
      </c>
      <c r="AA65" s="47">
        <v>1</v>
      </c>
      <c r="AB65" s="47">
        <v>1</v>
      </c>
      <c r="AC65" s="47">
        <v>1</v>
      </c>
      <c r="AD65" s="47">
        <v>1</v>
      </c>
      <c r="AE65" s="47">
        <v>0</v>
      </c>
      <c r="AF65" s="47">
        <v>1</v>
      </c>
      <c r="AG65" s="47">
        <v>1</v>
      </c>
      <c r="AH65" s="48">
        <v>1</v>
      </c>
      <c r="AI65" s="45" t="str">
        <f>Tabella169[[#This Row],[Required for Care Plan generation]]</f>
        <v>Yes</v>
      </c>
      <c r="AJ65" s="45" t="str">
        <f>IF(SUM(Tabella169[[#This Row],[DE-12]:[LT-75]])&gt;0,"Yes","No")</f>
        <v>Yes</v>
      </c>
    </row>
    <row r="66" spans="1:36" s="20" customFormat="1" ht="15" customHeight="1" x14ac:dyDescent="0.25">
      <c r="A66" s="83" t="s">
        <v>89</v>
      </c>
      <c r="B66" s="84" t="s">
        <v>122</v>
      </c>
      <c r="C66" s="24" t="s">
        <v>123</v>
      </c>
      <c r="D66" s="25" t="s">
        <v>716</v>
      </c>
      <c r="E66" s="26" t="s">
        <v>716</v>
      </c>
      <c r="F66" s="25" t="s">
        <v>567</v>
      </c>
      <c r="G66" s="45">
        <v>0</v>
      </c>
      <c r="H66" s="46">
        <v>1</v>
      </c>
      <c r="I66" s="47">
        <v>1</v>
      </c>
      <c r="J66" s="47">
        <v>1</v>
      </c>
      <c r="K66" s="47">
        <v>1</v>
      </c>
      <c r="L66" s="47">
        <v>1</v>
      </c>
      <c r="M66" s="47">
        <v>1</v>
      </c>
      <c r="N66" s="47">
        <v>0</v>
      </c>
      <c r="O66" s="47">
        <v>1</v>
      </c>
      <c r="P66" s="47">
        <v>1</v>
      </c>
      <c r="Q66" s="47">
        <v>0</v>
      </c>
      <c r="R66" s="48">
        <v>0</v>
      </c>
      <c r="S66" s="46">
        <v>1</v>
      </c>
      <c r="T66" s="47">
        <v>1</v>
      </c>
      <c r="U66" s="47">
        <v>1</v>
      </c>
      <c r="V66" s="48">
        <v>1</v>
      </c>
      <c r="W66" s="46">
        <v>0</v>
      </c>
      <c r="X66" s="48">
        <v>1</v>
      </c>
      <c r="Y66" s="46">
        <v>1</v>
      </c>
      <c r="Z66" s="47">
        <v>1</v>
      </c>
      <c r="AA66" s="47">
        <v>0</v>
      </c>
      <c r="AB66" s="47">
        <v>0</v>
      </c>
      <c r="AC66" s="47">
        <v>1</v>
      </c>
      <c r="AD66" s="47">
        <v>1</v>
      </c>
      <c r="AE66" s="47">
        <v>0</v>
      </c>
      <c r="AF66" s="47">
        <v>1</v>
      </c>
      <c r="AG66" s="47">
        <v>1</v>
      </c>
      <c r="AH66" s="48">
        <v>1</v>
      </c>
      <c r="AI66" s="45" t="str">
        <f>Tabella169[[#This Row],[Required for Care Plan generation]]</f>
        <v>Yes</v>
      </c>
      <c r="AJ66" s="45" t="str">
        <f>IF(SUM(Tabella169[[#This Row],[DE-12]:[LT-75]])&gt;0,"Yes","No")</f>
        <v>Yes</v>
      </c>
    </row>
    <row r="67" spans="1:36" s="20" customFormat="1" ht="15" customHeight="1" x14ac:dyDescent="0.25">
      <c r="A67" s="83" t="s">
        <v>89</v>
      </c>
      <c r="B67" s="84" t="s">
        <v>124</v>
      </c>
      <c r="C67" s="24" t="s">
        <v>125</v>
      </c>
      <c r="D67" s="25" t="s">
        <v>735</v>
      </c>
      <c r="E67" s="25" t="s">
        <v>735</v>
      </c>
      <c r="F67" s="25" t="s">
        <v>568</v>
      </c>
      <c r="G67" s="45">
        <v>0</v>
      </c>
      <c r="H67" s="46">
        <v>1</v>
      </c>
      <c r="I67" s="47">
        <v>1</v>
      </c>
      <c r="J67" s="47">
        <v>1</v>
      </c>
      <c r="K67" s="47">
        <v>1</v>
      </c>
      <c r="L67" s="47">
        <v>1</v>
      </c>
      <c r="M67" s="47">
        <v>1</v>
      </c>
      <c r="N67" s="47">
        <v>0</v>
      </c>
      <c r="O67" s="47">
        <v>0</v>
      </c>
      <c r="P67" s="47">
        <v>0</v>
      </c>
      <c r="Q67" s="47">
        <v>0</v>
      </c>
      <c r="R67" s="48">
        <v>0</v>
      </c>
      <c r="S67" s="46">
        <v>1</v>
      </c>
      <c r="T67" s="47">
        <v>1</v>
      </c>
      <c r="U67" s="47">
        <v>1</v>
      </c>
      <c r="V67" s="48">
        <v>1</v>
      </c>
      <c r="W67" s="46">
        <v>0</v>
      </c>
      <c r="X67" s="48">
        <v>0</v>
      </c>
      <c r="Y67" s="46">
        <v>0</v>
      </c>
      <c r="Z67" s="47">
        <v>0</v>
      </c>
      <c r="AA67" s="47">
        <v>0</v>
      </c>
      <c r="AB67" s="47">
        <v>0</v>
      </c>
      <c r="AC67" s="47">
        <v>0</v>
      </c>
      <c r="AD67" s="47">
        <v>1</v>
      </c>
      <c r="AE67" s="47">
        <v>0</v>
      </c>
      <c r="AF67" s="47">
        <v>0</v>
      </c>
      <c r="AG67" s="47">
        <v>0</v>
      </c>
      <c r="AH67" s="48">
        <v>1</v>
      </c>
      <c r="AI67" s="45" t="str">
        <f>Tabella169[[#This Row],[Required for Care Plan generation]]</f>
        <v>No</v>
      </c>
      <c r="AJ67" s="45" t="str">
        <f>IF(SUM(Tabella169[[#This Row],[DE-12]:[LT-75]])&gt;0,"Yes","No")</f>
        <v>Yes</v>
      </c>
    </row>
    <row r="68" spans="1:36" s="20" customFormat="1" ht="15" customHeight="1" x14ac:dyDescent="0.25">
      <c r="A68" s="83" t="s">
        <v>89</v>
      </c>
      <c r="B68" s="84" t="s">
        <v>126</v>
      </c>
      <c r="C68" s="24" t="s">
        <v>127</v>
      </c>
      <c r="D68" s="26" t="s">
        <v>736</v>
      </c>
      <c r="E68" s="25" t="s">
        <v>735</v>
      </c>
      <c r="F68" s="25" t="s">
        <v>569</v>
      </c>
      <c r="G68" s="45">
        <v>0</v>
      </c>
      <c r="H68" s="46">
        <v>0</v>
      </c>
      <c r="I68" s="47">
        <v>0</v>
      </c>
      <c r="J68" s="47">
        <v>0</v>
      </c>
      <c r="K68" s="47">
        <v>0</v>
      </c>
      <c r="L68" s="47">
        <v>0</v>
      </c>
      <c r="M68" s="47">
        <v>0</v>
      </c>
      <c r="N68" s="47">
        <v>0</v>
      </c>
      <c r="O68" s="47">
        <v>0</v>
      </c>
      <c r="P68" s="47">
        <v>0</v>
      </c>
      <c r="Q68" s="47">
        <v>0</v>
      </c>
      <c r="R68" s="48">
        <v>0</v>
      </c>
      <c r="S68" s="46">
        <v>0</v>
      </c>
      <c r="T68" s="47">
        <v>0</v>
      </c>
      <c r="U68" s="47">
        <v>0</v>
      </c>
      <c r="V68" s="48">
        <v>0</v>
      </c>
      <c r="W68" s="46">
        <v>0</v>
      </c>
      <c r="X68" s="48">
        <v>0</v>
      </c>
      <c r="Y68" s="46">
        <v>0</v>
      </c>
      <c r="Z68" s="47">
        <v>0</v>
      </c>
      <c r="AA68" s="47">
        <v>0</v>
      </c>
      <c r="AB68" s="47">
        <v>0</v>
      </c>
      <c r="AC68" s="47">
        <v>0</v>
      </c>
      <c r="AD68" s="47">
        <v>0</v>
      </c>
      <c r="AE68" s="47">
        <v>0</v>
      </c>
      <c r="AF68" s="47">
        <v>0</v>
      </c>
      <c r="AG68" s="47">
        <v>0</v>
      </c>
      <c r="AH68" s="48">
        <v>0</v>
      </c>
      <c r="AI68" s="45" t="str">
        <f>Tabella169[[#This Row],[Required for Care Plan generation]]</f>
        <v>No</v>
      </c>
      <c r="AJ68" s="45" t="str">
        <f>IF(SUM(Tabella169[[#This Row],[DE-12]:[LT-75]])&gt;0,"Yes","No")</f>
        <v>No</v>
      </c>
    </row>
    <row r="69" spans="1:36" s="20" customFormat="1" ht="15" customHeight="1" x14ac:dyDescent="0.25">
      <c r="A69" s="83" t="s">
        <v>89</v>
      </c>
      <c r="B69" s="84" t="s">
        <v>128</v>
      </c>
      <c r="C69" s="24" t="s">
        <v>129</v>
      </c>
      <c r="D69" s="26" t="s">
        <v>717</v>
      </c>
      <c r="E69" s="26" t="s">
        <v>716</v>
      </c>
      <c r="F69" s="25" t="s">
        <v>570</v>
      </c>
      <c r="G69" s="45">
        <v>0</v>
      </c>
      <c r="H69" s="46">
        <v>1</v>
      </c>
      <c r="I69" s="47">
        <v>1</v>
      </c>
      <c r="J69" s="47">
        <v>1</v>
      </c>
      <c r="K69" s="47">
        <v>1</v>
      </c>
      <c r="L69" s="47">
        <v>1</v>
      </c>
      <c r="M69" s="47">
        <v>1</v>
      </c>
      <c r="N69" s="47">
        <v>0</v>
      </c>
      <c r="O69" s="47">
        <v>1</v>
      </c>
      <c r="P69" s="47">
        <v>1</v>
      </c>
      <c r="Q69" s="47">
        <v>0</v>
      </c>
      <c r="R69" s="48">
        <v>0</v>
      </c>
      <c r="S69" s="46">
        <v>1</v>
      </c>
      <c r="T69" s="47">
        <v>1</v>
      </c>
      <c r="U69" s="47">
        <v>1</v>
      </c>
      <c r="V69" s="48">
        <v>1</v>
      </c>
      <c r="W69" s="46">
        <v>0</v>
      </c>
      <c r="X69" s="48">
        <v>0</v>
      </c>
      <c r="Y69" s="46">
        <v>0</v>
      </c>
      <c r="Z69" s="47">
        <v>1</v>
      </c>
      <c r="AA69" s="47">
        <v>0</v>
      </c>
      <c r="AB69" s="47">
        <v>0</v>
      </c>
      <c r="AC69" s="47">
        <v>1</v>
      </c>
      <c r="AD69" s="47">
        <v>1</v>
      </c>
      <c r="AE69" s="47">
        <v>0</v>
      </c>
      <c r="AF69" s="47">
        <v>0</v>
      </c>
      <c r="AG69" s="47">
        <v>0</v>
      </c>
      <c r="AH69" s="48">
        <v>1</v>
      </c>
      <c r="AI69" s="45" t="str">
        <f>Tabella169[[#This Row],[Required for Care Plan generation]]</f>
        <v>Yes</v>
      </c>
      <c r="AJ69" s="45" t="str">
        <f>IF(SUM(Tabella169[[#This Row],[DE-12]:[LT-75]])&gt;0,"Yes","No")</f>
        <v>Yes</v>
      </c>
    </row>
    <row r="70" spans="1:36" s="20" customFormat="1" ht="15" customHeight="1" x14ac:dyDescent="0.25">
      <c r="A70" s="83" t="s">
        <v>89</v>
      </c>
      <c r="B70" s="84" t="s">
        <v>130</v>
      </c>
      <c r="C70" s="24" t="s">
        <v>131</v>
      </c>
      <c r="D70" s="25" t="s">
        <v>737</v>
      </c>
      <c r="E70" s="25" t="s">
        <v>735</v>
      </c>
      <c r="F70" s="25" t="s">
        <v>571</v>
      </c>
      <c r="G70" s="45">
        <v>0</v>
      </c>
      <c r="H70" s="46">
        <v>0</v>
      </c>
      <c r="I70" s="47">
        <v>1</v>
      </c>
      <c r="J70" s="47">
        <v>1</v>
      </c>
      <c r="K70" s="47">
        <v>0</v>
      </c>
      <c r="L70" s="47">
        <v>0</v>
      </c>
      <c r="M70" s="47">
        <v>1</v>
      </c>
      <c r="N70" s="47">
        <v>0</v>
      </c>
      <c r="O70" s="47">
        <v>1</v>
      </c>
      <c r="P70" s="47">
        <v>1</v>
      </c>
      <c r="Q70" s="47">
        <v>0</v>
      </c>
      <c r="R70" s="48">
        <v>0</v>
      </c>
      <c r="S70" s="46">
        <v>0</v>
      </c>
      <c r="T70" s="47">
        <v>1</v>
      </c>
      <c r="U70" s="47">
        <v>1</v>
      </c>
      <c r="V70" s="48">
        <v>0</v>
      </c>
      <c r="W70" s="46">
        <v>0</v>
      </c>
      <c r="X70" s="48">
        <v>0</v>
      </c>
      <c r="Y70" s="46">
        <v>0</v>
      </c>
      <c r="Z70" s="47">
        <v>1</v>
      </c>
      <c r="AA70" s="47">
        <v>0</v>
      </c>
      <c r="AB70" s="47">
        <v>0</v>
      </c>
      <c r="AC70" s="47">
        <v>1</v>
      </c>
      <c r="AD70" s="47">
        <v>0</v>
      </c>
      <c r="AE70" s="47">
        <v>0</v>
      </c>
      <c r="AF70" s="47">
        <v>0</v>
      </c>
      <c r="AG70" s="47">
        <v>0</v>
      </c>
      <c r="AH70" s="48">
        <v>1</v>
      </c>
      <c r="AI70" s="45" t="str">
        <f>Tabella169[[#This Row],[Required for Care Plan generation]]</f>
        <v>No</v>
      </c>
      <c r="AJ70" s="45" t="str">
        <f>IF(SUM(Tabella169[[#This Row],[DE-12]:[LT-75]])&gt;0,"Yes","No")</f>
        <v>Yes</v>
      </c>
    </row>
    <row r="71" spans="1:36" s="20" customFormat="1" ht="15" customHeight="1" x14ac:dyDescent="0.25">
      <c r="A71" s="83" t="s">
        <v>89</v>
      </c>
      <c r="B71" s="84" t="s">
        <v>132</v>
      </c>
      <c r="C71" s="24" t="s">
        <v>133</v>
      </c>
      <c r="D71" s="25" t="s">
        <v>737</v>
      </c>
      <c r="E71" s="25" t="s">
        <v>735</v>
      </c>
      <c r="F71" s="25" t="s">
        <v>572</v>
      </c>
      <c r="G71" s="45">
        <v>0</v>
      </c>
      <c r="H71" s="46">
        <v>0</v>
      </c>
      <c r="I71" s="47">
        <v>1</v>
      </c>
      <c r="J71" s="47">
        <v>1</v>
      </c>
      <c r="K71" s="47">
        <v>0</v>
      </c>
      <c r="L71" s="47">
        <v>0</v>
      </c>
      <c r="M71" s="47">
        <v>1</v>
      </c>
      <c r="N71" s="47">
        <v>0</v>
      </c>
      <c r="O71" s="47">
        <v>1</v>
      </c>
      <c r="P71" s="47">
        <v>1</v>
      </c>
      <c r="Q71" s="47">
        <v>0</v>
      </c>
      <c r="R71" s="48">
        <v>0</v>
      </c>
      <c r="S71" s="46">
        <v>0</v>
      </c>
      <c r="T71" s="47">
        <v>1</v>
      </c>
      <c r="U71" s="47">
        <v>1</v>
      </c>
      <c r="V71" s="48">
        <v>0</v>
      </c>
      <c r="W71" s="46">
        <v>0</v>
      </c>
      <c r="X71" s="48">
        <v>0</v>
      </c>
      <c r="Y71" s="46">
        <v>0</v>
      </c>
      <c r="Z71" s="47">
        <v>1</v>
      </c>
      <c r="AA71" s="47">
        <v>0</v>
      </c>
      <c r="AB71" s="47">
        <v>0</v>
      </c>
      <c r="AC71" s="47">
        <v>1</v>
      </c>
      <c r="AD71" s="47">
        <v>0</v>
      </c>
      <c r="AE71" s="47">
        <v>0</v>
      </c>
      <c r="AF71" s="47">
        <v>0</v>
      </c>
      <c r="AG71" s="47">
        <v>0</v>
      </c>
      <c r="AH71" s="48">
        <v>1</v>
      </c>
      <c r="AI71" s="45" t="str">
        <f>Tabella169[[#This Row],[Required for Care Plan generation]]</f>
        <v>No</v>
      </c>
      <c r="AJ71" s="45" t="str">
        <f>IF(SUM(Tabella169[[#This Row],[DE-12]:[LT-75]])&gt;0,"Yes","No")</f>
        <v>Yes</v>
      </c>
    </row>
    <row r="72" spans="1:36" s="20" customFormat="1" ht="15" customHeight="1" x14ac:dyDescent="0.25">
      <c r="A72" s="83" t="s">
        <v>89</v>
      </c>
      <c r="B72" s="84" t="s">
        <v>134</v>
      </c>
      <c r="C72" s="24" t="s">
        <v>135</v>
      </c>
      <c r="D72" s="26" t="s">
        <v>717</v>
      </c>
      <c r="E72" s="25" t="s">
        <v>735</v>
      </c>
      <c r="F72" s="25" t="s">
        <v>573</v>
      </c>
      <c r="G72" s="45">
        <v>0</v>
      </c>
      <c r="H72" s="46">
        <v>1</v>
      </c>
      <c r="I72" s="47">
        <v>1</v>
      </c>
      <c r="J72" s="47">
        <v>1</v>
      </c>
      <c r="K72" s="47">
        <v>1</v>
      </c>
      <c r="L72" s="47">
        <v>1</v>
      </c>
      <c r="M72" s="47">
        <v>1</v>
      </c>
      <c r="N72" s="47">
        <v>0</v>
      </c>
      <c r="O72" s="47">
        <v>0</v>
      </c>
      <c r="P72" s="47">
        <v>0</v>
      </c>
      <c r="Q72" s="47">
        <v>0</v>
      </c>
      <c r="R72" s="48">
        <v>0</v>
      </c>
      <c r="S72" s="46">
        <v>1</v>
      </c>
      <c r="T72" s="47">
        <v>1</v>
      </c>
      <c r="U72" s="47">
        <v>1</v>
      </c>
      <c r="V72" s="48">
        <v>1</v>
      </c>
      <c r="W72" s="46">
        <v>0</v>
      </c>
      <c r="X72" s="48">
        <v>0</v>
      </c>
      <c r="Y72" s="46">
        <v>0</v>
      </c>
      <c r="Z72" s="47">
        <v>0</v>
      </c>
      <c r="AA72" s="47">
        <v>0</v>
      </c>
      <c r="AB72" s="47">
        <v>0</v>
      </c>
      <c r="AC72" s="47">
        <v>0</v>
      </c>
      <c r="AD72" s="47">
        <v>1</v>
      </c>
      <c r="AE72" s="47">
        <v>0</v>
      </c>
      <c r="AF72" s="47">
        <v>0</v>
      </c>
      <c r="AG72" s="47">
        <v>0</v>
      </c>
      <c r="AH72" s="48">
        <v>1</v>
      </c>
      <c r="AI72" s="45" t="str">
        <f>Tabella169[[#This Row],[Required for Care Plan generation]]</f>
        <v>No</v>
      </c>
      <c r="AJ72" s="45" t="str">
        <f>IF(SUM(Tabella169[[#This Row],[DE-12]:[LT-75]])&gt;0,"Yes","No")</f>
        <v>Yes</v>
      </c>
    </row>
    <row r="73" spans="1:36" s="20" customFormat="1" ht="15" customHeight="1" thickBot="1" x14ac:dyDescent="0.3">
      <c r="A73" s="83" t="s">
        <v>89</v>
      </c>
      <c r="B73" s="84" t="s">
        <v>136</v>
      </c>
      <c r="C73" s="24" t="s">
        <v>137</v>
      </c>
      <c r="D73" s="25" t="s">
        <v>738</v>
      </c>
      <c r="E73" s="25" t="s">
        <v>735</v>
      </c>
      <c r="F73" s="25" t="s">
        <v>574</v>
      </c>
      <c r="G73" s="45">
        <v>0</v>
      </c>
      <c r="H73" s="46">
        <v>0</v>
      </c>
      <c r="I73" s="47">
        <v>0</v>
      </c>
      <c r="J73" s="47">
        <v>0</v>
      </c>
      <c r="K73" s="47">
        <v>0</v>
      </c>
      <c r="L73" s="47">
        <v>0</v>
      </c>
      <c r="M73" s="47">
        <v>0</v>
      </c>
      <c r="N73" s="47">
        <v>0</v>
      </c>
      <c r="O73" s="47">
        <v>0</v>
      </c>
      <c r="P73" s="47">
        <v>0</v>
      </c>
      <c r="Q73" s="47">
        <v>0</v>
      </c>
      <c r="R73" s="48">
        <v>0</v>
      </c>
      <c r="S73" s="46">
        <v>0</v>
      </c>
      <c r="T73" s="47">
        <v>1</v>
      </c>
      <c r="U73" s="47">
        <v>0</v>
      </c>
      <c r="V73" s="48">
        <v>1</v>
      </c>
      <c r="W73" s="46">
        <v>0</v>
      </c>
      <c r="X73" s="48">
        <v>0</v>
      </c>
      <c r="Y73" s="46">
        <v>1</v>
      </c>
      <c r="Z73" s="47">
        <v>1</v>
      </c>
      <c r="AA73" s="47">
        <v>0</v>
      </c>
      <c r="AB73" s="47">
        <v>0</v>
      </c>
      <c r="AC73" s="47">
        <v>1</v>
      </c>
      <c r="AD73" s="47">
        <v>0</v>
      </c>
      <c r="AE73" s="47">
        <v>0</v>
      </c>
      <c r="AF73" s="47">
        <v>1</v>
      </c>
      <c r="AG73" s="47">
        <v>1</v>
      </c>
      <c r="AH73" s="48">
        <v>0</v>
      </c>
      <c r="AI73" s="45" t="str">
        <f>Tabella169[[#This Row],[Required for Care Plan generation]]</f>
        <v>No</v>
      </c>
      <c r="AJ73" s="45" t="str">
        <f>IF(SUM(Tabella169[[#This Row],[DE-12]:[LT-75]])&gt;0,"Yes","No")</f>
        <v>Yes</v>
      </c>
    </row>
    <row r="74" spans="1:36" s="20" customFormat="1" ht="15" customHeight="1" thickTop="1" x14ac:dyDescent="0.25">
      <c r="A74" s="77" t="s">
        <v>92</v>
      </c>
      <c r="B74" s="78" t="s">
        <v>27</v>
      </c>
      <c r="C74" s="30" t="s">
        <v>28</v>
      </c>
      <c r="D74" s="31" t="s">
        <v>716</v>
      </c>
      <c r="E74" s="31" t="s">
        <v>735</v>
      </c>
      <c r="F74" s="31" t="s">
        <v>575</v>
      </c>
      <c r="G74" s="41">
        <v>1</v>
      </c>
      <c r="H74" s="42">
        <v>1</v>
      </c>
      <c r="I74" s="43">
        <v>0</v>
      </c>
      <c r="J74" s="43">
        <v>1</v>
      </c>
      <c r="K74" s="43">
        <v>1</v>
      </c>
      <c r="L74" s="43">
        <v>0</v>
      </c>
      <c r="M74" s="43">
        <v>0</v>
      </c>
      <c r="N74" s="43">
        <v>0</v>
      </c>
      <c r="O74" s="43">
        <v>0</v>
      </c>
      <c r="P74" s="43">
        <v>0</v>
      </c>
      <c r="Q74" s="43">
        <v>0</v>
      </c>
      <c r="R74" s="44">
        <v>0</v>
      </c>
      <c r="S74" s="42">
        <v>0</v>
      </c>
      <c r="T74" s="43">
        <v>1</v>
      </c>
      <c r="U74" s="43">
        <v>0</v>
      </c>
      <c r="V74" s="44">
        <v>0</v>
      </c>
      <c r="W74" s="42">
        <v>1</v>
      </c>
      <c r="X74" s="44">
        <v>1</v>
      </c>
      <c r="Y74" s="42">
        <v>1</v>
      </c>
      <c r="Z74" s="43">
        <v>0</v>
      </c>
      <c r="AA74" s="43">
        <v>1</v>
      </c>
      <c r="AB74" s="43">
        <v>1</v>
      </c>
      <c r="AC74" s="43">
        <v>1</v>
      </c>
      <c r="AD74" s="43">
        <v>1</v>
      </c>
      <c r="AE74" s="43">
        <v>1</v>
      </c>
      <c r="AF74" s="43">
        <v>1</v>
      </c>
      <c r="AG74" s="43">
        <v>1</v>
      </c>
      <c r="AH74" s="44">
        <v>1</v>
      </c>
      <c r="AI74" s="45" t="str">
        <f>Tabella169[[#This Row],[Required for Care Plan generation]]</f>
        <v>No</v>
      </c>
      <c r="AJ74" s="45" t="str">
        <f>IF(SUM(Tabella169[[#This Row],[DE-12]:[LT-75]])&gt;0,"Yes","No")</f>
        <v>Yes</v>
      </c>
    </row>
    <row r="75" spans="1:36" s="20" customFormat="1" ht="15" customHeight="1" x14ac:dyDescent="0.25">
      <c r="A75" s="79" t="s">
        <v>92</v>
      </c>
      <c r="B75" s="80" t="s">
        <v>107</v>
      </c>
      <c r="C75" s="21" t="s">
        <v>108</v>
      </c>
      <c r="D75" s="22" t="s">
        <v>716</v>
      </c>
      <c r="E75" s="22" t="s">
        <v>735</v>
      </c>
      <c r="F75" s="22"/>
      <c r="G75" s="45">
        <v>1</v>
      </c>
      <c r="H75" s="46">
        <v>1</v>
      </c>
      <c r="I75" s="47">
        <v>0</v>
      </c>
      <c r="J75" s="47">
        <v>1</v>
      </c>
      <c r="K75" s="47">
        <v>1</v>
      </c>
      <c r="L75" s="47">
        <v>0</v>
      </c>
      <c r="M75" s="47">
        <v>0</v>
      </c>
      <c r="N75" s="47">
        <v>0</v>
      </c>
      <c r="O75" s="47">
        <v>0</v>
      </c>
      <c r="P75" s="47">
        <v>0</v>
      </c>
      <c r="Q75" s="47">
        <v>0</v>
      </c>
      <c r="R75" s="48">
        <v>0</v>
      </c>
      <c r="S75" s="46">
        <v>0</v>
      </c>
      <c r="T75" s="47">
        <v>1</v>
      </c>
      <c r="U75" s="47">
        <v>0</v>
      </c>
      <c r="V75" s="48">
        <v>0</v>
      </c>
      <c r="W75" s="46">
        <v>1</v>
      </c>
      <c r="X75" s="48">
        <v>1</v>
      </c>
      <c r="Y75" s="46">
        <v>1</v>
      </c>
      <c r="Z75" s="47">
        <v>0</v>
      </c>
      <c r="AA75" s="47">
        <v>1</v>
      </c>
      <c r="AB75" s="47">
        <v>1</v>
      </c>
      <c r="AC75" s="47">
        <v>1</v>
      </c>
      <c r="AD75" s="47">
        <v>1</v>
      </c>
      <c r="AE75" s="47">
        <v>1</v>
      </c>
      <c r="AF75" s="47">
        <v>1</v>
      </c>
      <c r="AG75" s="47">
        <v>1</v>
      </c>
      <c r="AH75" s="48">
        <v>1</v>
      </c>
      <c r="AI75" s="45" t="str">
        <f>Tabella169[[#This Row],[Required for Care Plan generation]]</f>
        <v>No</v>
      </c>
      <c r="AJ75" s="45" t="str">
        <f>IF(SUM(Tabella169[[#This Row],[DE-12]:[LT-75]])&gt;0,"Yes","No")</f>
        <v>Yes</v>
      </c>
    </row>
    <row r="76" spans="1:36" s="20" customFormat="1" ht="15" customHeight="1" x14ac:dyDescent="0.25">
      <c r="A76" s="79" t="s">
        <v>92</v>
      </c>
      <c r="B76" s="80" t="s">
        <v>138</v>
      </c>
      <c r="C76" s="21" t="s">
        <v>139</v>
      </c>
      <c r="D76" s="22" t="s">
        <v>716</v>
      </c>
      <c r="E76" s="22" t="s">
        <v>735</v>
      </c>
      <c r="F76" s="22" t="s">
        <v>576</v>
      </c>
      <c r="G76" s="45">
        <v>1</v>
      </c>
      <c r="H76" s="46">
        <v>1</v>
      </c>
      <c r="I76" s="47">
        <v>0</v>
      </c>
      <c r="J76" s="47">
        <v>1</v>
      </c>
      <c r="K76" s="47">
        <v>1</v>
      </c>
      <c r="L76" s="47">
        <v>0</v>
      </c>
      <c r="M76" s="47">
        <v>0</v>
      </c>
      <c r="N76" s="47">
        <v>0</v>
      </c>
      <c r="O76" s="47">
        <v>0</v>
      </c>
      <c r="P76" s="47">
        <v>0</v>
      </c>
      <c r="Q76" s="47">
        <v>0</v>
      </c>
      <c r="R76" s="48">
        <v>0</v>
      </c>
      <c r="S76" s="46">
        <v>0</v>
      </c>
      <c r="T76" s="47">
        <v>1</v>
      </c>
      <c r="U76" s="47">
        <v>0</v>
      </c>
      <c r="V76" s="48">
        <v>0</v>
      </c>
      <c r="W76" s="46">
        <v>1</v>
      </c>
      <c r="X76" s="48">
        <v>1</v>
      </c>
      <c r="Y76" s="46">
        <v>1</v>
      </c>
      <c r="Z76" s="47">
        <v>0</v>
      </c>
      <c r="AA76" s="47">
        <v>1</v>
      </c>
      <c r="AB76" s="47">
        <v>1</v>
      </c>
      <c r="AC76" s="47">
        <v>1</v>
      </c>
      <c r="AD76" s="47">
        <v>1</v>
      </c>
      <c r="AE76" s="47">
        <v>1</v>
      </c>
      <c r="AF76" s="47">
        <v>1</v>
      </c>
      <c r="AG76" s="47">
        <v>1</v>
      </c>
      <c r="AH76" s="48">
        <v>1</v>
      </c>
      <c r="AI76" s="45" t="str">
        <f>Tabella169[[#This Row],[Required for Care Plan generation]]</f>
        <v>No</v>
      </c>
      <c r="AJ76" s="45" t="str">
        <f>IF(SUM(Tabella169[[#This Row],[DE-12]:[LT-75]])&gt;0,"Yes","No")</f>
        <v>Yes</v>
      </c>
    </row>
    <row r="77" spans="1:36" s="20" customFormat="1" ht="15" customHeight="1" x14ac:dyDescent="0.25">
      <c r="A77" s="79" t="s">
        <v>92</v>
      </c>
      <c r="B77" s="80" t="s">
        <v>109</v>
      </c>
      <c r="C77" s="21" t="s">
        <v>36</v>
      </c>
      <c r="D77" s="23" t="s">
        <v>717</v>
      </c>
      <c r="E77" s="22" t="s">
        <v>735</v>
      </c>
      <c r="F77" s="22" t="s">
        <v>577</v>
      </c>
      <c r="G77" s="45">
        <v>1</v>
      </c>
      <c r="H77" s="46">
        <v>1</v>
      </c>
      <c r="I77" s="47">
        <v>0</v>
      </c>
      <c r="J77" s="47">
        <v>1</v>
      </c>
      <c r="K77" s="47">
        <v>1</v>
      </c>
      <c r="L77" s="47">
        <v>0</v>
      </c>
      <c r="M77" s="47">
        <v>0</v>
      </c>
      <c r="N77" s="47">
        <v>0</v>
      </c>
      <c r="O77" s="47">
        <v>0</v>
      </c>
      <c r="P77" s="47">
        <v>0</v>
      </c>
      <c r="Q77" s="47">
        <v>0</v>
      </c>
      <c r="R77" s="48">
        <v>0</v>
      </c>
      <c r="S77" s="46">
        <v>0</v>
      </c>
      <c r="T77" s="47">
        <v>1</v>
      </c>
      <c r="U77" s="47">
        <v>0</v>
      </c>
      <c r="V77" s="48">
        <v>0</v>
      </c>
      <c r="W77" s="46">
        <v>0</v>
      </c>
      <c r="X77" s="48">
        <v>0</v>
      </c>
      <c r="Y77" s="46">
        <v>0</v>
      </c>
      <c r="Z77" s="47">
        <v>0</v>
      </c>
      <c r="AA77" s="47">
        <v>0</v>
      </c>
      <c r="AB77" s="47">
        <v>0</v>
      </c>
      <c r="AC77" s="47">
        <v>0</v>
      </c>
      <c r="AD77" s="47">
        <v>0</v>
      </c>
      <c r="AE77" s="47">
        <v>0</v>
      </c>
      <c r="AF77" s="47">
        <v>0</v>
      </c>
      <c r="AG77" s="47">
        <v>0</v>
      </c>
      <c r="AH77" s="48">
        <v>0</v>
      </c>
      <c r="AI77" s="45" t="str">
        <f>Tabella169[[#This Row],[Required for Care Plan generation]]</f>
        <v>No</v>
      </c>
      <c r="AJ77" s="45" t="str">
        <f>IF(SUM(Tabella169[[#This Row],[DE-12]:[LT-75]])&gt;0,"Yes","No")</f>
        <v>Yes</v>
      </c>
    </row>
    <row r="78" spans="1:36" s="20" customFormat="1" ht="15" customHeight="1" x14ac:dyDescent="0.25">
      <c r="A78" s="79" t="s">
        <v>92</v>
      </c>
      <c r="B78" s="80" t="s">
        <v>37</v>
      </c>
      <c r="C78" s="21" t="s">
        <v>38</v>
      </c>
      <c r="D78" s="22" t="s">
        <v>739</v>
      </c>
      <c r="E78" s="22" t="s">
        <v>735</v>
      </c>
      <c r="F78" s="22" t="s">
        <v>560</v>
      </c>
      <c r="G78" s="45">
        <v>0</v>
      </c>
      <c r="H78" s="46">
        <v>0</v>
      </c>
      <c r="I78" s="47">
        <v>0</v>
      </c>
      <c r="J78" s="47">
        <v>0</v>
      </c>
      <c r="K78" s="47">
        <v>0</v>
      </c>
      <c r="L78" s="47">
        <v>0</v>
      </c>
      <c r="M78" s="47">
        <v>0</v>
      </c>
      <c r="N78" s="47">
        <v>0</v>
      </c>
      <c r="O78" s="47">
        <v>0</v>
      </c>
      <c r="P78" s="47">
        <v>0</v>
      </c>
      <c r="Q78" s="47">
        <v>0</v>
      </c>
      <c r="R78" s="48">
        <v>0</v>
      </c>
      <c r="S78" s="46">
        <v>0</v>
      </c>
      <c r="T78" s="47">
        <v>0</v>
      </c>
      <c r="U78" s="47">
        <v>0</v>
      </c>
      <c r="V78" s="48">
        <v>0</v>
      </c>
      <c r="W78" s="46">
        <v>0</v>
      </c>
      <c r="X78" s="48">
        <v>0</v>
      </c>
      <c r="Y78" s="46">
        <v>0</v>
      </c>
      <c r="Z78" s="47">
        <v>0</v>
      </c>
      <c r="AA78" s="47">
        <v>0</v>
      </c>
      <c r="AB78" s="47">
        <v>0</v>
      </c>
      <c r="AC78" s="47">
        <v>0</v>
      </c>
      <c r="AD78" s="47">
        <v>0</v>
      </c>
      <c r="AE78" s="47">
        <v>0</v>
      </c>
      <c r="AF78" s="47">
        <v>0</v>
      </c>
      <c r="AG78" s="47">
        <v>0</v>
      </c>
      <c r="AH78" s="48">
        <v>0</v>
      </c>
      <c r="AI78" s="45" t="str">
        <f>Tabella169[[#This Row],[Required for Care Plan generation]]</f>
        <v>No</v>
      </c>
      <c r="AJ78" s="45" t="str">
        <f>IF(SUM(Tabella169[[#This Row],[DE-12]:[LT-75]])&gt;0,"Yes","No")</f>
        <v>No</v>
      </c>
    </row>
    <row r="79" spans="1:36" s="20" customFormat="1" ht="15" customHeight="1" x14ac:dyDescent="0.25">
      <c r="A79" s="79" t="s">
        <v>92</v>
      </c>
      <c r="B79" s="80" t="s">
        <v>140</v>
      </c>
      <c r="C79" s="21" t="s">
        <v>141</v>
      </c>
      <c r="D79" s="23" t="s">
        <v>717</v>
      </c>
      <c r="E79" s="22" t="s">
        <v>735</v>
      </c>
      <c r="F79" s="22" t="s">
        <v>578</v>
      </c>
      <c r="G79" s="45">
        <v>1</v>
      </c>
      <c r="H79" s="46">
        <v>1</v>
      </c>
      <c r="I79" s="47">
        <v>0</v>
      </c>
      <c r="J79" s="47">
        <v>1</v>
      </c>
      <c r="K79" s="47">
        <v>1</v>
      </c>
      <c r="L79" s="47">
        <v>0</v>
      </c>
      <c r="M79" s="47">
        <v>0</v>
      </c>
      <c r="N79" s="47">
        <v>0</v>
      </c>
      <c r="O79" s="47">
        <v>0</v>
      </c>
      <c r="P79" s="47">
        <v>0</v>
      </c>
      <c r="Q79" s="47">
        <v>0</v>
      </c>
      <c r="R79" s="48">
        <v>0</v>
      </c>
      <c r="S79" s="46">
        <v>0</v>
      </c>
      <c r="T79" s="47">
        <v>1</v>
      </c>
      <c r="U79" s="47">
        <v>0</v>
      </c>
      <c r="V79" s="48">
        <v>0</v>
      </c>
      <c r="W79" s="46">
        <v>1</v>
      </c>
      <c r="X79" s="48">
        <v>1</v>
      </c>
      <c r="Y79" s="46">
        <v>1</v>
      </c>
      <c r="Z79" s="47">
        <v>0</v>
      </c>
      <c r="AA79" s="47">
        <v>0</v>
      </c>
      <c r="AB79" s="47">
        <v>0</v>
      </c>
      <c r="AC79" s="47">
        <v>1</v>
      </c>
      <c r="AD79" s="47">
        <v>0</v>
      </c>
      <c r="AE79" s="47">
        <v>0</v>
      </c>
      <c r="AF79" s="47">
        <v>1</v>
      </c>
      <c r="AG79" s="47">
        <v>1</v>
      </c>
      <c r="AH79" s="48">
        <v>0</v>
      </c>
      <c r="AI79" s="45" t="str">
        <f>Tabella169[[#This Row],[Required for Care Plan generation]]</f>
        <v>No</v>
      </c>
      <c r="AJ79" s="45" t="str">
        <f>IF(SUM(Tabella169[[#This Row],[DE-12]:[LT-75]])&gt;0,"Yes","No")</f>
        <v>Yes</v>
      </c>
    </row>
    <row r="80" spans="1:36" s="20" customFormat="1" ht="15" customHeight="1" x14ac:dyDescent="0.25">
      <c r="A80" s="79" t="s">
        <v>92</v>
      </c>
      <c r="B80" s="80" t="s">
        <v>142</v>
      </c>
      <c r="C80" s="21" t="s">
        <v>143</v>
      </c>
      <c r="D80" s="23" t="s">
        <v>717</v>
      </c>
      <c r="E80" s="23" t="s">
        <v>716</v>
      </c>
      <c r="F80" s="22" t="s">
        <v>579</v>
      </c>
      <c r="G80" s="45">
        <v>1</v>
      </c>
      <c r="H80" s="46">
        <v>1</v>
      </c>
      <c r="I80" s="47">
        <v>0</v>
      </c>
      <c r="J80" s="47">
        <v>1</v>
      </c>
      <c r="K80" s="47">
        <v>1</v>
      </c>
      <c r="L80" s="47">
        <v>0</v>
      </c>
      <c r="M80" s="47">
        <v>0</v>
      </c>
      <c r="N80" s="47">
        <v>0</v>
      </c>
      <c r="O80" s="47">
        <v>0</v>
      </c>
      <c r="P80" s="47">
        <v>0</v>
      </c>
      <c r="Q80" s="47">
        <v>0</v>
      </c>
      <c r="R80" s="48">
        <v>0</v>
      </c>
      <c r="S80" s="46">
        <v>0</v>
      </c>
      <c r="T80" s="47">
        <v>1</v>
      </c>
      <c r="U80" s="47">
        <v>0</v>
      </c>
      <c r="V80" s="48">
        <v>0</v>
      </c>
      <c r="W80" s="46">
        <v>1</v>
      </c>
      <c r="X80" s="48">
        <v>1</v>
      </c>
      <c r="Y80" s="46">
        <v>1</v>
      </c>
      <c r="Z80" s="47">
        <v>0</v>
      </c>
      <c r="AA80" s="47">
        <v>0</v>
      </c>
      <c r="AB80" s="47">
        <v>0</v>
      </c>
      <c r="AC80" s="47">
        <v>1</v>
      </c>
      <c r="AD80" s="47">
        <v>0</v>
      </c>
      <c r="AE80" s="47">
        <v>0</v>
      </c>
      <c r="AF80" s="47">
        <v>1</v>
      </c>
      <c r="AG80" s="47">
        <v>1</v>
      </c>
      <c r="AH80" s="48">
        <v>0</v>
      </c>
      <c r="AI80" s="45" t="str">
        <f>Tabella169[[#This Row],[Required for Care Plan generation]]</f>
        <v>Yes</v>
      </c>
      <c r="AJ80" s="45" t="str">
        <f>IF(SUM(Tabella169[[#This Row],[DE-12]:[LT-75]])&gt;0,"Yes","No")</f>
        <v>Yes</v>
      </c>
    </row>
    <row r="81" spans="1:36" s="20" customFormat="1" ht="15" customHeight="1" x14ac:dyDescent="0.25">
      <c r="A81" s="79" t="s">
        <v>92</v>
      </c>
      <c r="B81" s="80" t="s">
        <v>144</v>
      </c>
      <c r="C81" s="21" t="s">
        <v>145</v>
      </c>
      <c r="D81" s="22" t="s">
        <v>740</v>
      </c>
      <c r="E81" s="22" t="s">
        <v>735</v>
      </c>
      <c r="F81" s="22" t="s">
        <v>580</v>
      </c>
      <c r="G81" s="45">
        <v>1</v>
      </c>
      <c r="H81" s="46">
        <v>0</v>
      </c>
      <c r="I81" s="47">
        <v>0</v>
      </c>
      <c r="J81" s="47">
        <v>0</v>
      </c>
      <c r="K81" s="47">
        <v>0</v>
      </c>
      <c r="L81" s="47">
        <v>0</v>
      </c>
      <c r="M81" s="47">
        <v>0</v>
      </c>
      <c r="N81" s="47">
        <v>0</v>
      </c>
      <c r="O81" s="47">
        <v>0</v>
      </c>
      <c r="P81" s="47">
        <v>0</v>
      </c>
      <c r="Q81" s="47">
        <v>0</v>
      </c>
      <c r="R81" s="48">
        <v>0</v>
      </c>
      <c r="S81" s="46">
        <v>0</v>
      </c>
      <c r="T81" s="47">
        <v>1</v>
      </c>
      <c r="U81" s="47">
        <v>0</v>
      </c>
      <c r="V81" s="48">
        <v>0</v>
      </c>
      <c r="W81" s="46">
        <v>0</v>
      </c>
      <c r="X81" s="48">
        <v>1</v>
      </c>
      <c r="Y81" s="46">
        <v>0</v>
      </c>
      <c r="Z81" s="47">
        <v>0</v>
      </c>
      <c r="AA81" s="47">
        <v>0</v>
      </c>
      <c r="AB81" s="47">
        <v>0</v>
      </c>
      <c r="AC81" s="47">
        <v>0</v>
      </c>
      <c r="AD81" s="47">
        <v>0</v>
      </c>
      <c r="AE81" s="47">
        <v>0</v>
      </c>
      <c r="AF81" s="47">
        <v>0</v>
      </c>
      <c r="AG81" s="47">
        <v>0</v>
      </c>
      <c r="AH81" s="48">
        <v>0</v>
      </c>
      <c r="AI81" s="45" t="str">
        <f>Tabella169[[#This Row],[Required for Care Plan generation]]</f>
        <v>No</v>
      </c>
      <c r="AJ81" s="45" t="str">
        <f>IF(SUM(Tabella169[[#This Row],[DE-12]:[LT-75]])&gt;0,"Yes","No")</f>
        <v>Yes</v>
      </c>
    </row>
    <row r="82" spans="1:36" s="20" customFormat="1" ht="15" customHeight="1" x14ac:dyDescent="0.25">
      <c r="A82" s="79" t="s">
        <v>92</v>
      </c>
      <c r="B82" s="80" t="s">
        <v>146</v>
      </c>
      <c r="C82" s="21" t="s">
        <v>147</v>
      </c>
      <c r="D82" s="22" t="s">
        <v>741</v>
      </c>
      <c r="E82" s="22" t="s">
        <v>735</v>
      </c>
      <c r="F82" s="22" t="s">
        <v>581</v>
      </c>
      <c r="G82" s="45">
        <v>1</v>
      </c>
      <c r="H82" s="46">
        <v>0</v>
      </c>
      <c r="I82" s="47">
        <v>0</v>
      </c>
      <c r="J82" s="47">
        <v>0</v>
      </c>
      <c r="K82" s="47">
        <v>0</v>
      </c>
      <c r="L82" s="47">
        <v>0</v>
      </c>
      <c r="M82" s="47">
        <v>0</v>
      </c>
      <c r="N82" s="47">
        <v>0</v>
      </c>
      <c r="O82" s="47">
        <v>0</v>
      </c>
      <c r="P82" s="47">
        <v>0</v>
      </c>
      <c r="Q82" s="47">
        <v>0</v>
      </c>
      <c r="R82" s="48">
        <v>0</v>
      </c>
      <c r="S82" s="46">
        <v>0</v>
      </c>
      <c r="T82" s="47">
        <v>1</v>
      </c>
      <c r="U82" s="47">
        <v>0</v>
      </c>
      <c r="V82" s="48">
        <v>0</v>
      </c>
      <c r="W82" s="46">
        <v>0</v>
      </c>
      <c r="X82" s="48">
        <v>1</v>
      </c>
      <c r="Y82" s="46">
        <v>0</v>
      </c>
      <c r="Z82" s="47">
        <v>0</v>
      </c>
      <c r="AA82" s="47">
        <v>0</v>
      </c>
      <c r="AB82" s="47">
        <v>0</v>
      </c>
      <c r="AC82" s="47">
        <v>0</v>
      </c>
      <c r="AD82" s="47">
        <v>0</v>
      </c>
      <c r="AE82" s="47">
        <v>0</v>
      </c>
      <c r="AF82" s="47">
        <v>0</v>
      </c>
      <c r="AG82" s="47">
        <v>0</v>
      </c>
      <c r="AH82" s="48">
        <v>0</v>
      </c>
      <c r="AI82" s="45" t="str">
        <f>Tabella169[[#This Row],[Required for Care Plan generation]]</f>
        <v>No</v>
      </c>
      <c r="AJ82" s="45" t="str">
        <f>IF(SUM(Tabella169[[#This Row],[DE-12]:[LT-75]])&gt;0,"Yes","No")</f>
        <v>Yes</v>
      </c>
    </row>
    <row r="83" spans="1:36" s="20" customFormat="1" ht="15" customHeight="1" x14ac:dyDescent="0.25">
      <c r="A83" s="79" t="s">
        <v>92</v>
      </c>
      <c r="B83" s="80" t="s">
        <v>148</v>
      </c>
      <c r="C83" s="21" t="s">
        <v>149</v>
      </c>
      <c r="D83" s="22" t="s">
        <v>742</v>
      </c>
      <c r="E83" s="22" t="s">
        <v>735</v>
      </c>
      <c r="F83" s="22" t="s">
        <v>582</v>
      </c>
      <c r="G83" s="45">
        <v>1</v>
      </c>
      <c r="H83" s="46">
        <v>1</v>
      </c>
      <c r="I83" s="47">
        <v>0</v>
      </c>
      <c r="J83" s="47">
        <v>1</v>
      </c>
      <c r="K83" s="47">
        <v>1</v>
      </c>
      <c r="L83" s="47">
        <v>0</v>
      </c>
      <c r="M83" s="47">
        <v>0</v>
      </c>
      <c r="N83" s="47">
        <v>0</v>
      </c>
      <c r="O83" s="47">
        <v>0</v>
      </c>
      <c r="P83" s="47">
        <v>0</v>
      </c>
      <c r="Q83" s="47">
        <v>0</v>
      </c>
      <c r="R83" s="48">
        <v>0</v>
      </c>
      <c r="S83" s="46">
        <v>0</v>
      </c>
      <c r="T83" s="47">
        <v>1</v>
      </c>
      <c r="U83" s="47">
        <v>0</v>
      </c>
      <c r="V83" s="48">
        <v>0</v>
      </c>
      <c r="W83" s="46">
        <v>1</v>
      </c>
      <c r="X83" s="48">
        <v>1</v>
      </c>
      <c r="Y83" s="46">
        <v>1</v>
      </c>
      <c r="Z83" s="47">
        <v>0</v>
      </c>
      <c r="AA83" s="47">
        <v>0</v>
      </c>
      <c r="AB83" s="47">
        <v>0</v>
      </c>
      <c r="AC83" s="47">
        <v>1</v>
      </c>
      <c r="AD83" s="47">
        <v>0</v>
      </c>
      <c r="AE83" s="47">
        <v>0</v>
      </c>
      <c r="AF83" s="47">
        <v>1</v>
      </c>
      <c r="AG83" s="47">
        <v>1</v>
      </c>
      <c r="AH83" s="48">
        <v>0</v>
      </c>
      <c r="AI83" s="45" t="str">
        <f>Tabella169[[#This Row],[Required for Care Plan generation]]</f>
        <v>No</v>
      </c>
      <c r="AJ83" s="45" t="str">
        <f>IF(SUM(Tabella169[[#This Row],[DE-12]:[LT-75]])&gt;0,"Yes","No")</f>
        <v>Yes</v>
      </c>
    </row>
    <row r="84" spans="1:36" s="20" customFormat="1" ht="15" customHeight="1" x14ac:dyDescent="0.25">
      <c r="A84" s="79" t="s">
        <v>92</v>
      </c>
      <c r="B84" s="80" t="s">
        <v>150</v>
      </c>
      <c r="C84" s="21" t="s">
        <v>151</v>
      </c>
      <c r="D84" s="23" t="s">
        <v>717</v>
      </c>
      <c r="E84" s="22" t="s">
        <v>735</v>
      </c>
      <c r="F84" s="22" t="s">
        <v>583</v>
      </c>
      <c r="G84" s="45">
        <v>1</v>
      </c>
      <c r="H84" s="46">
        <v>1</v>
      </c>
      <c r="I84" s="47">
        <v>0</v>
      </c>
      <c r="J84" s="47">
        <v>1</v>
      </c>
      <c r="K84" s="47">
        <v>1</v>
      </c>
      <c r="L84" s="47">
        <v>0</v>
      </c>
      <c r="M84" s="47">
        <v>0</v>
      </c>
      <c r="N84" s="47">
        <v>0</v>
      </c>
      <c r="O84" s="47">
        <v>0</v>
      </c>
      <c r="P84" s="47">
        <v>0</v>
      </c>
      <c r="Q84" s="47">
        <v>0</v>
      </c>
      <c r="R84" s="48">
        <v>0</v>
      </c>
      <c r="S84" s="46">
        <v>0</v>
      </c>
      <c r="T84" s="47">
        <v>1</v>
      </c>
      <c r="U84" s="47">
        <v>0</v>
      </c>
      <c r="V84" s="48">
        <v>0</v>
      </c>
      <c r="W84" s="46">
        <v>1</v>
      </c>
      <c r="X84" s="48">
        <v>1</v>
      </c>
      <c r="Y84" s="46">
        <v>0</v>
      </c>
      <c r="Z84" s="47">
        <v>0</v>
      </c>
      <c r="AA84" s="47">
        <v>0</v>
      </c>
      <c r="AB84" s="47">
        <v>0</v>
      </c>
      <c r="AC84" s="47">
        <v>0</v>
      </c>
      <c r="AD84" s="47">
        <v>0</v>
      </c>
      <c r="AE84" s="47">
        <v>0</v>
      </c>
      <c r="AF84" s="47">
        <v>0</v>
      </c>
      <c r="AG84" s="47">
        <v>0</v>
      </c>
      <c r="AH84" s="48">
        <v>0</v>
      </c>
      <c r="AI84" s="45" t="str">
        <f>Tabella169[[#This Row],[Required for Care Plan generation]]</f>
        <v>No</v>
      </c>
      <c r="AJ84" s="45" t="str">
        <f>IF(SUM(Tabella169[[#This Row],[DE-12]:[LT-75]])&gt;0,"Yes","No")</f>
        <v>Yes</v>
      </c>
    </row>
    <row r="85" spans="1:36" s="20" customFormat="1" ht="15" customHeight="1" x14ac:dyDescent="0.25">
      <c r="A85" s="79" t="s">
        <v>92</v>
      </c>
      <c r="B85" s="80" t="s">
        <v>152</v>
      </c>
      <c r="C85" s="21" t="s">
        <v>153</v>
      </c>
      <c r="D85" s="22" t="s">
        <v>743</v>
      </c>
      <c r="E85" s="22" t="s">
        <v>735</v>
      </c>
      <c r="F85" s="22" t="s">
        <v>584</v>
      </c>
      <c r="G85" s="45">
        <v>1</v>
      </c>
      <c r="H85" s="46">
        <v>0</v>
      </c>
      <c r="I85" s="47">
        <v>0</v>
      </c>
      <c r="J85" s="47">
        <v>0</v>
      </c>
      <c r="K85" s="47">
        <v>0</v>
      </c>
      <c r="L85" s="47">
        <v>0</v>
      </c>
      <c r="M85" s="47">
        <v>0</v>
      </c>
      <c r="N85" s="47">
        <v>0</v>
      </c>
      <c r="O85" s="47">
        <v>0</v>
      </c>
      <c r="P85" s="47">
        <v>0</v>
      </c>
      <c r="Q85" s="47">
        <v>0</v>
      </c>
      <c r="R85" s="48">
        <v>0</v>
      </c>
      <c r="S85" s="46">
        <v>0</v>
      </c>
      <c r="T85" s="47">
        <v>1</v>
      </c>
      <c r="U85" s="47">
        <v>0</v>
      </c>
      <c r="V85" s="48">
        <v>0</v>
      </c>
      <c r="W85" s="46">
        <v>0</v>
      </c>
      <c r="X85" s="48">
        <v>0</v>
      </c>
      <c r="Y85" s="46">
        <v>0</v>
      </c>
      <c r="Z85" s="47">
        <v>0</v>
      </c>
      <c r="AA85" s="47">
        <v>0</v>
      </c>
      <c r="AB85" s="47">
        <v>0</v>
      </c>
      <c r="AC85" s="47">
        <v>0</v>
      </c>
      <c r="AD85" s="47">
        <v>0</v>
      </c>
      <c r="AE85" s="47">
        <v>0</v>
      </c>
      <c r="AF85" s="47">
        <v>0</v>
      </c>
      <c r="AG85" s="47">
        <v>1</v>
      </c>
      <c r="AH85" s="48">
        <v>0</v>
      </c>
      <c r="AI85" s="45" t="str">
        <f>Tabella169[[#This Row],[Required for Care Plan generation]]</f>
        <v>No</v>
      </c>
      <c r="AJ85" s="45" t="str">
        <f>IF(SUM(Tabella169[[#This Row],[DE-12]:[LT-75]])&gt;0,"Yes","No")</f>
        <v>Yes</v>
      </c>
    </row>
    <row r="86" spans="1:36" s="20" customFormat="1" ht="15" customHeight="1" x14ac:dyDescent="0.25">
      <c r="A86" s="79" t="s">
        <v>92</v>
      </c>
      <c r="B86" s="80" t="s">
        <v>154</v>
      </c>
      <c r="C86" s="21" t="s">
        <v>155</v>
      </c>
      <c r="D86" s="22" t="s">
        <v>743</v>
      </c>
      <c r="E86" s="22" t="s">
        <v>735</v>
      </c>
      <c r="F86" s="22" t="s">
        <v>585</v>
      </c>
      <c r="G86" s="45">
        <v>1</v>
      </c>
      <c r="H86" s="46">
        <v>0</v>
      </c>
      <c r="I86" s="47">
        <v>0</v>
      </c>
      <c r="J86" s="47">
        <v>0</v>
      </c>
      <c r="K86" s="47">
        <v>0</v>
      </c>
      <c r="L86" s="47">
        <v>0</v>
      </c>
      <c r="M86" s="47">
        <v>0</v>
      </c>
      <c r="N86" s="47">
        <v>0</v>
      </c>
      <c r="O86" s="47">
        <v>0</v>
      </c>
      <c r="P86" s="47">
        <v>0</v>
      </c>
      <c r="Q86" s="47">
        <v>0</v>
      </c>
      <c r="R86" s="48">
        <v>0</v>
      </c>
      <c r="S86" s="46">
        <v>0</v>
      </c>
      <c r="T86" s="47">
        <v>1</v>
      </c>
      <c r="U86" s="47">
        <v>0</v>
      </c>
      <c r="V86" s="48">
        <v>0</v>
      </c>
      <c r="W86" s="46">
        <v>0</v>
      </c>
      <c r="X86" s="48">
        <v>1</v>
      </c>
      <c r="Y86" s="46">
        <v>0</v>
      </c>
      <c r="Z86" s="47">
        <v>0</v>
      </c>
      <c r="AA86" s="47">
        <v>0</v>
      </c>
      <c r="AB86" s="47">
        <v>0</v>
      </c>
      <c r="AC86" s="47">
        <v>0</v>
      </c>
      <c r="AD86" s="47">
        <v>0</v>
      </c>
      <c r="AE86" s="47">
        <v>0</v>
      </c>
      <c r="AF86" s="47">
        <v>0</v>
      </c>
      <c r="AG86" s="47">
        <v>0</v>
      </c>
      <c r="AH86" s="48">
        <v>0</v>
      </c>
      <c r="AI86" s="45" t="str">
        <f>Tabella169[[#This Row],[Required for Care Plan generation]]</f>
        <v>No</v>
      </c>
      <c r="AJ86" s="45" t="str">
        <f>IF(SUM(Tabella169[[#This Row],[DE-12]:[LT-75]])&gt;0,"Yes","No")</f>
        <v>Yes</v>
      </c>
    </row>
    <row r="87" spans="1:36" s="20" customFormat="1" ht="15" customHeight="1" x14ac:dyDescent="0.25">
      <c r="A87" s="79" t="s">
        <v>92</v>
      </c>
      <c r="B87" s="80" t="s">
        <v>156</v>
      </c>
      <c r="C87" s="21" t="s">
        <v>157</v>
      </c>
      <c r="D87" s="22" t="s">
        <v>744</v>
      </c>
      <c r="E87" s="22" t="s">
        <v>735</v>
      </c>
      <c r="F87" s="22" t="s">
        <v>586</v>
      </c>
      <c r="G87" s="45">
        <v>0</v>
      </c>
      <c r="H87" s="46">
        <v>0</v>
      </c>
      <c r="I87" s="47">
        <v>0</v>
      </c>
      <c r="J87" s="47">
        <v>0</v>
      </c>
      <c r="K87" s="47">
        <v>0</v>
      </c>
      <c r="L87" s="47">
        <v>0</v>
      </c>
      <c r="M87" s="47">
        <v>0</v>
      </c>
      <c r="N87" s="47">
        <v>0</v>
      </c>
      <c r="O87" s="47">
        <v>0</v>
      </c>
      <c r="P87" s="47">
        <v>0</v>
      </c>
      <c r="Q87" s="47">
        <v>0</v>
      </c>
      <c r="R87" s="48">
        <v>0</v>
      </c>
      <c r="S87" s="46">
        <v>0</v>
      </c>
      <c r="T87" s="47">
        <v>1</v>
      </c>
      <c r="U87" s="47">
        <v>0</v>
      </c>
      <c r="V87" s="48">
        <v>0</v>
      </c>
      <c r="W87" s="46">
        <v>0</v>
      </c>
      <c r="X87" s="48">
        <v>1</v>
      </c>
      <c r="Y87" s="46">
        <v>0</v>
      </c>
      <c r="Z87" s="47">
        <v>0</v>
      </c>
      <c r="AA87" s="47">
        <v>0</v>
      </c>
      <c r="AB87" s="47">
        <v>0</v>
      </c>
      <c r="AC87" s="47">
        <v>0</v>
      </c>
      <c r="AD87" s="47">
        <v>0</v>
      </c>
      <c r="AE87" s="47">
        <v>0</v>
      </c>
      <c r="AF87" s="47">
        <v>0</v>
      </c>
      <c r="AG87" s="47">
        <v>0</v>
      </c>
      <c r="AH87" s="48">
        <v>0</v>
      </c>
      <c r="AI87" s="45" t="str">
        <f>Tabella169[[#This Row],[Required for Care Plan generation]]</f>
        <v>No</v>
      </c>
      <c r="AJ87" s="45" t="str">
        <f>IF(SUM(Tabella169[[#This Row],[DE-12]:[LT-75]])&gt;0,"Yes","No")</f>
        <v>Yes</v>
      </c>
    </row>
    <row r="88" spans="1:36" s="20" customFormat="1" ht="15" customHeight="1" x14ac:dyDescent="0.25">
      <c r="A88" s="79" t="s">
        <v>92</v>
      </c>
      <c r="B88" s="80" t="s">
        <v>110</v>
      </c>
      <c r="C88" s="21" t="s">
        <v>158</v>
      </c>
      <c r="D88" s="23" t="s">
        <v>745</v>
      </c>
      <c r="E88" s="22" t="s">
        <v>735</v>
      </c>
      <c r="F88" s="22" t="s">
        <v>587</v>
      </c>
      <c r="G88" s="45">
        <v>0</v>
      </c>
      <c r="H88" s="46">
        <v>0</v>
      </c>
      <c r="I88" s="47">
        <v>0</v>
      </c>
      <c r="J88" s="47">
        <v>0</v>
      </c>
      <c r="K88" s="47">
        <v>0</v>
      </c>
      <c r="L88" s="47">
        <v>0</v>
      </c>
      <c r="M88" s="47">
        <v>0</v>
      </c>
      <c r="N88" s="47">
        <v>0</v>
      </c>
      <c r="O88" s="47">
        <v>0</v>
      </c>
      <c r="P88" s="47">
        <v>0</v>
      </c>
      <c r="Q88" s="47">
        <v>0</v>
      </c>
      <c r="R88" s="48">
        <v>0</v>
      </c>
      <c r="S88" s="46">
        <v>0</v>
      </c>
      <c r="T88" s="47">
        <v>1</v>
      </c>
      <c r="U88" s="47">
        <v>0</v>
      </c>
      <c r="V88" s="48">
        <v>0</v>
      </c>
      <c r="W88" s="46">
        <v>0</v>
      </c>
      <c r="X88" s="48">
        <v>1</v>
      </c>
      <c r="Y88" s="46">
        <v>0</v>
      </c>
      <c r="Z88" s="47">
        <v>0</v>
      </c>
      <c r="AA88" s="47">
        <v>0</v>
      </c>
      <c r="AB88" s="47">
        <v>0</v>
      </c>
      <c r="AC88" s="47">
        <v>0</v>
      </c>
      <c r="AD88" s="47">
        <v>0</v>
      </c>
      <c r="AE88" s="47">
        <v>0</v>
      </c>
      <c r="AF88" s="47">
        <v>0</v>
      </c>
      <c r="AG88" s="47">
        <v>0</v>
      </c>
      <c r="AH88" s="48">
        <v>0</v>
      </c>
      <c r="AI88" s="45" t="str">
        <f>Tabella169[[#This Row],[Required for Care Plan generation]]</f>
        <v>No</v>
      </c>
      <c r="AJ88" s="45" t="str">
        <f>IF(SUM(Tabella169[[#This Row],[DE-12]:[LT-75]])&gt;0,"Yes","No")</f>
        <v>Yes</v>
      </c>
    </row>
    <row r="89" spans="1:36" s="20" customFormat="1" ht="15" customHeight="1" x14ac:dyDescent="0.25">
      <c r="A89" s="79" t="s">
        <v>92</v>
      </c>
      <c r="B89" s="80" t="s">
        <v>112</v>
      </c>
      <c r="C89" s="21" t="s">
        <v>159</v>
      </c>
      <c r="D89" s="23" t="s">
        <v>746</v>
      </c>
      <c r="E89" s="22" t="s">
        <v>735</v>
      </c>
      <c r="F89" s="22" t="s">
        <v>588</v>
      </c>
      <c r="G89" s="45">
        <v>0</v>
      </c>
      <c r="H89" s="46">
        <v>0</v>
      </c>
      <c r="I89" s="47">
        <v>0</v>
      </c>
      <c r="J89" s="47">
        <v>0</v>
      </c>
      <c r="K89" s="47">
        <v>0</v>
      </c>
      <c r="L89" s="47">
        <v>0</v>
      </c>
      <c r="M89" s="47">
        <v>0</v>
      </c>
      <c r="N89" s="47">
        <v>0</v>
      </c>
      <c r="O89" s="47">
        <v>0</v>
      </c>
      <c r="P89" s="47">
        <v>0</v>
      </c>
      <c r="Q89" s="47">
        <v>0</v>
      </c>
      <c r="R89" s="48">
        <v>0</v>
      </c>
      <c r="S89" s="46">
        <v>0</v>
      </c>
      <c r="T89" s="47">
        <v>0</v>
      </c>
      <c r="U89" s="47">
        <v>0</v>
      </c>
      <c r="V89" s="48">
        <v>0</v>
      </c>
      <c r="W89" s="46">
        <v>0</v>
      </c>
      <c r="X89" s="48">
        <v>1</v>
      </c>
      <c r="Y89" s="46">
        <v>0</v>
      </c>
      <c r="Z89" s="47">
        <v>0</v>
      </c>
      <c r="AA89" s="47">
        <v>0</v>
      </c>
      <c r="AB89" s="47">
        <v>0</v>
      </c>
      <c r="AC89" s="47">
        <v>0</v>
      </c>
      <c r="AD89" s="47">
        <v>0</v>
      </c>
      <c r="AE89" s="47">
        <v>0</v>
      </c>
      <c r="AF89" s="47">
        <v>0</v>
      </c>
      <c r="AG89" s="47">
        <v>0</v>
      </c>
      <c r="AH89" s="48">
        <v>0</v>
      </c>
      <c r="AI89" s="45" t="str">
        <f>Tabella169[[#This Row],[Required for Care Plan generation]]</f>
        <v>No</v>
      </c>
      <c r="AJ89" s="45" t="str">
        <f>IF(SUM(Tabella169[[#This Row],[DE-12]:[LT-75]])&gt;0,"Yes","No")</f>
        <v>Yes</v>
      </c>
    </row>
    <row r="90" spans="1:36" s="20" customFormat="1" ht="15" customHeight="1" x14ac:dyDescent="0.25">
      <c r="A90" s="79" t="s">
        <v>92</v>
      </c>
      <c r="B90" s="80" t="s">
        <v>160</v>
      </c>
      <c r="C90" s="21" t="s">
        <v>161</v>
      </c>
      <c r="D90" s="22" t="s">
        <v>743</v>
      </c>
      <c r="E90" s="23" t="s">
        <v>716</v>
      </c>
      <c r="F90" s="22" t="s">
        <v>589</v>
      </c>
      <c r="G90" s="45">
        <v>1</v>
      </c>
      <c r="H90" s="46">
        <v>0</v>
      </c>
      <c r="I90" s="47">
        <v>0</v>
      </c>
      <c r="J90" s="47">
        <v>0</v>
      </c>
      <c r="K90" s="47">
        <v>0</v>
      </c>
      <c r="L90" s="47">
        <v>0</v>
      </c>
      <c r="M90" s="47">
        <v>0</v>
      </c>
      <c r="N90" s="47">
        <v>0</v>
      </c>
      <c r="O90" s="47">
        <v>0</v>
      </c>
      <c r="P90" s="47">
        <v>0</v>
      </c>
      <c r="Q90" s="47">
        <v>0</v>
      </c>
      <c r="R90" s="48">
        <v>0</v>
      </c>
      <c r="S90" s="46">
        <v>0</v>
      </c>
      <c r="T90" s="47">
        <v>1</v>
      </c>
      <c r="U90" s="47">
        <v>0</v>
      </c>
      <c r="V90" s="48">
        <v>0</v>
      </c>
      <c r="W90" s="46">
        <v>0</v>
      </c>
      <c r="X90" s="48">
        <v>0</v>
      </c>
      <c r="Y90" s="46">
        <v>0</v>
      </c>
      <c r="Z90" s="47">
        <v>0</v>
      </c>
      <c r="AA90" s="47">
        <v>0</v>
      </c>
      <c r="AB90" s="47">
        <v>0</v>
      </c>
      <c r="AC90" s="47">
        <v>0</v>
      </c>
      <c r="AD90" s="47">
        <v>0</v>
      </c>
      <c r="AE90" s="47">
        <v>0</v>
      </c>
      <c r="AF90" s="47">
        <v>0</v>
      </c>
      <c r="AG90" s="47">
        <v>0</v>
      </c>
      <c r="AH90" s="48">
        <v>0</v>
      </c>
      <c r="AI90" s="45" t="str">
        <f>Tabella169[[#This Row],[Required for Care Plan generation]]</f>
        <v>Yes</v>
      </c>
      <c r="AJ90" s="45" t="str">
        <f>IF(SUM(Tabella169[[#This Row],[DE-12]:[LT-75]])&gt;0,"Yes","No")</f>
        <v>Yes</v>
      </c>
    </row>
    <row r="91" spans="1:36" s="20" customFormat="1" ht="15" customHeight="1" x14ac:dyDescent="0.25">
      <c r="A91" s="79" t="s">
        <v>92</v>
      </c>
      <c r="B91" s="80" t="s">
        <v>156</v>
      </c>
      <c r="C91" s="21" t="s">
        <v>162</v>
      </c>
      <c r="D91" s="22" t="s">
        <v>747</v>
      </c>
      <c r="E91" s="22" t="s">
        <v>735</v>
      </c>
      <c r="F91" s="22" t="s">
        <v>590</v>
      </c>
      <c r="G91" s="45">
        <v>0</v>
      </c>
      <c r="H91" s="46">
        <v>0</v>
      </c>
      <c r="I91" s="47">
        <v>0</v>
      </c>
      <c r="J91" s="47">
        <v>0</v>
      </c>
      <c r="K91" s="47">
        <v>0</v>
      </c>
      <c r="L91" s="47">
        <v>0</v>
      </c>
      <c r="M91" s="47">
        <v>0</v>
      </c>
      <c r="N91" s="47">
        <v>0</v>
      </c>
      <c r="O91" s="47">
        <v>0</v>
      </c>
      <c r="P91" s="47">
        <v>0</v>
      </c>
      <c r="Q91" s="47">
        <v>0</v>
      </c>
      <c r="R91" s="48">
        <v>0</v>
      </c>
      <c r="S91" s="46">
        <v>0</v>
      </c>
      <c r="T91" s="47">
        <v>0</v>
      </c>
      <c r="U91" s="47">
        <v>0</v>
      </c>
      <c r="V91" s="48">
        <v>0</v>
      </c>
      <c r="W91" s="46">
        <v>0</v>
      </c>
      <c r="X91" s="48">
        <v>0</v>
      </c>
      <c r="Y91" s="46">
        <v>0</v>
      </c>
      <c r="Z91" s="47">
        <v>0</v>
      </c>
      <c r="AA91" s="47">
        <v>0</v>
      </c>
      <c r="AB91" s="47">
        <v>0</v>
      </c>
      <c r="AC91" s="47">
        <v>0</v>
      </c>
      <c r="AD91" s="47">
        <v>0</v>
      </c>
      <c r="AE91" s="47">
        <v>0</v>
      </c>
      <c r="AF91" s="47">
        <v>0</v>
      </c>
      <c r="AG91" s="47">
        <v>0</v>
      </c>
      <c r="AH91" s="48">
        <v>0</v>
      </c>
      <c r="AI91" s="45" t="str">
        <f>Tabella169[[#This Row],[Required for Care Plan generation]]</f>
        <v>No</v>
      </c>
      <c r="AJ91" s="45" t="str">
        <f>IF(SUM(Tabella169[[#This Row],[DE-12]:[LT-75]])&gt;0,"Yes","No")</f>
        <v>No</v>
      </c>
    </row>
    <row r="92" spans="1:36" s="20" customFormat="1" ht="15" customHeight="1" x14ac:dyDescent="0.25">
      <c r="A92" s="79" t="s">
        <v>92</v>
      </c>
      <c r="B92" s="80" t="s">
        <v>110</v>
      </c>
      <c r="C92" s="21" t="s">
        <v>163</v>
      </c>
      <c r="D92" s="22" t="s">
        <v>735</v>
      </c>
      <c r="E92" s="22" t="s">
        <v>735</v>
      </c>
      <c r="F92" s="22" t="s">
        <v>591</v>
      </c>
      <c r="G92" s="45">
        <v>0</v>
      </c>
      <c r="H92" s="46">
        <v>0</v>
      </c>
      <c r="I92" s="47">
        <v>0</v>
      </c>
      <c r="J92" s="47">
        <v>0</v>
      </c>
      <c r="K92" s="47">
        <v>0</v>
      </c>
      <c r="L92" s="47">
        <v>0</v>
      </c>
      <c r="M92" s="47">
        <v>0</v>
      </c>
      <c r="N92" s="47">
        <v>0</v>
      </c>
      <c r="O92" s="47">
        <v>0</v>
      </c>
      <c r="P92" s="47">
        <v>0</v>
      </c>
      <c r="Q92" s="47">
        <v>0</v>
      </c>
      <c r="R92" s="48">
        <v>0</v>
      </c>
      <c r="S92" s="46">
        <v>0</v>
      </c>
      <c r="T92" s="47">
        <v>0</v>
      </c>
      <c r="U92" s="47">
        <v>0</v>
      </c>
      <c r="V92" s="48">
        <v>0</v>
      </c>
      <c r="W92" s="46">
        <v>0</v>
      </c>
      <c r="X92" s="48">
        <v>0</v>
      </c>
      <c r="Y92" s="46">
        <v>0</v>
      </c>
      <c r="Z92" s="47">
        <v>0</v>
      </c>
      <c r="AA92" s="47">
        <v>0</v>
      </c>
      <c r="AB92" s="47">
        <v>0</v>
      </c>
      <c r="AC92" s="47">
        <v>0</v>
      </c>
      <c r="AD92" s="47">
        <v>0</v>
      </c>
      <c r="AE92" s="47">
        <v>0</v>
      </c>
      <c r="AF92" s="47">
        <v>0</v>
      </c>
      <c r="AG92" s="47">
        <v>0</v>
      </c>
      <c r="AH92" s="48">
        <v>0</v>
      </c>
      <c r="AI92" s="45" t="str">
        <f>Tabella169[[#This Row],[Required for Care Plan generation]]</f>
        <v>No</v>
      </c>
      <c r="AJ92" s="45" t="str">
        <f>IF(SUM(Tabella169[[#This Row],[DE-12]:[LT-75]])&gt;0,"Yes","No")</f>
        <v>No</v>
      </c>
    </row>
    <row r="93" spans="1:36" s="20" customFormat="1" ht="15" customHeight="1" x14ac:dyDescent="0.25">
      <c r="A93" s="79" t="s">
        <v>92</v>
      </c>
      <c r="B93" s="80" t="s">
        <v>112</v>
      </c>
      <c r="C93" s="21" t="s">
        <v>164</v>
      </c>
      <c r="D93" s="23" t="s">
        <v>746</v>
      </c>
      <c r="E93" s="22" t="s">
        <v>735</v>
      </c>
      <c r="F93" s="22" t="s">
        <v>592</v>
      </c>
      <c r="G93" s="45">
        <v>0</v>
      </c>
      <c r="H93" s="46">
        <v>0</v>
      </c>
      <c r="I93" s="47">
        <v>0</v>
      </c>
      <c r="J93" s="47">
        <v>0</v>
      </c>
      <c r="K93" s="47">
        <v>0</v>
      </c>
      <c r="L93" s="47">
        <v>0</v>
      </c>
      <c r="M93" s="47">
        <v>0</v>
      </c>
      <c r="N93" s="47">
        <v>0</v>
      </c>
      <c r="O93" s="47">
        <v>0</v>
      </c>
      <c r="P93" s="47">
        <v>0</v>
      </c>
      <c r="Q93" s="47">
        <v>0</v>
      </c>
      <c r="R93" s="48">
        <v>0</v>
      </c>
      <c r="S93" s="46">
        <v>0</v>
      </c>
      <c r="T93" s="47">
        <v>0</v>
      </c>
      <c r="U93" s="47">
        <v>0</v>
      </c>
      <c r="V93" s="48">
        <v>0</v>
      </c>
      <c r="W93" s="46">
        <v>0</v>
      </c>
      <c r="X93" s="48">
        <v>0</v>
      </c>
      <c r="Y93" s="46">
        <v>0</v>
      </c>
      <c r="Z93" s="47">
        <v>0</v>
      </c>
      <c r="AA93" s="47">
        <v>0</v>
      </c>
      <c r="AB93" s="47">
        <v>0</v>
      </c>
      <c r="AC93" s="47">
        <v>0</v>
      </c>
      <c r="AD93" s="47">
        <v>0</v>
      </c>
      <c r="AE93" s="47">
        <v>0</v>
      </c>
      <c r="AF93" s="47">
        <v>0</v>
      </c>
      <c r="AG93" s="47">
        <v>0</v>
      </c>
      <c r="AH93" s="48">
        <v>0</v>
      </c>
      <c r="AI93" s="45" t="str">
        <f>Tabella169[[#This Row],[Required for Care Plan generation]]</f>
        <v>No</v>
      </c>
      <c r="AJ93" s="45" t="str">
        <f>IF(SUM(Tabella169[[#This Row],[DE-12]:[LT-75]])&gt;0,"Yes","No")</f>
        <v>No</v>
      </c>
    </row>
    <row r="94" spans="1:36" s="20" customFormat="1" ht="15" customHeight="1" x14ac:dyDescent="0.25">
      <c r="A94" s="79" t="s">
        <v>92</v>
      </c>
      <c r="B94" s="80" t="s">
        <v>165</v>
      </c>
      <c r="C94" s="21" t="s">
        <v>166</v>
      </c>
      <c r="D94" s="22" t="s">
        <v>748</v>
      </c>
      <c r="E94" s="22" t="s">
        <v>735</v>
      </c>
      <c r="F94" s="22" t="s">
        <v>593</v>
      </c>
      <c r="G94" s="45">
        <v>0</v>
      </c>
      <c r="H94" s="46">
        <v>0</v>
      </c>
      <c r="I94" s="47">
        <v>0</v>
      </c>
      <c r="J94" s="47">
        <v>0</v>
      </c>
      <c r="K94" s="47">
        <v>0</v>
      </c>
      <c r="L94" s="47">
        <v>0</v>
      </c>
      <c r="M94" s="47">
        <v>0</v>
      </c>
      <c r="N94" s="47">
        <v>0</v>
      </c>
      <c r="O94" s="47">
        <v>0</v>
      </c>
      <c r="P94" s="47">
        <v>0</v>
      </c>
      <c r="Q94" s="47">
        <v>0</v>
      </c>
      <c r="R94" s="48">
        <v>0</v>
      </c>
      <c r="S94" s="46">
        <v>0</v>
      </c>
      <c r="T94" s="47">
        <v>1</v>
      </c>
      <c r="U94" s="47">
        <v>0</v>
      </c>
      <c r="V94" s="48">
        <v>0</v>
      </c>
      <c r="W94" s="46">
        <v>0</v>
      </c>
      <c r="X94" s="48">
        <v>1</v>
      </c>
      <c r="Y94" s="46">
        <v>0</v>
      </c>
      <c r="Z94" s="47">
        <v>0</v>
      </c>
      <c r="AA94" s="47">
        <v>0</v>
      </c>
      <c r="AB94" s="47">
        <v>0</v>
      </c>
      <c r="AC94" s="47">
        <v>0</v>
      </c>
      <c r="AD94" s="47">
        <v>0</v>
      </c>
      <c r="AE94" s="47">
        <v>0</v>
      </c>
      <c r="AF94" s="47">
        <v>0</v>
      </c>
      <c r="AG94" s="47">
        <v>0</v>
      </c>
      <c r="AH94" s="48">
        <v>0</v>
      </c>
      <c r="AI94" s="45" t="str">
        <f>Tabella169[[#This Row],[Required for Care Plan generation]]</f>
        <v>No</v>
      </c>
      <c r="AJ94" s="45" t="str">
        <f>IF(SUM(Tabella169[[#This Row],[DE-12]:[LT-75]])&gt;0,"Yes","No")</f>
        <v>Yes</v>
      </c>
    </row>
    <row r="95" spans="1:36" s="20" customFormat="1" ht="15" customHeight="1" x14ac:dyDescent="0.25">
      <c r="A95" s="79" t="s">
        <v>92</v>
      </c>
      <c r="B95" s="80" t="s">
        <v>167</v>
      </c>
      <c r="C95" s="21" t="s">
        <v>168</v>
      </c>
      <c r="D95" s="23" t="s">
        <v>718</v>
      </c>
      <c r="E95" s="22" t="s">
        <v>735</v>
      </c>
      <c r="F95" s="22" t="s">
        <v>594</v>
      </c>
      <c r="G95" s="45">
        <v>0</v>
      </c>
      <c r="H95" s="46">
        <v>0</v>
      </c>
      <c r="I95" s="47">
        <v>0</v>
      </c>
      <c r="J95" s="47">
        <v>0</v>
      </c>
      <c r="K95" s="47">
        <v>0</v>
      </c>
      <c r="L95" s="47">
        <v>0</v>
      </c>
      <c r="M95" s="47">
        <v>0</v>
      </c>
      <c r="N95" s="47">
        <v>0</v>
      </c>
      <c r="O95" s="47">
        <v>0</v>
      </c>
      <c r="P95" s="47">
        <v>0</v>
      </c>
      <c r="Q95" s="47">
        <v>0</v>
      </c>
      <c r="R95" s="48">
        <v>0</v>
      </c>
      <c r="S95" s="46">
        <v>0</v>
      </c>
      <c r="T95" s="47">
        <v>1</v>
      </c>
      <c r="U95" s="47">
        <v>0</v>
      </c>
      <c r="V95" s="48">
        <v>0</v>
      </c>
      <c r="W95" s="46">
        <v>0</v>
      </c>
      <c r="X95" s="48">
        <v>1</v>
      </c>
      <c r="Y95" s="46">
        <v>0</v>
      </c>
      <c r="Z95" s="47">
        <v>0</v>
      </c>
      <c r="AA95" s="47">
        <v>0</v>
      </c>
      <c r="AB95" s="47">
        <v>0</v>
      </c>
      <c r="AC95" s="47">
        <v>0</v>
      </c>
      <c r="AD95" s="47">
        <v>0</v>
      </c>
      <c r="AE95" s="47">
        <v>0</v>
      </c>
      <c r="AF95" s="47">
        <v>0</v>
      </c>
      <c r="AG95" s="47">
        <v>0</v>
      </c>
      <c r="AH95" s="48">
        <v>0</v>
      </c>
      <c r="AI95" s="45" t="str">
        <f>Tabella169[[#This Row],[Required for Care Plan generation]]</f>
        <v>No</v>
      </c>
      <c r="AJ95" s="45" t="str">
        <f>IF(SUM(Tabella169[[#This Row],[DE-12]:[LT-75]])&gt;0,"Yes","No")</f>
        <v>Yes</v>
      </c>
    </row>
    <row r="96" spans="1:36" s="20" customFormat="1" ht="15" customHeight="1" x14ac:dyDescent="0.25">
      <c r="A96" s="79" t="s">
        <v>92</v>
      </c>
      <c r="B96" s="80" t="s">
        <v>169</v>
      </c>
      <c r="C96" s="21" t="s">
        <v>170</v>
      </c>
      <c r="D96" s="23" t="s">
        <v>718</v>
      </c>
      <c r="E96" s="22" t="s">
        <v>735</v>
      </c>
      <c r="F96" s="22" t="s">
        <v>595</v>
      </c>
      <c r="G96" s="45">
        <v>0</v>
      </c>
      <c r="H96" s="46">
        <v>0</v>
      </c>
      <c r="I96" s="47">
        <v>0</v>
      </c>
      <c r="J96" s="47">
        <v>0</v>
      </c>
      <c r="K96" s="47">
        <v>0</v>
      </c>
      <c r="L96" s="47">
        <v>0</v>
      </c>
      <c r="M96" s="47">
        <v>0</v>
      </c>
      <c r="N96" s="47">
        <v>0</v>
      </c>
      <c r="O96" s="47">
        <v>0</v>
      </c>
      <c r="P96" s="47">
        <v>0</v>
      </c>
      <c r="Q96" s="47">
        <v>0</v>
      </c>
      <c r="R96" s="48">
        <v>0</v>
      </c>
      <c r="S96" s="46">
        <v>0</v>
      </c>
      <c r="T96" s="47">
        <v>1</v>
      </c>
      <c r="U96" s="47">
        <v>0</v>
      </c>
      <c r="V96" s="48">
        <v>0</v>
      </c>
      <c r="W96" s="46">
        <v>0</v>
      </c>
      <c r="X96" s="48">
        <v>1</v>
      </c>
      <c r="Y96" s="46">
        <v>0</v>
      </c>
      <c r="Z96" s="47">
        <v>0</v>
      </c>
      <c r="AA96" s="47">
        <v>0</v>
      </c>
      <c r="AB96" s="47">
        <v>0</v>
      </c>
      <c r="AC96" s="47">
        <v>0</v>
      </c>
      <c r="AD96" s="47">
        <v>0</v>
      </c>
      <c r="AE96" s="47">
        <v>0</v>
      </c>
      <c r="AF96" s="47">
        <v>0</v>
      </c>
      <c r="AG96" s="47">
        <v>0</v>
      </c>
      <c r="AH96" s="48">
        <v>0</v>
      </c>
      <c r="AI96" s="45" t="str">
        <f>Tabella169[[#This Row],[Required for Care Plan generation]]</f>
        <v>No</v>
      </c>
      <c r="AJ96" s="45" t="str">
        <f>IF(SUM(Tabella169[[#This Row],[DE-12]:[LT-75]])&gt;0,"Yes","No")</f>
        <v>Yes</v>
      </c>
    </row>
    <row r="97" spans="1:36" s="20" customFormat="1" ht="15" customHeight="1" x14ac:dyDescent="0.25">
      <c r="A97" s="79" t="s">
        <v>92</v>
      </c>
      <c r="B97" s="80" t="s">
        <v>171</v>
      </c>
      <c r="C97" s="21" t="s">
        <v>172</v>
      </c>
      <c r="D97" s="23" t="s">
        <v>749</v>
      </c>
      <c r="E97" s="22" t="s">
        <v>735</v>
      </c>
      <c r="F97" s="22" t="s">
        <v>596</v>
      </c>
      <c r="G97" s="45">
        <v>0</v>
      </c>
      <c r="H97" s="46">
        <v>0</v>
      </c>
      <c r="I97" s="47">
        <v>0</v>
      </c>
      <c r="J97" s="47">
        <v>0</v>
      </c>
      <c r="K97" s="47">
        <v>0</v>
      </c>
      <c r="L97" s="47">
        <v>0</v>
      </c>
      <c r="M97" s="47">
        <v>0</v>
      </c>
      <c r="N97" s="47">
        <v>0</v>
      </c>
      <c r="O97" s="47">
        <v>0</v>
      </c>
      <c r="P97" s="47">
        <v>0</v>
      </c>
      <c r="Q97" s="47">
        <v>0</v>
      </c>
      <c r="R97" s="48">
        <v>0</v>
      </c>
      <c r="S97" s="46">
        <v>0</v>
      </c>
      <c r="T97" s="47">
        <v>1</v>
      </c>
      <c r="U97" s="47">
        <v>0</v>
      </c>
      <c r="V97" s="48">
        <v>0</v>
      </c>
      <c r="W97" s="46">
        <v>0</v>
      </c>
      <c r="X97" s="48">
        <v>0</v>
      </c>
      <c r="Y97" s="46">
        <v>0</v>
      </c>
      <c r="Z97" s="47">
        <v>0</v>
      </c>
      <c r="AA97" s="47">
        <v>0</v>
      </c>
      <c r="AB97" s="47">
        <v>0</v>
      </c>
      <c r="AC97" s="47">
        <v>0</v>
      </c>
      <c r="AD97" s="47">
        <v>0</v>
      </c>
      <c r="AE97" s="47">
        <v>0</v>
      </c>
      <c r="AF97" s="47">
        <v>0</v>
      </c>
      <c r="AG97" s="47">
        <v>0</v>
      </c>
      <c r="AH97" s="48">
        <v>0</v>
      </c>
      <c r="AI97" s="45" t="str">
        <f>Tabella169[[#This Row],[Required for Care Plan generation]]</f>
        <v>No</v>
      </c>
      <c r="AJ97" s="45" t="str">
        <f>IF(SUM(Tabella169[[#This Row],[DE-12]:[LT-75]])&gt;0,"Yes","No")</f>
        <v>Yes</v>
      </c>
    </row>
    <row r="98" spans="1:36" s="20" customFormat="1" ht="15" customHeight="1" x14ac:dyDescent="0.25">
      <c r="A98" s="79" t="s">
        <v>92</v>
      </c>
      <c r="B98" s="80" t="s">
        <v>169</v>
      </c>
      <c r="C98" s="21" t="s">
        <v>173</v>
      </c>
      <c r="D98" s="23" t="s">
        <v>718</v>
      </c>
      <c r="E98" s="22" t="s">
        <v>735</v>
      </c>
      <c r="F98" s="22" t="s">
        <v>597</v>
      </c>
      <c r="G98" s="45">
        <v>0</v>
      </c>
      <c r="H98" s="46">
        <v>0</v>
      </c>
      <c r="I98" s="47">
        <v>0</v>
      </c>
      <c r="J98" s="47">
        <v>0</v>
      </c>
      <c r="K98" s="47">
        <v>0</v>
      </c>
      <c r="L98" s="47">
        <v>0</v>
      </c>
      <c r="M98" s="47">
        <v>0</v>
      </c>
      <c r="N98" s="47">
        <v>0</v>
      </c>
      <c r="O98" s="47">
        <v>0</v>
      </c>
      <c r="P98" s="47">
        <v>0</v>
      </c>
      <c r="Q98" s="47">
        <v>0</v>
      </c>
      <c r="R98" s="48">
        <v>0</v>
      </c>
      <c r="S98" s="46">
        <v>0</v>
      </c>
      <c r="T98" s="47">
        <v>1</v>
      </c>
      <c r="U98" s="47">
        <v>0</v>
      </c>
      <c r="V98" s="48">
        <v>0</v>
      </c>
      <c r="W98" s="46">
        <v>0</v>
      </c>
      <c r="X98" s="48">
        <v>0</v>
      </c>
      <c r="Y98" s="46">
        <v>0</v>
      </c>
      <c r="Z98" s="47">
        <v>0</v>
      </c>
      <c r="AA98" s="47">
        <v>0</v>
      </c>
      <c r="AB98" s="47">
        <v>0</v>
      </c>
      <c r="AC98" s="47">
        <v>0</v>
      </c>
      <c r="AD98" s="47">
        <v>0</v>
      </c>
      <c r="AE98" s="47">
        <v>0</v>
      </c>
      <c r="AF98" s="47">
        <v>0</v>
      </c>
      <c r="AG98" s="47">
        <v>0</v>
      </c>
      <c r="AH98" s="48">
        <v>0</v>
      </c>
      <c r="AI98" s="45" t="str">
        <f>Tabella169[[#This Row],[Required for Care Plan generation]]</f>
        <v>No</v>
      </c>
      <c r="AJ98" s="45" t="str">
        <f>IF(SUM(Tabella169[[#This Row],[DE-12]:[LT-75]])&gt;0,"Yes","No")</f>
        <v>Yes</v>
      </c>
    </row>
    <row r="99" spans="1:36" s="20" customFormat="1" ht="15" customHeight="1" thickBot="1" x14ac:dyDescent="0.3">
      <c r="A99" s="79" t="s">
        <v>92</v>
      </c>
      <c r="B99" s="80" t="s">
        <v>174</v>
      </c>
      <c r="C99" s="21" t="s">
        <v>175</v>
      </c>
      <c r="D99" s="22" t="s">
        <v>750</v>
      </c>
      <c r="E99" s="22" t="s">
        <v>735</v>
      </c>
      <c r="F99" s="22" t="s">
        <v>598</v>
      </c>
      <c r="G99" s="45">
        <v>0</v>
      </c>
      <c r="H99" s="46">
        <v>0</v>
      </c>
      <c r="I99" s="47">
        <v>0</v>
      </c>
      <c r="J99" s="47">
        <v>0</v>
      </c>
      <c r="K99" s="47">
        <v>0</v>
      </c>
      <c r="L99" s="47">
        <v>0</v>
      </c>
      <c r="M99" s="47">
        <v>0</v>
      </c>
      <c r="N99" s="47">
        <v>0</v>
      </c>
      <c r="O99" s="47">
        <v>0</v>
      </c>
      <c r="P99" s="47">
        <v>0</v>
      </c>
      <c r="Q99" s="47">
        <v>0</v>
      </c>
      <c r="R99" s="48">
        <v>0</v>
      </c>
      <c r="S99" s="46">
        <v>0</v>
      </c>
      <c r="T99" s="47">
        <v>1</v>
      </c>
      <c r="U99" s="47">
        <v>0</v>
      </c>
      <c r="V99" s="48">
        <v>0</v>
      </c>
      <c r="W99" s="46">
        <v>0</v>
      </c>
      <c r="X99" s="48">
        <v>0</v>
      </c>
      <c r="Y99" s="46">
        <v>0</v>
      </c>
      <c r="Z99" s="47">
        <v>0</v>
      </c>
      <c r="AA99" s="47">
        <v>0</v>
      </c>
      <c r="AB99" s="47">
        <v>0</v>
      </c>
      <c r="AC99" s="47">
        <v>0</v>
      </c>
      <c r="AD99" s="47">
        <v>0</v>
      </c>
      <c r="AE99" s="47">
        <v>0</v>
      </c>
      <c r="AF99" s="47">
        <v>0</v>
      </c>
      <c r="AG99" s="47">
        <v>0</v>
      </c>
      <c r="AH99" s="48">
        <v>0</v>
      </c>
      <c r="AI99" s="45" t="str">
        <f>Tabella169[[#This Row],[Required for Care Plan generation]]</f>
        <v>No</v>
      </c>
      <c r="AJ99" s="45" t="str">
        <f>IF(SUM(Tabella169[[#This Row],[DE-12]:[LT-75]])&gt;0,"Yes","No")</f>
        <v>Yes</v>
      </c>
    </row>
    <row r="100" spans="1:36" s="20" customFormat="1" ht="15" customHeight="1" thickTop="1" x14ac:dyDescent="0.25">
      <c r="A100" s="85" t="s">
        <v>93</v>
      </c>
      <c r="B100" s="86" t="s">
        <v>27</v>
      </c>
      <c r="C100" s="35" t="s">
        <v>28</v>
      </c>
      <c r="D100" s="36" t="s">
        <v>716</v>
      </c>
      <c r="E100" s="36" t="s">
        <v>735</v>
      </c>
      <c r="F100" s="36" t="s">
        <v>599</v>
      </c>
      <c r="G100" s="41">
        <v>0</v>
      </c>
      <c r="H100" s="42">
        <v>1</v>
      </c>
      <c r="I100" s="43">
        <v>1</v>
      </c>
      <c r="J100" s="43">
        <v>1</v>
      </c>
      <c r="K100" s="43">
        <v>0</v>
      </c>
      <c r="L100" s="43">
        <v>1</v>
      </c>
      <c r="M100" s="43">
        <v>1</v>
      </c>
      <c r="N100" s="43">
        <v>0</v>
      </c>
      <c r="O100" s="43">
        <v>0</v>
      </c>
      <c r="P100" s="43">
        <v>0</v>
      </c>
      <c r="Q100" s="43">
        <v>0</v>
      </c>
      <c r="R100" s="44">
        <v>0</v>
      </c>
      <c r="S100" s="43">
        <v>1</v>
      </c>
      <c r="T100" s="43">
        <v>1</v>
      </c>
      <c r="U100" s="43">
        <v>0</v>
      </c>
      <c r="V100" s="44">
        <v>0</v>
      </c>
      <c r="W100" s="42">
        <v>1</v>
      </c>
      <c r="X100" s="44">
        <v>0</v>
      </c>
      <c r="Y100" s="42">
        <v>0</v>
      </c>
      <c r="Z100" s="43">
        <v>0</v>
      </c>
      <c r="AA100" s="43">
        <v>0</v>
      </c>
      <c r="AB100" s="43">
        <v>0</v>
      </c>
      <c r="AC100" s="43">
        <v>0</v>
      </c>
      <c r="AD100" s="43">
        <v>1</v>
      </c>
      <c r="AE100" s="43">
        <v>1</v>
      </c>
      <c r="AF100" s="43">
        <v>0</v>
      </c>
      <c r="AG100" s="43">
        <v>0</v>
      </c>
      <c r="AH100" s="44">
        <v>0</v>
      </c>
      <c r="AI100" s="45" t="str">
        <f>Tabella169[[#This Row],[Required for Care Plan generation]]</f>
        <v>No</v>
      </c>
      <c r="AJ100" s="45" t="str">
        <f>IF(SUM(Tabella169[[#This Row],[DE-12]:[LT-75]])&gt;0,"Yes","No")</f>
        <v>Yes</v>
      </c>
    </row>
    <row r="101" spans="1:36" s="20" customFormat="1" ht="15" customHeight="1" x14ac:dyDescent="0.25">
      <c r="A101" s="83" t="s">
        <v>93</v>
      </c>
      <c r="B101" s="84" t="s">
        <v>107</v>
      </c>
      <c r="C101" s="24" t="s">
        <v>108</v>
      </c>
      <c r="D101" s="25" t="s">
        <v>716</v>
      </c>
      <c r="E101" s="25" t="s">
        <v>735</v>
      </c>
      <c r="F101" s="25"/>
      <c r="G101" s="45">
        <v>0</v>
      </c>
      <c r="H101" s="46">
        <v>1</v>
      </c>
      <c r="I101" s="47">
        <v>1</v>
      </c>
      <c r="J101" s="47">
        <v>1</v>
      </c>
      <c r="K101" s="47">
        <v>0</v>
      </c>
      <c r="L101" s="47">
        <v>1</v>
      </c>
      <c r="M101" s="47">
        <v>1</v>
      </c>
      <c r="N101" s="47">
        <v>0</v>
      </c>
      <c r="O101" s="47">
        <v>0</v>
      </c>
      <c r="P101" s="47">
        <v>0</v>
      </c>
      <c r="Q101" s="47">
        <v>0</v>
      </c>
      <c r="R101" s="48">
        <v>0</v>
      </c>
      <c r="S101" s="47">
        <v>1</v>
      </c>
      <c r="T101" s="47">
        <v>1</v>
      </c>
      <c r="U101" s="47">
        <v>0</v>
      </c>
      <c r="V101" s="48">
        <v>0</v>
      </c>
      <c r="W101" s="46">
        <v>1</v>
      </c>
      <c r="X101" s="48">
        <v>0</v>
      </c>
      <c r="Y101" s="46">
        <v>0</v>
      </c>
      <c r="Z101" s="47">
        <v>0</v>
      </c>
      <c r="AA101" s="47">
        <v>0</v>
      </c>
      <c r="AB101" s="47">
        <v>0</v>
      </c>
      <c r="AC101" s="47">
        <v>0</v>
      </c>
      <c r="AD101" s="47">
        <v>1</v>
      </c>
      <c r="AE101" s="47">
        <v>1</v>
      </c>
      <c r="AF101" s="47">
        <v>0</v>
      </c>
      <c r="AG101" s="47">
        <v>0</v>
      </c>
      <c r="AH101" s="48">
        <v>0</v>
      </c>
      <c r="AI101" s="45" t="str">
        <f>Tabella169[[#This Row],[Required for Care Plan generation]]</f>
        <v>No</v>
      </c>
      <c r="AJ101" s="45" t="str">
        <f>IF(SUM(Tabella169[[#This Row],[DE-12]:[LT-75]])&gt;0,"Yes","No")</f>
        <v>Yes</v>
      </c>
    </row>
    <row r="102" spans="1:36" s="20" customFormat="1" ht="15" customHeight="1" x14ac:dyDescent="0.25">
      <c r="A102" s="83" t="s">
        <v>93</v>
      </c>
      <c r="B102" s="84" t="s">
        <v>176</v>
      </c>
      <c r="C102" s="24" t="s">
        <v>177</v>
      </c>
      <c r="D102" s="25" t="s">
        <v>716</v>
      </c>
      <c r="E102" s="25" t="s">
        <v>735</v>
      </c>
      <c r="F102" s="25" t="s">
        <v>600</v>
      </c>
      <c r="G102" s="45">
        <v>0</v>
      </c>
      <c r="H102" s="46">
        <v>1</v>
      </c>
      <c r="I102" s="47">
        <v>1</v>
      </c>
      <c r="J102" s="47">
        <v>1</v>
      </c>
      <c r="K102" s="47">
        <v>0</v>
      </c>
      <c r="L102" s="47">
        <v>1</v>
      </c>
      <c r="M102" s="47">
        <v>1</v>
      </c>
      <c r="N102" s="47">
        <v>0</v>
      </c>
      <c r="O102" s="47">
        <v>0</v>
      </c>
      <c r="P102" s="47">
        <v>0</v>
      </c>
      <c r="Q102" s="47">
        <v>0</v>
      </c>
      <c r="R102" s="48">
        <v>0</v>
      </c>
      <c r="S102" s="47">
        <v>1</v>
      </c>
      <c r="T102" s="47">
        <v>1</v>
      </c>
      <c r="U102" s="47">
        <v>0</v>
      </c>
      <c r="V102" s="48">
        <v>0</v>
      </c>
      <c r="W102" s="46">
        <v>1</v>
      </c>
      <c r="X102" s="48">
        <v>0</v>
      </c>
      <c r="Y102" s="46">
        <v>0</v>
      </c>
      <c r="Z102" s="47">
        <v>0</v>
      </c>
      <c r="AA102" s="47">
        <v>0</v>
      </c>
      <c r="AB102" s="47">
        <v>0</v>
      </c>
      <c r="AC102" s="47">
        <v>0</v>
      </c>
      <c r="AD102" s="47">
        <v>1</v>
      </c>
      <c r="AE102" s="47">
        <v>1</v>
      </c>
      <c r="AF102" s="47">
        <v>0</v>
      </c>
      <c r="AG102" s="47">
        <v>0</v>
      </c>
      <c r="AH102" s="48">
        <v>0</v>
      </c>
      <c r="AI102" s="45" t="str">
        <f>Tabella169[[#This Row],[Required for Care Plan generation]]</f>
        <v>No</v>
      </c>
      <c r="AJ102" s="45" t="str">
        <f>IF(SUM(Tabella169[[#This Row],[DE-12]:[LT-75]])&gt;0,"Yes","No")</f>
        <v>Yes</v>
      </c>
    </row>
    <row r="103" spans="1:36" s="20" customFormat="1" ht="15" customHeight="1" x14ac:dyDescent="0.25">
      <c r="A103" s="83" t="s">
        <v>93</v>
      </c>
      <c r="B103" s="84" t="s">
        <v>109</v>
      </c>
      <c r="C103" s="24" t="s">
        <v>36</v>
      </c>
      <c r="D103" s="26" t="s">
        <v>716</v>
      </c>
      <c r="E103" s="25" t="s">
        <v>735</v>
      </c>
      <c r="F103" s="25" t="s">
        <v>601</v>
      </c>
      <c r="G103" s="45">
        <v>0</v>
      </c>
      <c r="H103" s="46">
        <v>1</v>
      </c>
      <c r="I103" s="47">
        <v>1</v>
      </c>
      <c r="J103" s="47">
        <v>1</v>
      </c>
      <c r="K103" s="47">
        <v>0</v>
      </c>
      <c r="L103" s="47">
        <v>1</v>
      </c>
      <c r="M103" s="47">
        <v>1</v>
      </c>
      <c r="N103" s="47">
        <v>0</v>
      </c>
      <c r="O103" s="47">
        <v>0</v>
      </c>
      <c r="P103" s="47">
        <v>0</v>
      </c>
      <c r="Q103" s="47">
        <v>0</v>
      </c>
      <c r="R103" s="48">
        <v>0</v>
      </c>
      <c r="S103" s="47">
        <v>1</v>
      </c>
      <c r="T103" s="47">
        <v>1</v>
      </c>
      <c r="U103" s="47">
        <v>0</v>
      </c>
      <c r="V103" s="48">
        <v>0</v>
      </c>
      <c r="W103" s="46">
        <v>1</v>
      </c>
      <c r="X103" s="48">
        <v>0</v>
      </c>
      <c r="Y103" s="46">
        <v>0</v>
      </c>
      <c r="Z103" s="47">
        <v>0</v>
      </c>
      <c r="AA103" s="47">
        <v>0</v>
      </c>
      <c r="AB103" s="47">
        <v>0</v>
      </c>
      <c r="AC103" s="47">
        <v>0</v>
      </c>
      <c r="AD103" s="47">
        <v>1</v>
      </c>
      <c r="AE103" s="47">
        <v>1</v>
      </c>
      <c r="AF103" s="47">
        <v>0</v>
      </c>
      <c r="AG103" s="47">
        <v>0</v>
      </c>
      <c r="AH103" s="48">
        <v>0</v>
      </c>
      <c r="AI103" s="45" t="str">
        <f>Tabella169[[#This Row],[Required for Care Plan generation]]</f>
        <v>No</v>
      </c>
      <c r="AJ103" s="45" t="str">
        <f>IF(SUM(Tabella169[[#This Row],[DE-12]:[LT-75]])&gt;0,"Yes","No")</f>
        <v>Yes</v>
      </c>
    </row>
    <row r="104" spans="1:36" s="20" customFormat="1" ht="15" customHeight="1" x14ac:dyDescent="0.25">
      <c r="A104" s="83" t="s">
        <v>93</v>
      </c>
      <c r="B104" s="84" t="s">
        <v>37</v>
      </c>
      <c r="C104" s="24" t="s">
        <v>38</v>
      </c>
      <c r="D104" s="25" t="s">
        <v>751</v>
      </c>
      <c r="E104" s="25" t="s">
        <v>735</v>
      </c>
      <c r="F104" s="25" t="s">
        <v>560</v>
      </c>
      <c r="G104" s="45">
        <v>0</v>
      </c>
      <c r="H104" s="46">
        <v>0</v>
      </c>
      <c r="I104" s="47">
        <v>0</v>
      </c>
      <c r="J104" s="47">
        <v>0</v>
      </c>
      <c r="K104" s="47">
        <v>0</v>
      </c>
      <c r="L104" s="47">
        <v>0</v>
      </c>
      <c r="M104" s="47">
        <v>0</v>
      </c>
      <c r="N104" s="47">
        <v>0</v>
      </c>
      <c r="O104" s="47">
        <v>0</v>
      </c>
      <c r="P104" s="47">
        <v>0</v>
      </c>
      <c r="Q104" s="47">
        <v>0</v>
      </c>
      <c r="R104" s="48">
        <v>0</v>
      </c>
      <c r="S104" s="47">
        <v>1</v>
      </c>
      <c r="T104" s="47">
        <v>0</v>
      </c>
      <c r="U104" s="47">
        <v>0</v>
      </c>
      <c r="V104" s="48">
        <v>0</v>
      </c>
      <c r="W104" s="46">
        <v>1</v>
      </c>
      <c r="X104" s="48">
        <v>0</v>
      </c>
      <c r="Y104" s="46">
        <v>0</v>
      </c>
      <c r="Z104" s="47">
        <v>0</v>
      </c>
      <c r="AA104" s="47">
        <v>0</v>
      </c>
      <c r="AB104" s="47">
        <v>0</v>
      </c>
      <c r="AC104" s="47">
        <v>0</v>
      </c>
      <c r="AD104" s="47">
        <v>0</v>
      </c>
      <c r="AE104" s="47">
        <v>0</v>
      </c>
      <c r="AF104" s="47">
        <v>0</v>
      </c>
      <c r="AG104" s="47">
        <v>0</v>
      </c>
      <c r="AH104" s="48">
        <v>0</v>
      </c>
      <c r="AI104" s="45" t="str">
        <f>Tabella169[[#This Row],[Required for Care Plan generation]]</f>
        <v>No</v>
      </c>
      <c r="AJ104" s="45" t="str">
        <f>IF(SUM(Tabella169[[#This Row],[DE-12]:[LT-75]])&gt;0,"Yes","No")</f>
        <v>Yes</v>
      </c>
    </row>
    <row r="105" spans="1:36" s="20" customFormat="1" ht="15" customHeight="1" x14ac:dyDescent="0.25">
      <c r="A105" s="83" t="s">
        <v>93</v>
      </c>
      <c r="B105" s="84" t="s">
        <v>178</v>
      </c>
      <c r="C105" s="24" t="s">
        <v>179</v>
      </c>
      <c r="D105" s="26" t="s">
        <v>716</v>
      </c>
      <c r="E105" s="26" t="s">
        <v>716</v>
      </c>
      <c r="F105" s="25" t="s">
        <v>602</v>
      </c>
      <c r="G105" s="45">
        <v>0</v>
      </c>
      <c r="H105" s="46">
        <v>1</v>
      </c>
      <c r="I105" s="47">
        <v>1</v>
      </c>
      <c r="J105" s="47">
        <v>1</v>
      </c>
      <c r="K105" s="47">
        <v>0</v>
      </c>
      <c r="L105" s="47">
        <v>1</v>
      </c>
      <c r="M105" s="47">
        <v>1</v>
      </c>
      <c r="N105" s="47">
        <v>0</v>
      </c>
      <c r="O105" s="47">
        <v>0</v>
      </c>
      <c r="P105" s="47">
        <v>0</v>
      </c>
      <c r="Q105" s="47">
        <v>0</v>
      </c>
      <c r="R105" s="48">
        <v>0</v>
      </c>
      <c r="S105" s="47">
        <v>1</v>
      </c>
      <c r="T105" s="47">
        <v>1</v>
      </c>
      <c r="U105" s="47">
        <v>0</v>
      </c>
      <c r="V105" s="48">
        <v>0</v>
      </c>
      <c r="W105" s="46">
        <v>1</v>
      </c>
      <c r="X105" s="48">
        <v>0</v>
      </c>
      <c r="Y105" s="46">
        <v>0</v>
      </c>
      <c r="Z105" s="47">
        <v>0</v>
      </c>
      <c r="AA105" s="47">
        <v>0</v>
      </c>
      <c r="AB105" s="47">
        <v>0</v>
      </c>
      <c r="AC105" s="47">
        <v>0</v>
      </c>
      <c r="AD105" s="47">
        <v>1</v>
      </c>
      <c r="AE105" s="47">
        <v>1</v>
      </c>
      <c r="AF105" s="47">
        <v>0</v>
      </c>
      <c r="AG105" s="47">
        <v>0</v>
      </c>
      <c r="AH105" s="48">
        <v>0</v>
      </c>
      <c r="AI105" s="45" t="str">
        <f>Tabella169[[#This Row],[Required for Care Plan generation]]</f>
        <v>Yes</v>
      </c>
      <c r="AJ105" s="45" t="str">
        <f>IF(SUM(Tabella169[[#This Row],[DE-12]:[LT-75]])&gt;0,"Yes","No")</f>
        <v>Yes</v>
      </c>
    </row>
    <row r="106" spans="1:36" s="20" customFormat="1" ht="15" customHeight="1" x14ac:dyDescent="0.25">
      <c r="A106" s="83" t="s">
        <v>93</v>
      </c>
      <c r="B106" s="84" t="s">
        <v>180</v>
      </c>
      <c r="C106" s="24" t="s">
        <v>181</v>
      </c>
      <c r="D106" s="25" t="s">
        <v>752</v>
      </c>
      <c r="E106" s="25" t="s">
        <v>735</v>
      </c>
      <c r="F106" s="25" t="s">
        <v>603</v>
      </c>
      <c r="G106" s="45">
        <v>0</v>
      </c>
      <c r="H106" s="46">
        <v>1</v>
      </c>
      <c r="I106" s="47">
        <v>1</v>
      </c>
      <c r="J106" s="47">
        <v>1</v>
      </c>
      <c r="K106" s="47">
        <v>0</v>
      </c>
      <c r="L106" s="47">
        <v>1</v>
      </c>
      <c r="M106" s="47">
        <v>1</v>
      </c>
      <c r="N106" s="47">
        <v>0</v>
      </c>
      <c r="O106" s="47">
        <v>0</v>
      </c>
      <c r="P106" s="47">
        <v>0</v>
      </c>
      <c r="Q106" s="47">
        <v>0</v>
      </c>
      <c r="R106" s="48">
        <v>0</v>
      </c>
      <c r="S106" s="47">
        <v>1</v>
      </c>
      <c r="T106" s="47">
        <v>1</v>
      </c>
      <c r="U106" s="47">
        <v>0</v>
      </c>
      <c r="V106" s="48">
        <v>0</v>
      </c>
      <c r="W106" s="46">
        <v>1</v>
      </c>
      <c r="X106" s="48">
        <v>0</v>
      </c>
      <c r="Y106" s="46">
        <v>0</v>
      </c>
      <c r="Z106" s="47">
        <v>0</v>
      </c>
      <c r="AA106" s="47">
        <v>0</v>
      </c>
      <c r="AB106" s="47">
        <v>0</v>
      </c>
      <c r="AC106" s="47">
        <v>0</v>
      </c>
      <c r="AD106" s="47">
        <v>1</v>
      </c>
      <c r="AE106" s="47">
        <v>1</v>
      </c>
      <c r="AF106" s="47">
        <v>0</v>
      </c>
      <c r="AG106" s="47">
        <v>0</v>
      </c>
      <c r="AH106" s="48">
        <v>0</v>
      </c>
      <c r="AI106" s="45" t="str">
        <f>Tabella169[[#This Row],[Required for Care Plan generation]]</f>
        <v>No</v>
      </c>
      <c r="AJ106" s="45" t="str">
        <f>IF(SUM(Tabella169[[#This Row],[DE-12]:[LT-75]])&gt;0,"Yes","No")</f>
        <v>Yes</v>
      </c>
    </row>
    <row r="107" spans="1:36" s="20" customFormat="1" ht="15" customHeight="1" x14ac:dyDescent="0.25">
      <c r="A107" s="83" t="s">
        <v>93</v>
      </c>
      <c r="B107" s="84" t="s">
        <v>182</v>
      </c>
      <c r="C107" s="24" t="s">
        <v>183</v>
      </c>
      <c r="D107" s="25" t="s">
        <v>753</v>
      </c>
      <c r="E107" s="25" t="s">
        <v>735</v>
      </c>
      <c r="F107" s="25" t="s">
        <v>604</v>
      </c>
      <c r="G107" s="45">
        <v>0</v>
      </c>
      <c r="H107" s="46">
        <v>1</v>
      </c>
      <c r="I107" s="47">
        <v>1</v>
      </c>
      <c r="J107" s="47">
        <v>1</v>
      </c>
      <c r="K107" s="47">
        <v>0</v>
      </c>
      <c r="L107" s="47">
        <v>1</v>
      </c>
      <c r="M107" s="47">
        <v>1</v>
      </c>
      <c r="N107" s="47">
        <v>0</v>
      </c>
      <c r="O107" s="47">
        <v>0</v>
      </c>
      <c r="P107" s="47">
        <v>0</v>
      </c>
      <c r="Q107" s="47">
        <v>0</v>
      </c>
      <c r="R107" s="48">
        <v>0</v>
      </c>
      <c r="S107" s="47">
        <v>1</v>
      </c>
      <c r="T107" s="47">
        <v>1</v>
      </c>
      <c r="U107" s="47">
        <v>0</v>
      </c>
      <c r="V107" s="48">
        <v>0</v>
      </c>
      <c r="W107" s="46">
        <v>1</v>
      </c>
      <c r="X107" s="48">
        <v>0</v>
      </c>
      <c r="Y107" s="46">
        <v>0</v>
      </c>
      <c r="Z107" s="47">
        <v>0</v>
      </c>
      <c r="AA107" s="47">
        <v>0</v>
      </c>
      <c r="AB107" s="47">
        <v>0</v>
      </c>
      <c r="AC107" s="47">
        <v>0</v>
      </c>
      <c r="AD107" s="47">
        <v>1</v>
      </c>
      <c r="AE107" s="47">
        <v>1</v>
      </c>
      <c r="AF107" s="47">
        <v>0</v>
      </c>
      <c r="AG107" s="47">
        <v>0</v>
      </c>
      <c r="AH107" s="48">
        <v>0</v>
      </c>
      <c r="AI107" s="45" t="str">
        <f>Tabella169[[#This Row],[Required for Care Plan generation]]</f>
        <v>No</v>
      </c>
      <c r="AJ107" s="45" t="str">
        <f>IF(SUM(Tabella169[[#This Row],[DE-12]:[LT-75]])&gt;0,"Yes","No")</f>
        <v>Yes</v>
      </c>
    </row>
    <row r="108" spans="1:36" s="20" customFormat="1" ht="15" customHeight="1" x14ac:dyDescent="0.25">
      <c r="A108" s="83" t="s">
        <v>93</v>
      </c>
      <c r="B108" s="84" t="s">
        <v>184</v>
      </c>
      <c r="C108" s="24" t="s">
        <v>185</v>
      </c>
      <c r="D108" s="25" t="s">
        <v>754</v>
      </c>
      <c r="E108" s="25" t="s">
        <v>735</v>
      </c>
      <c r="F108" s="28" t="s">
        <v>605</v>
      </c>
      <c r="G108" s="45">
        <v>0</v>
      </c>
      <c r="H108" s="46">
        <v>1</v>
      </c>
      <c r="I108" s="47">
        <v>1</v>
      </c>
      <c r="J108" s="47">
        <v>1</v>
      </c>
      <c r="K108" s="47">
        <v>0</v>
      </c>
      <c r="L108" s="47">
        <v>1</v>
      </c>
      <c r="M108" s="47">
        <v>1</v>
      </c>
      <c r="N108" s="47">
        <v>0</v>
      </c>
      <c r="O108" s="47">
        <v>0</v>
      </c>
      <c r="P108" s="47">
        <v>0</v>
      </c>
      <c r="Q108" s="47">
        <v>0</v>
      </c>
      <c r="R108" s="48">
        <v>0</v>
      </c>
      <c r="S108" s="47">
        <v>1</v>
      </c>
      <c r="T108" s="47">
        <v>1</v>
      </c>
      <c r="U108" s="47">
        <v>0</v>
      </c>
      <c r="V108" s="48">
        <v>0</v>
      </c>
      <c r="W108" s="46">
        <v>1</v>
      </c>
      <c r="X108" s="48">
        <v>0</v>
      </c>
      <c r="Y108" s="46">
        <v>0</v>
      </c>
      <c r="Z108" s="47">
        <v>0</v>
      </c>
      <c r="AA108" s="47">
        <v>0</v>
      </c>
      <c r="AB108" s="47">
        <v>0</v>
      </c>
      <c r="AC108" s="47">
        <v>0</v>
      </c>
      <c r="AD108" s="47">
        <v>1</v>
      </c>
      <c r="AE108" s="47">
        <v>1</v>
      </c>
      <c r="AF108" s="47">
        <v>0</v>
      </c>
      <c r="AG108" s="47">
        <v>0</v>
      </c>
      <c r="AH108" s="48">
        <v>0</v>
      </c>
      <c r="AI108" s="45" t="str">
        <f>Tabella169[[#This Row],[Required for Care Plan generation]]</f>
        <v>No</v>
      </c>
      <c r="AJ108" s="45" t="str">
        <f>IF(SUM(Tabella169[[#This Row],[DE-12]:[LT-75]])&gt;0,"Yes","No")</f>
        <v>Yes</v>
      </c>
    </row>
    <row r="109" spans="1:36" s="20" customFormat="1" ht="15" customHeight="1" x14ac:dyDescent="0.25">
      <c r="A109" s="83" t="s">
        <v>93</v>
      </c>
      <c r="B109" s="84" t="s">
        <v>186</v>
      </c>
      <c r="C109" s="24" t="s">
        <v>187</v>
      </c>
      <c r="D109" s="25" t="s">
        <v>755</v>
      </c>
      <c r="E109" s="25" t="s">
        <v>735</v>
      </c>
      <c r="F109" s="25" t="s">
        <v>606</v>
      </c>
      <c r="G109" s="45">
        <v>0</v>
      </c>
      <c r="H109" s="46">
        <v>1</v>
      </c>
      <c r="I109" s="47">
        <v>1</v>
      </c>
      <c r="J109" s="47">
        <v>1</v>
      </c>
      <c r="K109" s="47">
        <v>0</v>
      </c>
      <c r="L109" s="47">
        <v>1</v>
      </c>
      <c r="M109" s="47">
        <v>1</v>
      </c>
      <c r="N109" s="47">
        <v>0</v>
      </c>
      <c r="O109" s="47">
        <v>0</v>
      </c>
      <c r="P109" s="47">
        <v>0</v>
      </c>
      <c r="Q109" s="47">
        <v>0</v>
      </c>
      <c r="R109" s="48">
        <v>0</v>
      </c>
      <c r="S109" s="47">
        <v>1</v>
      </c>
      <c r="T109" s="47">
        <v>1</v>
      </c>
      <c r="U109" s="47">
        <v>0</v>
      </c>
      <c r="V109" s="48">
        <v>0</v>
      </c>
      <c r="W109" s="46">
        <v>1</v>
      </c>
      <c r="X109" s="48">
        <v>0</v>
      </c>
      <c r="Y109" s="46">
        <v>0</v>
      </c>
      <c r="Z109" s="47">
        <v>0</v>
      </c>
      <c r="AA109" s="47">
        <v>0</v>
      </c>
      <c r="AB109" s="47">
        <v>0</v>
      </c>
      <c r="AC109" s="47">
        <v>0</v>
      </c>
      <c r="AD109" s="47">
        <v>1</v>
      </c>
      <c r="AE109" s="47">
        <v>1</v>
      </c>
      <c r="AF109" s="47">
        <v>0</v>
      </c>
      <c r="AG109" s="47">
        <v>0</v>
      </c>
      <c r="AH109" s="48">
        <v>0</v>
      </c>
      <c r="AI109" s="45" t="str">
        <f>Tabella169[[#This Row],[Required for Care Plan generation]]</f>
        <v>No</v>
      </c>
      <c r="AJ109" s="45" t="str">
        <f>IF(SUM(Tabella169[[#This Row],[DE-12]:[LT-75]])&gt;0,"Yes","No")</f>
        <v>Yes</v>
      </c>
    </row>
    <row r="110" spans="1:36" s="20" customFormat="1" ht="15" customHeight="1" x14ac:dyDescent="0.25">
      <c r="A110" s="83" t="s">
        <v>93</v>
      </c>
      <c r="B110" s="84" t="s">
        <v>182</v>
      </c>
      <c r="C110" s="24" t="s">
        <v>188</v>
      </c>
      <c r="D110" s="25" t="s">
        <v>756</v>
      </c>
      <c r="E110" s="25" t="s">
        <v>735</v>
      </c>
      <c r="F110" s="25" t="s">
        <v>607</v>
      </c>
      <c r="G110" s="45">
        <v>0</v>
      </c>
      <c r="H110" s="46">
        <v>1</v>
      </c>
      <c r="I110" s="47">
        <v>1</v>
      </c>
      <c r="J110" s="47">
        <v>1</v>
      </c>
      <c r="K110" s="47">
        <v>0</v>
      </c>
      <c r="L110" s="47">
        <v>1</v>
      </c>
      <c r="M110" s="47">
        <v>1</v>
      </c>
      <c r="N110" s="47">
        <v>0</v>
      </c>
      <c r="O110" s="47">
        <v>0</v>
      </c>
      <c r="P110" s="47">
        <v>0</v>
      </c>
      <c r="Q110" s="47">
        <v>0</v>
      </c>
      <c r="R110" s="48">
        <v>0</v>
      </c>
      <c r="S110" s="47">
        <v>1</v>
      </c>
      <c r="T110" s="47">
        <v>1</v>
      </c>
      <c r="U110" s="47">
        <v>0</v>
      </c>
      <c r="V110" s="48">
        <v>0</v>
      </c>
      <c r="W110" s="46">
        <v>1</v>
      </c>
      <c r="X110" s="48">
        <v>0</v>
      </c>
      <c r="Y110" s="46">
        <v>0</v>
      </c>
      <c r="Z110" s="47">
        <v>0</v>
      </c>
      <c r="AA110" s="47">
        <v>0</v>
      </c>
      <c r="AB110" s="47">
        <v>0</v>
      </c>
      <c r="AC110" s="47">
        <v>0</v>
      </c>
      <c r="AD110" s="47">
        <v>1</v>
      </c>
      <c r="AE110" s="47">
        <v>1</v>
      </c>
      <c r="AF110" s="47">
        <v>0</v>
      </c>
      <c r="AG110" s="47">
        <v>0</v>
      </c>
      <c r="AH110" s="48">
        <v>0</v>
      </c>
      <c r="AI110" s="45" t="str">
        <f>Tabella169[[#This Row],[Required for Care Plan generation]]</f>
        <v>No</v>
      </c>
      <c r="AJ110" s="45" t="str">
        <f>IF(SUM(Tabella169[[#This Row],[DE-12]:[LT-75]])&gt;0,"Yes","No")</f>
        <v>Yes</v>
      </c>
    </row>
    <row r="111" spans="1:36" s="20" customFormat="1" ht="15" customHeight="1" x14ac:dyDescent="0.25">
      <c r="A111" s="83" t="s">
        <v>93</v>
      </c>
      <c r="B111" s="84" t="s">
        <v>189</v>
      </c>
      <c r="C111" s="24" t="s">
        <v>190</v>
      </c>
      <c r="D111" s="25" t="s">
        <v>757</v>
      </c>
      <c r="E111" s="26" t="s">
        <v>716</v>
      </c>
      <c r="F111" s="25" t="s">
        <v>608</v>
      </c>
      <c r="G111" s="45">
        <v>0</v>
      </c>
      <c r="H111" s="46">
        <v>1</v>
      </c>
      <c r="I111" s="47">
        <v>1</v>
      </c>
      <c r="J111" s="47">
        <v>1</v>
      </c>
      <c r="K111" s="47">
        <v>0</v>
      </c>
      <c r="L111" s="47">
        <v>1</v>
      </c>
      <c r="M111" s="47">
        <v>1</v>
      </c>
      <c r="N111" s="47">
        <v>0</v>
      </c>
      <c r="O111" s="47">
        <v>0</v>
      </c>
      <c r="P111" s="47">
        <v>0</v>
      </c>
      <c r="Q111" s="47">
        <v>0</v>
      </c>
      <c r="R111" s="48">
        <v>0</v>
      </c>
      <c r="S111" s="47">
        <v>1</v>
      </c>
      <c r="T111" s="47">
        <v>1</v>
      </c>
      <c r="U111" s="47">
        <v>0</v>
      </c>
      <c r="V111" s="48">
        <v>0</v>
      </c>
      <c r="W111" s="46">
        <v>1</v>
      </c>
      <c r="X111" s="48">
        <v>0</v>
      </c>
      <c r="Y111" s="46">
        <v>0</v>
      </c>
      <c r="Z111" s="47">
        <v>0</v>
      </c>
      <c r="AA111" s="47">
        <v>0</v>
      </c>
      <c r="AB111" s="47">
        <v>0</v>
      </c>
      <c r="AC111" s="47">
        <v>0</v>
      </c>
      <c r="AD111" s="47">
        <v>1</v>
      </c>
      <c r="AE111" s="47">
        <v>1</v>
      </c>
      <c r="AF111" s="47">
        <v>0</v>
      </c>
      <c r="AG111" s="47">
        <v>0</v>
      </c>
      <c r="AH111" s="48">
        <v>0</v>
      </c>
      <c r="AI111" s="45" t="str">
        <f>Tabella169[[#This Row],[Required for Care Plan generation]]</f>
        <v>Yes</v>
      </c>
      <c r="AJ111" s="45" t="str">
        <f>IF(SUM(Tabella169[[#This Row],[DE-12]:[LT-75]])&gt;0,"Yes","No")</f>
        <v>Yes</v>
      </c>
    </row>
    <row r="112" spans="1:36" s="20" customFormat="1" ht="15" customHeight="1" x14ac:dyDescent="0.25">
      <c r="A112" s="83" t="s">
        <v>93</v>
      </c>
      <c r="B112" s="84" t="s">
        <v>182</v>
      </c>
      <c r="C112" s="24" t="s">
        <v>191</v>
      </c>
      <c r="D112" s="25" t="s">
        <v>758</v>
      </c>
      <c r="E112" s="25" t="s">
        <v>735</v>
      </c>
      <c r="F112" s="25" t="s">
        <v>609</v>
      </c>
      <c r="G112" s="45">
        <v>0</v>
      </c>
      <c r="H112" s="46">
        <v>1</v>
      </c>
      <c r="I112" s="47">
        <v>1</v>
      </c>
      <c r="J112" s="47">
        <v>1</v>
      </c>
      <c r="K112" s="47">
        <v>0</v>
      </c>
      <c r="L112" s="47">
        <v>1</v>
      </c>
      <c r="M112" s="47">
        <v>1</v>
      </c>
      <c r="N112" s="47">
        <v>0</v>
      </c>
      <c r="O112" s="47">
        <v>0</v>
      </c>
      <c r="P112" s="47">
        <v>0</v>
      </c>
      <c r="Q112" s="47">
        <v>0</v>
      </c>
      <c r="R112" s="48">
        <v>0</v>
      </c>
      <c r="S112" s="47">
        <v>1</v>
      </c>
      <c r="T112" s="47">
        <v>1</v>
      </c>
      <c r="U112" s="47">
        <v>0</v>
      </c>
      <c r="V112" s="48">
        <v>0</v>
      </c>
      <c r="W112" s="46">
        <v>1</v>
      </c>
      <c r="X112" s="48">
        <v>0</v>
      </c>
      <c r="Y112" s="46">
        <v>0</v>
      </c>
      <c r="Z112" s="47">
        <v>0</v>
      </c>
      <c r="AA112" s="47">
        <v>0</v>
      </c>
      <c r="AB112" s="47">
        <v>0</v>
      </c>
      <c r="AC112" s="47">
        <v>0</v>
      </c>
      <c r="AD112" s="47">
        <v>1</v>
      </c>
      <c r="AE112" s="47">
        <v>1</v>
      </c>
      <c r="AF112" s="47">
        <v>0</v>
      </c>
      <c r="AG112" s="47">
        <v>0</v>
      </c>
      <c r="AH112" s="48">
        <v>0</v>
      </c>
      <c r="AI112" s="45" t="str">
        <f>Tabella169[[#This Row],[Required for Care Plan generation]]</f>
        <v>No</v>
      </c>
      <c r="AJ112" s="45" t="str">
        <f>IF(SUM(Tabella169[[#This Row],[DE-12]:[LT-75]])&gt;0,"Yes","No")</f>
        <v>Yes</v>
      </c>
    </row>
    <row r="113" spans="1:36" s="20" customFormat="1" ht="15" customHeight="1" x14ac:dyDescent="0.25">
      <c r="A113" s="83" t="s">
        <v>93</v>
      </c>
      <c r="B113" s="84" t="s">
        <v>192</v>
      </c>
      <c r="C113" s="24" t="s">
        <v>193</v>
      </c>
      <c r="D113" s="25" t="s">
        <v>759</v>
      </c>
      <c r="E113" s="25" t="s">
        <v>735</v>
      </c>
      <c r="F113" s="25" t="s">
        <v>610</v>
      </c>
      <c r="G113" s="45">
        <v>0</v>
      </c>
      <c r="H113" s="46">
        <v>1</v>
      </c>
      <c r="I113" s="47">
        <v>1</v>
      </c>
      <c r="J113" s="47">
        <v>1</v>
      </c>
      <c r="K113" s="47">
        <v>0</v>
      </c>
      <c r="L113" s="47">
        <v>1</v>
      </c>
      <c r="M113" s="47">
        <v>1</v>
      </c>
      <c r="N113" s="47">
        <v>0</v>
      </c>
      <c r="O113" s="47">
        <v>0</v>
      </c>
      <c r="P113" s="47">
        <v>0</v>
      </c>
      <c r="Q113" s="47">
        <v>0</v>
      </c>
      <c r="R113" s="48">
        <v>0</v>
      </c>
      <c r="S113" s="47">
        <v>1</v>
      </c>
      <c r="T113" s="47">
        <v>1</v>
      </c>
      <c r="U113" s="47">
        <v>0</v>
      </c>
      <c r="V113" s="48">
        <v>0</v>
      </c>
      <c r="W113" s="46">
        <v>1</v>
      </c>
      <c r="X113" s="48">
        <v>0</v>
      </c>
      <c r="Y113" s="46">
        <v>0</v>
      </c>
      <c r="Z113" s="47">
        <v>0</v>
      </c>
      <c r="AA113" s="47">
        <v>0</v>
      </c>
      <c r="AB113" s="47">
        <v>0</v>
      </c>
      <c r="AC113" s="47">
        <v>0</v>
      </c>
      <c r="AD113" s="47">
        <v>1</v>
      </c>
      <c r="AE113" s="47">
        <v>1</v>
      </c>
      <c r="AF113" s="47">
        <v>0</v>
      </c>
      <c r="AG113" s="47">
        <v>0</v>
      </c>
      <c r="AH113" s="48">
        <v>0</v>
      </c>
      <c r="AI113" s="45" t="str">
        <f>Tabella169[[#This Row],[Required for Care Plan generation]]</f>
        <v>No</v>
      </c>
      <c r="AJ113" s="45" t="str">
        <f>IF(SUM(Tabella169[[#This Row],[DE-12]:[LT-75]])&gt;0,"Yes","No")</f>
        <v>Yes</v>
      </c>
    </row>
    <row r="114" spans="1:36" s="20" customFormat="1" ht="15" customHeight="1" x14ac:dyDescent="0.25">
      <c r="A114" s="83" t="s">
        <v>93</v>
      </c>
      <c r="B114" s="84" t="s">
        <v>110</v>
      </c>
      <c r="C114" s="24" t="s">
        <v>194</v>
      </c>
      <c r="D114" s="25" t="s">
        <v>716</v>
      </c>
      <c r="E114" s="26" t="s">
        <v>716</v>
      </c>
      <c r="F114" s="25" t="s">
        <v>611</v>
      </c>
      <c r="G114" s="45">
        <v>0</v>
      </c>
      <c r="H114" s="46">
        <v>1</v>
      </c>
      <c r="I114" s="47">
        <v>1</v>
      </c>
      <c r="J114" s="47">
        <v>1</v>
      </c>
      <c r="K114" s="47">
        <v>0</v>
      </c>
      <c r="L114" s="47">
        <v>1</v>
      </c>
      <c r="M114" s="47">
        <v>1</v>
      </c>
      <c r="N114" s="47">
        <v>0</v>
      </c>
      <c r="O114" s="47">
        <v>0</v>
      </c>
      <c r="P114" s="47">
        <v>0</v>
      </c>
      <c r="Q114" s="47">
        <v>0</v>
      </c>
      <c r="R114" s="48">
        <v>0</v>
      </c>
      <c r="S114" s="47">
        <v>1</v>
      </c>
      <c r="T114" s="47">
        <v>1</v>
      </c>
      <c r="U114" s="47">
        <v>0</v>
      </c>
      <c r="V114" s="48">
        <v>0</v>
      </c>
      <c r="W114" s="46">
        <v>1</v>
      </c>
      <c r="X114" s="48">
        <v>0</v>
      </c>
      <c r="Y114" s="46">
        <v>0</v>
      </c>
      <c r="Z114" s="47">
        <v>0</v>
      </c>
      <c r="AA114" s="47">
        <v>0</v>
      </c>
      <c r="AB114" s="47">
        <v>0</v>
      </c>
      <c r="AC114" s="47">
        <v>0</v>
      </c>
      <c r="AD114" s="47">
        <v>1</v>
      </c>
      <c r="AE114" s="47">
        <v>1</v>
      </c>
      <c r="AF114" s="47">
        <v>0</v>
      </c>
      <c r="AG114" s="47">
        <v>0</v>
      </c>
      <c r="AH114" s="48">
        <v>0</v>
      </c>
      <c r="AI114" s="45" t="str">
        <f>Tabella169[[#This Row],[Required for Care Plan generation]]</f>
        <v>Yes</v>
      </c>
      <c r="AJ114" s="45" t="str">
        <f>IF(SUM(Tabella169[[#This Row],[DE-12]:[LT-75]])&gt;0,"Yes","No")</f>
        <v>Yes</v>
      </c>
    </row>
    <row r="115" spans="1:36" s="20" customFormat="1" ht="15" customHeight="1" x14ac:dyDescent="0.25">
      <c r="A115" s="83" t="s">
        <v>93</v>
      </c>
      <c r="B115" s="84" t="s">
        <v>112</v>
      </c>
      <c r="C115" s="24" t="s">
        <v>195</v>
      </c>
      <c r="D115" s="25" t="s">
        <v>716</v>
      </c>
      <c r="E115" s="25" t="s">
        <v>735</v>
      </c>
      <c r="F115" s="25" t="s">
        <v>612</v>
      </c>
      <c r="G115" s="45">
        <v>0</v>
      </c>
      <c r="H115" s="46">
        <v>1</v>
      </c>
      <c r="I115" s="47">
        <v>1</v>
      </c>
      <c r="J115" s="47">
        <v>1</v>
      </c>
      <c r="K115" s="47">
        <v>0</v>
      </c>
      <c r="L115" s="47">
        <v>1</v>
      </c>
      <c r="M115" s="47">
        <v>1</v>
      </c>
      <c r="N115" s="47">
        <v>0</v>
      </c>
      <c r="O115" s="47">
        <v>0</v>
      </c>
      <c r="P115" s="47">
        <v>0</v>
      </c>
      <c r="Q115" s="47">
        <v>0</v>
      </c>
      <c r="R115" s="48">
        <v>0</v>
      </c>
      <c r="S115" s="47">
        <v>1</v>
      </c>
      <c r="T115" s="47">
        <v>1</v>
      </c>
      <c r="U115" s="47">
        <v>0</v>
      </c>
      <c r="V115" s="48">
        <v>0</v>
      </c>
      <c r="W115" s="46">
        <v>1</v>
      </c>
      <c r="X115" s="48">
        <v>0</v>
      </c>
      <c r="Y115" s="46">
        <v>0</v>
      </c>
      <c r="Z115" s="47">
        <v>0</v>
      </c>
      <c r="AA115" s="47">
        <v>0</v>
      </c>
      <c r="AB115" s="47">
        <v>0</v>
      </c>
      <c r="AC115" s="47">
        <v>0</v>
      </c>
      <c r="AD115" s="47">
        <v>1</v>
      </c>
      <c r="AE115" s="47">
        <v>1</v>
      </c>
      <c r="AF115" s="47">
        <v>0</v>
      </c>
      <c r="AG115" s="47">
        <v>0</v>
      </c>
      <c r="AH115" s="48">
        <v>0</v>
      </c>
      <c r="AI115" s="45" t="str">
        <f>Tabella169[[#This Row],[Required for Care Plan generation]]</f>
        <v>No</v>
      </c>
      <c r="AJ115" s="45" t="str">
        <f>IF(SUM(Tabella169[[#This Row],[DE-12]:[LT-75]])&gt;0,"Yes","No")</f>
        <v>Yes</v>
      </c>
    </row>
    <row r="116" spans="1:36" s="20" customFormat="1" ht="15" customHeight="1" x14ac:dyDescent="0.25">
      <c r="A116" s="83" t="s">
        <v>93</v>
      </c>
      <c r="B116" s="84" t="s">
        <v>196</v>
      </c>
      <c r="C116" s="24" t="s">
        <v>197</v>
      </c>
      <c r="D116" s="26" t="s">
        <v>801</v>
      </c>
      <c r="E116" s="26" t="s">
        <v>716</v>
      </c>
      <c r="F116" s="25" t="s">
        <v>613</v>
      </c>
      <c r="G116" s="45">
        <v>0</v>
      </c>
      <c r="H116" s="46">
        <v>1</v>
      </c>
      <c r="I116" s="47">
        <v>1</v>
      </c>
      <c r="J116" s="47">
        <v>1</v>
      </c>
      <c r="K116" s="47">
        <v>0</v>
      </c>
      <c r="L116" s="47">
        <v>1</v>
      </c>
      <c r="M116" s="47">
        <v>1</v>
      </c>
      <c r="N116" s="47">
        <v>0</v>
      </c>
      <c r="O116" s="47">
        <v>0</v>
      </c>
      <c r="P116" s="47">
        <v>0</v>
      </c>
      <c r="Q116" s="47">
        <v>0</v>
      </c>
      <c r="R116" s="48">
        <v>0</v>
      </c>
      <c r="S116" s="47">
        <v>1</v>
      </c>
      <c r="T116" s="47">
        <v>1</v>
      </c>
      <c r="U116" s="47">
        <v>0</v>
      </c>
      <c r="V116" s="48">
        <v>0</v>
      </c>
      <c r="W116" s="46">
        <v>1</v>
      </c>
      <c r="X116" s="48">
        <v>0</v>
      </c>
      <c r="Y116" s="46">
        <v>0</v>
      </c>
      <c r="Z116" s="47">
        <v>0</v>
      </c>
      <c r="AA116" s="47">
        <v>0</v>
      </c>
      <c r="AB116" s="47">
        <v>0</v>
      </c>
      <c r="AC116" s="47">
        <v>0</v>
      </c>
      <c r="AD116" s="47">
        <v>1</v>
      </c>
      <c r="AE116" s="47">
        <v>1</v>
      </c>
      <c r="AF116" s="47">
        <v>0</v>
      </c>
      <c r="AG116" s="47">
        <v>0</v>
      </c>
      <c r="AH116" s="48">
        <v>0</v>
      </c>
      <c r="AI116" s="45" t="str">
        <f>Tabella169[[#This Row],[Required for Care Plan generation]]</f>
        <v>Yes</v>
      </c>
      <c r="AJ116" s="45" t="str">
        <f>IF(SUM(Tabella169[[#This Row],[DE-12]:[LT-75]])&gt;0,"Yes","No")</f>
        <v>Yes</v>
      </c>
    </row>
    <row r="117" spans="1:36" s="20" customFormat="1" ht="15" customHeight="1" x14ac:dyDescent="0.25">
      <c r="A117" s="83" t="s">
        <v>93</v>
      </c>
      <c r="B117" s="84" t="s">
        <v>198</v>
      </c>
      <c r="C117" s="24" t="s">
        <v>199</v>
      </c>
      <c r="D117" s="26" t="s">
        <v>801</v>
      </c>
      <c r="E117" s="25" t="s">
        <v>735</v>
      </c>
      <c r="F117" s="25" t="s">
        <v>614</v>
      </c>
      <c r="G117" s="45">
        <v>0</v>
      </c>
      <c r="H117" s="46">
        <v>1</v>
      </c>
      <c r="I117" s="47">
        <v>1</v>
      </c>
      <c r="J117" s="47">
        <v>1</v>
      </c>
      <c r="K117" s="47">
        <v>0</v>
      </c>
      <c r="L117" s="47">
        <v>1</v>
      </c>
      <c r="M117" s="47">
        <v>1</v>
      </c>
      <c r="N117" s="47">
        <v>0</v>
      </c>
      <c r="O117" s="47">
        <v>0</v>
      </c>
      <c r="P117" s="47">
        <v>0</v>
      </c>
      <c r="Q117" s="47">
        <v>0</v>
      </c>
      <c r="R117" s="48">
        <v>0</v>
      </c>
      <c r="S117" s="47">
        <v>1</v>
      </c>
      <c r="T117" s="47">
        <v>1</v>
      </c>
      <c r="U117" s="47">
        <v>0</v>
      </c>
      <c r="V117" s="48">
        <v>0</v>
      </c>
      <c r="W117" s="46">
        <v>1</v>
      </c>
      <c r="X117" s="48">
        <v>0</v>
      </c>
      <c r="Y117" s="46">
        <v>0</v>
      </c>
      <c r="Z117" s="47">
        <v>0</v>
      </c>
      <c r="AA117" s="47">
        <v>0</v>
      </c>
      <c r="AB117" s="47">
        <v>0</v>
      </c>
      <c r="AC117" s="47">
        <v>0</v>
      </c>
      <c r="AD117" s="47">
        <v>1</v>
      </c>
      <c r="AE117" s="47">
        <v>1</v>
      </c>
      <c r="AF117" s="47">
        <v>0</v>
      </c>
      <c r="AG117" s="47">
        <v>0</v>
      </c>
      <c r="AH117" s="48">
        <v>0</v>
      </c>
      <c r="AI117" s="45" t="str">
        <f>Tabella169[[#This Row],[Required for Care Plan generation]]</f>
        <v>No</v>
      </c>
      <c r="AJ117" s="45" t="str">
        <f>IF(SUM(Tabella169[[#This Row],[DE-12]:[LT-75]])&gt;0,"Yes","No")</f>
        <v>Yes</v>
      </c>
    </row>
    <row r="118" spans="1:36" s="20" customFormat="1" ht="15" customHeight="1" x14ac:dyDescent="0.25">
      <c r="A118" s="83" t="s">
        <v>93</v>
      </c>
      <c r="B118" s="84" t="s">
        <v>200</v>
      </c>
      <c r="C118" s="24" t="s">
        <v>201</v>
      </c>
      <c r="D118" s="26" t="s">
        <v>801</v>
      </c>
      <c r="E118" s="25" t="s">
        <v>735</v>
      </c>
      <c r="F118" s="25" t="s">
        <v>615</v>
      </c>
      <c r="G118" s="45">
        <v>0</v>
      </c>
      <c r="H118" s="46">
        <v>1</v>
      </c>
      <c r="I118" s="47">
        <v>1</v>
      </c>
      <c r="J118" s="47">
        <v>1</v>
      </c>
      <c r="K118" s="47">
        <v>0</v>
      </c>
      <c r="L118" s="47">
        <v>1</v>
      </c>
      <c r="M118" s="47">
        <v>1</v>
      </c>
      <c r="N118" s="47">
        <v>0</v>
      </c>
      <c r="O118" s="47">
        <v>0</v>
      </c>
      <c r="P118" s="47">
        <v>0</v>
      </c>
      <c r="Q118" s="47">
        <v>0</v>
      </c>
      <c r="R118" s="48">
        <v>0</v>
      </c>
      <c r="S118" s="47">
        <v>1</v>
      </c>
      <c r="T118" s="47">
        <v>1</v>
      </c>
      <c r="U118" s="47">
        <v>0</v>
      </c>
      <c r="V118" s="48">
        <v>0</v>
      </c>
      <c r="W118" s="46">
        <v>1</v>
      </c>
      <c r="X118" s="48">
        <v>0</v>
      </c>
      <c r="Y118" s="46">
        <v>0</v>
      </c>
      <c r="Z118" s="47">
        <v>0</v>
      </c>
      <c r="AA118" s="47">
        <v>0</v>
      </c>
      <c r="AB118" s="47">
        <v>0</v>
      </c>
      <c r="AC118" s="47">
        <v>0</v>
      </c>
      <c r="AD118" s="47">
        <v>1</v>
      </c>
      <c r="AE118" s="47">
        <v>1</v>
      </c>
      <c r="AF118" s="47">
        <v>0</v>
      </c>
      <c r="AG118" s="47">
        <v>0</v>
      </c>
      <c r="AH118" s="48">
        <v>0</v>
      </c>
      <c r="AI118" s="45" t="str">
        <f>Tabella169[[#This Row],[Required for Care Plan generation]]</f>
        <v>No</v>
      </c>
      <c r="AJ118" s="45" t="str">
        <f>IF(SUM(Tabella169[[#This Row],[DE-12]:[LT-75]])&gt;0,"Yes","No")</f>
        <v>Yes</v>
      </c>
    </row>
    <row r="119" spans="1:36" s="20" customFormat="1" ht="15" customHeight="1" x14ac:dyDescent="0.25">
      <c r="A119" s="83" t="s">
        <v>93</v>
      </c>
      <c r="B119" s="84" t="s">
        <v>202</v>
      </c>
      <c r="C119" s="24" t="s">
        <v>203</v>
      </c>
      <c r="D119" s="26" t="s">
        <v>801</v>
      </c>
      <c r="E119" s="25" t="s">
        <v>735</v>
      </c>
      <c r="F119" s="25" t="s">
        <v>616</v>
      </c>
      <c r="G119" s="45">
        <v>0</v>
      </c>
      <c r="H119" s="46">
        <v>1</v>
      </c>
      <c r="I119" s="47">
        <v>1</v>
      </c>
      <c r="J119" s="47">
        <v>1</v>
      </c>
      <c r="K119" s="47">
        <v>0</v>
      </c>
      <c r="L119" s="47">
        <v>1</v>
      </c>
      <c r="M119" s="47">
        <v>1</v>
      </c>
      <c r="N119" s="47">
        <v>0</v>
      </c>
      <c r="O119" s="47">
        <v>0</v>
      </c>
      <c r="P119" s="47">
        <v>0</v>
      </c>
      <c r="Q119" s="47">
        <v>0</v>
      </c>
      <c r="R119" s="48">
        <v>0</v>
      </c>
      <c r="S119" s="47">
        <v>1</v>
      </c>
      <c r="T119" s="47">
        <v>1</v>
      </c>
      <c r="U119" s="47">
        <v>0</v>
      </c>
      <c r="V119" s="48">
        <v>0</v>
      </c>
      <c r="W119" s="46">
        <v>1</v>
      </c>
      <c r="X119" s="48">
        <v>0</v>
      </c>
      <c r="Y119" s="46">
        <v>0</v>
      </c>
      <c r="Z119" s="47">
        <v>0</v>
      </c>
      <c r="AA119" s="47">
        <v>0</v>
      </c>
      <c r="AB119" s="47">
        <v>0</v>
      </c>
      <c r="AC119" s="47">
        <v>0</v>
      </c>
      <c r="AD119" s="47">
        <v>1</v>
      </c>
      <c r="AE119" s="47">
        <v>1</v>
      </c>
      <c r="AF119" s="47">
        <v>0</v>
      </c>
      <c r="AG119" s="47">
        <v>0</v>
      </c>
      <c r="AH119" s="48">
        <v>0</v>
      </c>
      <c r="AI119" s="45" t="str">
        <f>Tabella169[[#This Row],[Required for Care Plan generation]]</f>
        <v>No</v>
      </c>
      <c r="AJ119" s="45" t="str">
        <f>IF(SUM(Tabella169[[#This Row],[DE-12]:[LT-75]])&gt;0,"Yes","No")</f>
        <v>Yes</v>
      </c>
    </row>
    <row r="120" spans="1:36" s="20" customFormat="1" ht="15" customHeight="1" x14ac:dyDescent="0.25">
      <c r="A120" s="83" t="s">
        <v>93</v>
      </c>
      <c r="B120" s="84" t="s">
        <v>204</v>
      </c>
      <c r="C120" s="24" t="s">
        <v>205</v>
      </c>
      <c r="D120" s="26" t="s">
        <v>735</v>
      </c>
      <c r="E120" s="25" t="s">
        <v>735</v>
      </c>
      <c r="F120" s="25" t="s">
        <v>617</v>
      </c>
      <c r="G120" s="45">
        <v>0</v>
      </c>
      <c r="H120" s="46">
        <v>1</v>
      </c>
      <c r="I120" s="47">
        <v>1</v>
      </c>
      <c r="J120" s="47">
        <v>1</v>
      </c>
      <c r="K120" s="47">
        <v>0</v>
      </c>
      <c r="L120" s="47">
        <v>1</v>
      </c>
      <c r="M120" s="47">
        <v>1</v>
      </c>
      <c r="N120" s="47">
        <v>0</v>
      </c>
      <c r="O120" s="47">
        <v>0</v>
      </c>
      <c r="P120" s="47">
        <v>0</v>
      </c>
      <c r="Q120" s="47">
        <v>0</v>
      </c>
      <c r="R120" s="48">
        <v>0</v>
      </c>
      <c r="S120" s="47">
        <v>1</v>
      </c>
      <c r="T120" s="47">
        <v>1</v>
      </c>
      <c r="U120" s="47">
        <v>0</v>
      </c>
      <c r="V120" s="48">
        <v>0</v>
      </c>
      <c r="W120" s="46">
        <v>1</v>
      </c>
      <c r="X120" s="48">
        <v>0</v>
      </c>
      <c r="Y120" s="46">
        <v>0</v>
      </c>
      <c r="Z120" s="47">
        <v>0</v>
      </c>
      <c r="AA120" s="47">
        <v>0</v>
      </c>
      <c r="AB120" s="47">
        <v>0</v>
      </c>
      <c r="AC120" s="47">
        <v>0</v>
      </c>
      <c r="AD120" s="47">
        <v>1</v>
      </c>
      <c r="AE120" s="47">
        <v>1</v>
      </c>
      <c r="AF120" s="47">
        <v>0</v>
      </c>
      <c r="AG120" s="47">
        <v>0</v>
      </c>
      <c r="AH120" s="48">
        <v>0</v>
      </c>
      <c r="AI120" s="45" t="str">
        <f>Tabella169[[#This Row],[Required for Care Plan generation]]</f>
        <v>No</v>
      </c>
      <c r="AJ120" s="45" t="str">
        <f>IF(SUM(Tabella169[[#This Row],[DE-12]:[LT-75]])&gt;0,"Yes","No")</f>
        <v>Yes</v>
      </c>
    </row>
    <row r="121" spans="1:36" s="20" customFormat="1" ht="15" customHeight="1" x14ac:dyDescent="0.25">
      <c r="A121" s="83" t="s">
        <v>93</v>
      </c>
      <c r="B121" s="84" t="s">
        <v>206</v>
      </c>
      <c r="C121" s="24" t="s">
        <v>207</v>
      </c>
      <c r="D121" s="25" t="s">
        <v>760</v>
      </c>
      <c r="E121" s="25" t="s">
        <v>735</v>
      </c>
      <c r="F121" s="25" t="s">
        <v>618</v>
      </c>
      <c r="G121" s="45">
        <v>0</v>
      </c>
      <c r="H121" s="46">
        <v>0</v>
      </c>
      <c r="I121" s="47">
        <v>0</v>
      </c>
      <c r="J121" s="47">
        <v>0</v>
      </c>
      <c r="K121" s="47">
        <v>0</v>
      </c>
      <c r="L121" s="47">
        <v>0</v>
      </c>
      <c r="M121" s="47">
        <v>0</v>
      </c>
      <c r="N121" s="47">
        <v>0</v>
      </c>
      <c r="O121" s="47">
        <v>0</v>
      </c>
      <c r="P121" s="47">
        <v>0</v>
      </c>
      <c r="Q121" s="47">
        <v>0</v>
      </c>
      <c r="R121" s="48">
        <v>0</v>
      </c>
      <c r="S121" s="47">
        <v>0</v>
      </c>
      <c r="T121" s="47">
        <v>0</v>
      </c>
      <c r="U121" s="47">
        <v>0</v>
      </c>
      <c r="V121" s="48">
        <v>0</v>
      </c>
      <c r="W121" s="46">
        <v>0</v>
      </c>
      <c r="X121" s="48">
        <v>0</v>
      </c>
      <c r="Y121" s="46">
        <v>0</v>
      </c>
      <c r="Z121" s="47">
        <v>0</v>
      </c>
      <c r="AA121" s="47">
        <v>0</v>
      </c>
      <c r="AB121" s="47">
        <v>0</v>
      </c>
      <c r="AC121" s="47">
        <v>0</v>
      </c>
      <c r="AD121" s="47">
        <v>0</v>
      </c>
      <c r="AE121" s="47">
        <v>0</v>
      </c>
      <c r="AF121" s="47">
        <v>0</v>
      </c>
      <c r="AG121" s="47">
        <v>0</v>
      </c>
      <c r="AH121" s="48">
        <v>0</v>
      </c>
      <c r="AI121" s="45" t="str">
        <f>Tabella169[[#This Row],[Required for Care Plan generation]]</f>
        <v>No</v>
      </c>
      <c r="AJ121" s="45" t="str">
        <f>IF(SUM(Tabella169[[#This Row],[DE-12]:[LT-75]])&gt;0,"Yes","No")</f>
        <v>No</v>
      </c>
    </row>
    <row r="122" spans="1:36" s="20" customFormat="1" ht="15" customHeight="1" x14ac:dyDescent="0.25">
      <c r="A122" s="83" t="s">
        <v>93</v>
      </c>
      <c r="B122" s="84" t="s">
        <v>208</v>
      </c>
      <c r="C122" s="24" t="s">
        <v>209</v>
      </c>
      <c r="D122" s="25" t="s">
        <v>735</v>
      </c>
      <c r="E122" s="25" t="s">
        <v>735</v>
      </c>
      <c r="F122" s="25" t="s">
        <v>619</v>
      </c>
      <c r="G122" s="45">
        <v>0</v>
      </c>
      <c r="H122" s="46">
        <v>0</v>
      </c>
      <c r="I122" s="47">
        <v>0</v>
      </c>
      <c r="J122" s="47">
        <v>0</v>
      </c>
      <c r="K122" s="47">
        <v>0</v>
      </c>
      <c r="L122" s="47">
        <v>0</v>
      </c>
      <c r="M122" s="47">
        <v>0</v>
      </c>
      <c r="N122" s="47">
        <v>0</v>
      </c>
      <c r="O122" s="47">
        <v>0</v>
      </c>
      <c r="P122" s="47">
        <v>0</v>
      </c>
      <c r="Q122" s="47">
        <v>0</v>
      </c>
      <c r="R122" s="48">
        <v>0</v>
      </c>
      <c r="S122" s="47">
        <v>0</v>
      </c>
      <c r="T122" s="47">
        <v>0</v>
      </c>
      <c r="U122" s="47">
        <v>0</v>
      </c>
      <c r="V122" s="48">
        <v>0</v>
      </c>
      <c r="W122" s="46">
        <v>0</v>
      </c>
      <c r="X122" s="48">
        <v>0</v>
      </c>
      <c r="Y122" s="46">
        <v>0</v>
      </c>
      <c r="Z122" s="47">
        <v>0</v>
      </c>
      <c r="AA122" s="47">
        <v>0</v>
      </c>
      <c r="AB122" s="47">
        <v>0</v>
      </c>
      <c r="AC122" s="47">
        <v>0</v>
      </c>
      <c r="AD122" s="47">
        <v>0</v>
      </c>
      <c r="AE122" s="47">
        <v>0</v>
      </c>
      <c r="AF122" s="47">
        <v>0</v>
      </c>
      <c r="AG122" s="47">
        <v>0</v>
      </c>
      <c r="AH122" s="48">
        <v>0</v>
      </c>
      <c r="AI122" s="45" t="str">
        <f>Tabella169[[#This Row],[Required for Care Plan generation]]</f>
        <v>No</v>
      </c>
      <c r="AJ122" s="45" t="str">
        <f>IF(SUM(Tabella169[[#This Row],[DE-12]:[LT-75]])&gt;0,"Yes","No")</f>
        <v>No</v>
      </c>
    </row>
    <row r="123" spans="1:36" s="20" customFormat="1" ht="15" customHeight="1" x14ac:dyDescent="0.25">
      <c r="A123" s="83" t="s">
        <v>93</v>
      </c>
      <c r="B123" s="84" t="s">
        <v>210</v>
      </c>
      <c r="C123" s="24" t="s">
        <v>211</v>
      </c>
      <c r="D123" s="25" t="s">
        <v>761</v>
      </c>
      <c r="E123" s="25" t="s">
        <v>735</v>
      </c>
      <c r="F123" s="25" t="s">
        <v>620</v>
      </c>
      <c r="G123" s="45">
        <v>0</v>
      </c>
      <c r="H123" s="46">
        <v>0</v>
      </c>
      <c r="I123" s="47">
        <v>0</v>
      </c>
      <c r="J123" s="47">
        <v>0</v>
      </c>
      <c r="K123" s="47">
        <v>0</v>
      </c>
      <c r="L123" s="47">
        <v>0</v>
      </c>
      <c r="M123" s="47">
        <v>0</v>
      </c>
      <c r="N123" s="47">
        <v>0</v>
      </c>
      <c r="O123" s="47">
        <v>0</v>
      </c>
      <c r="P123" s="47">
        <v>0</v>
      </c>
      <c r="Q123" s="47">
        <v>0</v>
      </c>
      <c r="R123" s="48">
        <v>0</v>
      </c>
      <c r="S123" s="47">
        <v>0</v>
      </c>
      <c r="T123" s="47">
        <v>0</v>
      </c>
      <c r="U123" s="47">
        <v>0</v>
      </c>
      <c r="V123" s="48">
        <v>0</v>
      </c>
      <c r="W123" s="46">
        <v>0</v>
      </c>
      <c r="X123" s="48">
        <v>0</v>
      </c>
      <c r="Y123" s="46">
        <v>0</v>
      </c>
      <c r="Z123" s="47">
        <v>0</v>
      </c>
      <c r="AA123" s="47">
        <v>0</v>
      </c>
      <c r="AB123" s="47">
        <v>0</v>
      </c>
      <c r="AC123" s="47">
        <v>0</v>
      </c>
      <c r="AD123" s="47">
        <v>0</v>
      </c>
      <c r="AE123" s="47">
        <v>0</v>
      </c>
      <c r="AF123" s="47">
        <v>0</v>
      </c>
      <c r="AG123" s="47">
        <v>0</v>
      </c>
      <c r="AH123" s="48">
        <v>0</v>
      </c>
      <c r="AI123" s="45" t="str">
        <f>Tabella169[[#This Row],[Required for Care Plan generation]]</f>
        <v>No</v>
      </c>
      <c r="AJ123" s="45" t="str">
        <f>IF(SUM(Tabella169[[#This Row],[DE-12]:[LT-75]])&gt;0,"Yes","No")</f>
        <v>No</v>
      </c>
    </row>
    <row r="124" spans="1:36" s="20" customFormat="1" ht="15" customHeight="1" x14ac:dyDescent="0.25">
      <c r="A124" s="83" t="s">
        <v>93</v>
      </c>
      <c r="B124" s="84" t="s">
        <v>206</v>
      </c>
      <c r="C124" s="24" t="s">
        <v>212</v>
      </c>
      <c r="D124" s="26" t="s">
        <v>762</v>
      </c>
      <c r="E124" s="25" t="s">
        <v>735</v>
      </c>
      <c r="F124" s="25"/>
      <c r="G124" s="45">
        <v>0</v>
      </c>
      <c r="H124" s="46">
        <v>0</v>
      </c>
      <c r="I124" s="47">
        <v>0</v>
      </c>
      <c r="J124" s="47">
        <v>0</v>
      </c>
      <c r="K124" s="47">
        <v>0</v>
      </c>
      <c r="L124" s="47">
        <v>0</v>
      </c>
      <c r="M124" s="47">
        <v>0</v>
      </c>
      <c r="N124" s="47">
        <v>0</v>
      </c>
      <c r="O124" s="47">
        <v>0</v>
      </c>
      <c r="P124" s="47">
        <v>0</v>
      </c>
      <c r="Q124" s="47">
        <v>0</v>
      </c>
      <c r="R124" s="48">
        <v>0</v>
      </c>
      <c r="S124" s="47">
        <v>0</v>
      </c>
      <c r="T124" s="47">
        <v>0</v>
      </c>
      <c r="U124" s="47">
        <v>0</v>
      </c>
      <c r="V124" s="48">
        <v>0</v>
      </c>
      <c r="W124" s="46">
        <v>0</v>
      </c>
      <c r="X124" s="48">
        <v>0</v>
      </c>
      <c r="Y124" s="46">
        <v>0</v>
      </c>
      <c r="Z124" s="47">
        <v>0</v>
      </c>
      <c r="AA124" s="47">
        <v>0</v>
      </c>
      <c r="AB124" s="47">
        <v>0</v>
      </c>
      <c r="AC124" s="47">
        <v>0</v>
      </c>
      <c r="AD124" s="47">
        <v>0</v>
      </c>
      <c r="AE124" s="47">
        <v>0</v>
      </c>
      <c r="AF124" s="47">
        <v>0</v>
      </c>
      <c r="AG124" s="47">
        <v>0</v>
      </c>
      <c r="AH124" s="48">
        <v>0</v>
      </c>
      <c r="AI124" s="45" t="str">
        <f>Tabella169[[#This Row],[Required for Care Plan generation]]</f>
        <v>No</v>
      </c>
      <c r="AJ124" s="45" t="str">
        <f>IF(SUM(Tabella169[[#This Row],[DE-12]:[LT-75]])&gt;0,"Yes","No")</f>
        <v>No</v>
      </c>
    </row>
    <row r="125" spans="1:36" s="20" customFormat="1" ht="15" customHeight="1" x14ac:dyDescent="0.25">
      <c r="A125" s="83" t="s">
        <v>93</v>
      </c>
      <c r="B125" s="84" t="s">
        <v>213</v>
      </c>
      <c r="C125" s="24" t="s">
        <v>214</v>
      </c>
      <c r="D125" s="25" t="s">
        <v>761</v>
      </c>
      <c r="E125" s="25" t="s">
        <v>735</v>
      </c>
      <c r="F125" s="25" t="s">
        <v>621</v>
      </c>
      <c r="G125" s="45">
        <v>0</v>
      </c>
      <c r="H125" s="46">
        <v>0</v>
      </c>
      <c r="I125" s="47">
        <v>0</v>
      </c>
      <c r="J125" s="47">
        <v>0</v>
      </c>
      <c r="K125" s="47">
        <v>0</v>
      </c>
      <c r="L125" s="47">
        <v>0</v>
      </c>
      <c r="M125" s="47">
        <v>0</v>
      </c>
      <c r="N125" s="47">
        <v>0</v>
      </c>
      <c r="O125" s="47">
        <v>0</v>
      </c>
      <c r="P125" s="47">
        <v>0</v>
      </c>
      <c r="Q125" s="47">
        <v>0</v>
      </c>
      <c r="R125" s="48">
        <v>0</v>
      </c>
      <c r="S125" s="47">
        <v>0</v>
      </c>
      <c r="T125" s="47">
        <v>0</v>
      </c>
      <c r="U125" s="47">
        <v>0</v>
      </c>
      <c r="V125" s="48">
        <v>0</v>
      </c>
      <c r="W125" s="46">
        <v>0</v>
      </c>
      <c r="X125" s="48">
        <v>0</v>
      </c>
      <c r="Y125" s="46">
        <v>0</v>
      </c>
      <c r="Z125" s="47">
        <v>0</v>
      </c>
      <c r="AA125" s="47">
        <v>0</v>
      </c>
      <c r="AB125" s="47">
        <v>0</v>
      </c>
      <c r="AC125" s="47">
        <v>0</v>
      </c>
      <c r="AD125" s="47">
        <v>0</v>
      </c>
      <c r="AE125" s="47">
        <v>0</v>
      </c>
      <c r="AF125" s="47">
        <v>0</v>
      </c>
      <c r="AG125" s="47">
        <v>0</v>
      </c>
      <c r="AH125" s="48">
        <v>0</v>
      </c>
      <c r="AI125" s="45" t="str">
        <f>Tabella169[[#This Row],[Required for Care Plan generation]]</f>
        <v>No</v>
      </c>
      <c r="AJ125" s="45" t="str">
        <f>IF(SUM(Tabella169[[#This Row],[DE-12]:[LT-75]])&gt;0,"Yes","No")</f>
        <v>No</v>
      </c>
    </row>
    <row r="126" spans="1:36" s="20" customFormat="1" ht="15" customHeight="1" x14ac:dyDescent="0.25">
      <c r="A126" s="83" t="s">
        <v>93</v>
      </c>
      <c r="B126" s="84" t="s">
        <v>206</v>
      </c>
      <c r="C126" s="24" t="s">
        <v>215</v>
      </c>
      <c r="D126" s="26" t="s">
        <v>762</v>
      </c>
      <c r="E126" s="25" t="s">
        <v>735</v>
      </c>
      <c r="F126" s="25"/>
      <c r="G126" s="45">
        <v>0</v>
      </c>
      <c r="H126" s="46">
        <v>0</v>
      </c>
      <c r="I126" s="47">
        <v>0</v>
      </c>
      <c r="J126" s="47">
        <v>0</v>
      </c>
      <c r="K126" s="47">
        <v>0</v>
      </c>
      <c r="L126" s="47">
        <v>0</v>
      </c>
      <c r="M126" s="47">
        <v>0</v>
      </c>
      <c r="N126" s="47">
        <v>0</v>
      </c>
      <c r="O126" s="47">
        <v>0</v>
      </c>
      <c r="P126" s="47">
        <v>0</v>
      </c>
      <c r="Q126" s="47">
        <v>0</v>
      </c>
      <c r="R126" s="48">
        <v>0</v>
      </c>
      <c r="S126" s="47">
        <v>0</v>
      </c>
      <c r="T126" s="47">
        <v>0</v>
      </c>
      <c r="U126" s="47">
        <v>0</v>
      </c>
      <c r="V126" s="48">
        <v>0</v>
      </c>
      <c r="W126" s="46">
        <v>0</v>
      </c>
      <c r="X126" s="48">
        <v>0</v>
      </c>
      <c r="Y126" s="46">
        <v>0</v>
      </c>
      <c r="Z126" s="47">
        <v>0</v>
      </c>
      <c r="AA126" s="47">
        <v>0</v>
      </c>
      <c r="AB126" s="47">
        <v>0</v>
      </c>
      <c r="AC126" s="47">
        <v>0</v>
      </c>
      <c r="AD126" s="47">
        <v>0</v>
      </c>
      <c r="AE126" s="47">
        <v>0</v>
      </c>
      <c r="AF126" s="47">
        <v>0</v>
      </c>
      <c r="AG126" s="47">
        <v>0</v>
      </c>
      <c r="AH126" s="48">
        <v>0</v>
      </c>
      <c r="AI126" s="45" t="str">
        <f>Tabella169[[#This Row],[Required for Care Plan generation]]</f>
        <v>No</v>
      </c>
      <c r="AJ126" s="45" t="str">
        <f>IF(SUM(Tabella169[[#This Row],[DE-12]:[LT-75]])&gt;0,"Yes","No")</f>
        <v>No</v>
      </c>
    </row>
    <row r="127" spans="1:36" s="20" customFormat="1" ht="15" customHeight="1" x14ac:dyDescent="0.25">
      <c r="A127" s="83" t="s">
        <v>93</v>
      </c>
      <c r="B127" s="84" t="s">
        <v>216</v>
      </c>
      <c r="C127" s="24" t="s">
        <v>217</v>
      </c>
      <c r="D127" s="26" t="s">
        <v>763</v>
      </c>
      <c r="E127" s="25" t="s">
        <v>735</v>
      </c>
      <c r="F127" s="25" t="s">
        <v>622</v>
      </c>
      <c r="G127" s="45">
        <v>0</v>
      </c>
      <c r="H127" s="46">
        <v>1</v>
      </c>
      <c r="I127" s="47">
        <v>1</v>
      </c>
      <c r="J127" s="47">
        <v>1</v>
      </c>
      <c r="K127" s="47">
        <v>0</v>
      </c>
      <c r="L127" s="47">
        <v>1</v>
      </c>
      <c r="M127" s="47">
        <v>1</v>
      </c>
      <c r="N127" s="47">
        <v>0</v>
      </c>
      <c r="O127" s="47">
        <v>0</v>
      </c>
      <c r="P127" s="47">
        <v>0</v>
      </c>
      <c r="Q127" s="47">
        <v>0</v>
      </c>
      <c r="R127" s="48">
        <v>0</v>
      </c>
      <c r="S127" s="47">
        <v>1</v>
      </c>
      <c r="T127" s="47">
        <v>1</v>
      </c>
      <c r="U127" s="47">
        <v>0</v>
      </c>
      <c r="V127" s="48">
        <v>0</v>
      </c>
      <c r="W127" s="46">
        <v>0</v>
      </c>
      <c r="X127" s="48">
        <v>0</v>
      </c>
      <c r="Y127" s="46">
        <v>0</v>
      </c>
      <c r="Z127" s="47">
        <v>0</v>
      </c>
      <c r="AA127" s="47">
        <v>0</v>
      </c>
      <c r="AB127" s="47">
        <v>0</v>
      </c>
      <c r="AC127" s="47">
        <v>0</v>
      </c>
      <c r="AD127" s="47">
        <v>1</v>
      </c>
      <c r="AE127" s="47">
        <v>1</v>
      </c>
      <c r="AF127" s="47">
        <v>0</v>
      </c>
      <c r="AG127" s="47">
        <v>0</v>
      </c>
      <c r="AH127" s="48">
        <v>0</v>
      </c>
      <c r="AI127" s="45" t="str">
        <f>Tabella169[[#This Row],[Required for Care Plan generation]]</f>
        <v>No</v>
      </c>
      <c r="AJ127" s="45" t="str">
        <f>IF(SUM(Tabella169[[#This Row],[DE-12]:[LT-75]])&gt;0,"Yes","No")</f>
        <v>Yes</v>
      </c>
    </row>
    <row r="128" spans="1:36" s="20" customFormat="1" ht="15" customHeight="1" x14ac:dyDescent="0.25">
      <c r="A128" s="83" t="s">
        <v>93</v>
      </c>
      <c r="B128" s="84" t="s">
        <v>218</v>
      </c>
      <c r="C128" s="24" t="s">
        <v>219</v>
      </c>
      <c r="D128" s="26" t="s">
        <v>716</v>
      </c>
      <c r="E128" s="26" t="s">
        <v>716</v>
      </c>
      <c r="F128" s="25" t="s">
        <v>623</v>
      </c>
      <c r="G128" s="45">
        <v>0</v>
      </c>
      <c r="H128" s="46">
        <v>1</v>
      </c>
      <c r="I128" s="47">
        <v>1</v>
      </c>
      <c r="J128" s="47">
        <v>1</v>
      </c>
      <c r="K128" s="47">
        <v>0</v>
      </c>
      <c r="L128" s="47">
        <v>1</v>
      </c>
      <c r="M128" s="47">
        <v>1</v>
      </c>
      <c r="N128" s="47">
        <v>0</v>
      </c>
      <c r="O128" s="47">
        <v>0</v>
      </c>
      <c r="P128" s="47">
        <v>0</v>
      </c>
      <c r="Q128" s="47">
        <v>0</v>
      </c>
      <c r="R128" s="48">
        <v>0</v>
      </c>
      <c r="S128" s="47">
        <v>1</v>
      </c>
      <c r="T128" s="47">
        <v>1</v>
      </c>
      <c r="U128" s="47">
        <v>0</v>
      </c>
      <c r="V128" s="48">
        <v>0</v>
      </c>
      <c r="W128" s="46">
        <v>1</v>
      </c>
      <c r="X128" s="48">
        <v>0</v>
      </c>
      <c r="Y128" s="46">
        <v>0</v>
      </c>
      <c r="Z128" s="47">
        <v>0</v>
      </c>
      <c r="AA128" s="47">
        <v>0</v>
      </c>
      <c r="AB128" s="47">
        <v>0</v>
      </c>
      <c r="AC128" s="47">
        <v>0</v>
      </c>
      <c r="AD128" s="47">
        <v>1</v>
      </c>
      <c r="AE128" s="47">
        <v>1</v>
      </c>
      <c r="AF128" s="47">
        <v>0</v>
      </c>
      <c r="AG128" s="47">
        <v>0</v>
      </c>
      <c r="AH128" s="48">
        <v>0</v>
      </c>
      <c r="AI128" s="45" t="str">
        <f>Tabella169[[#This Row],[Required for Care Plan generation]]</f>
        <v>Yes</v>
      </c>
      <c r="AJ128" s="45" t="str">
        <f>IF(SUM(Tabella169[[#This Row],[DE-12]:[LT-75]])&gt;0,"Yes","No")</f>
        <v>Yes</v>
      </c>
    </row>
    <row r="129" spans="1:36" s="20" customFormat="1" ht="15" customHeight="1" x14ac:dyDescent="0.25">
      <c r="A129" s="83" t="s">
        <v>93</v>
      </c>
      <c r="B129" s="84" t="s">
        <v>220</v>
      </c>
      <c r="C129" s="24" t="s">
        <v>221</v>
      </c>
      <c r="D129" s="26" t="s">
        <v>763</v>
      </c>
      <c r="E129" s="26" t="s">
        <v>716</v>
      </c>
      <c r="F129" s="25" t="s">
        <v>624</v>
      </c>
      <c r="G129" s="45">
        <v>0</v>
      </c>
      <c r="H129" s="46">
        <v>1</v>
      </c>
      <c r="I129" s="47">
        <v>1</v>
      </c>
      <c r="J129" s="47">
        <v>1</v>
      </c>
      <c r="K129" s="47">
        <v>0</v>
      </c>
      <c r="L129" s="47">
        <v>1</v>
      </c>
      <c r="M129" s="47">
        <v>1</v>
      </c>
      <c r="N129" s="47">
        <v>0</v>
      </c>
      <c r="O129" s="47">
        <v>0</v>
      </c>
      <c r="P129" s="47">
        <v>0</v>
      </c>
      <c r="Q129" s="47">
        <v>0</v>
      </c>
      <c r="R129" s="48">
        <v>0</v>
      </c>
      <c r="S129" s="47">
        <v>1</v>
      </c>
      <c r="T129" s="47">
        <v>1</v>
      </c>
      <c r="U129" s="47">
        <v>0</v>
      </c>
      <c r="V129" s="48">
        <v>0</v>
      </c>
      <c r="W129" s="46">
        <v>1</v>
      </c>
      <c r="X129" s="48">
        <v>0</v>
      </c>
      <c r="Y129" s="46">
        <v>0</v>
      </c>
      <c r="Z129" s="47">
        <v>0</v>
      </c>
      <c r="AA129" s="47">
        <v>0</v>
      </c>
      <c r="AB129" s="47">
        <v>0</v>
      </c>
      <c r="AC129" s="47">
        <v>0</v>
      </c>
      <c r="AD129" s="47">
        <v>1</v>
      </c>
      <c r="AE129" s="47">
        <v>1</v>
      </c>
      <c r="AF129" s="47">
        <v>0</v>
      </c>
      <c r="AG129" s="47">
        <v>0</v>
      </c>
      <c r="AH129" s="48">
        <v>0</v>
      </c>
      <c r="AI129" s="45" t="str">
        <f>Tabella169[[#This Row],[Required for Care Plan generation]]</f>
        <v>Yes</v>
      </c>
      <c r="AJ129" s="45" t="str">
        <f>IF(SUM(Tabella169[[#This Row],[DE-12]:[LT-75]])&gt;0,"Yes","No")</f>
        <v>Yes</v>
      </c>
    </row>
    <row r="130" spans="1:36" s="20" customFormat="1" ht="15" customHeight="1" x14ac:dyDescent="0.25">
      <c r="A130" s="83" t="s">
        <v>93</v>
      </c>
      <c r="B130" s="84" t="s">
        <v>220</v>
      </c>
      <c r="C130" s="24" t="s">
        <v>222</v>
      </c>
      <c r="D130" s="25" t="s">
        <v>764</v>
      </c>
      <c r="E130" s="25" t="s">
        <v>735</v>
      </c>
      <c r="F130" s="25" t="s">
        <v>625</v>
      </c>
      <c r="G130" s="45">
        <v>0</v>
      </c>
      <c r="H130" s="46">
        <v>0</v>
      </c>
      <c r="I130" s="47">
        <v>0</v>
      </c>
      <c r="J130" s="47">
        <v>0</v>
      </c>
      <c r="K130" s="47">
        <v>0</v>
      </c>
      <c r="L130" s="47">
        <v>0</v>
      </c>
      <c r="M130" s="47">
        <v>0</v>
      </c>
      <c r="N130" s="47">
        <v>0</v>
      </c>
      <c r="O130" s="47">
        <v>0</v>
      </c>
      <c r="P130" s="47">
        <v>0</v>
      </c>
      <c r="Q130" s="47">
        <v>0</v>
      </c>
      <c r="R130" s="48">
        <v>0</v>
      </c>
      <c r="S130" s="47">
        <v>0</v>
      </c>
      <c r="T130" s="47">
        <v>0</v>
      </c>
      <c r="U130" s="47">
        <v>0</v>
      </c>
      <c r="V130" s="48">
        <v>0</v>
      </c>
      <c r="W130" s="46">
        <v>0</v>
      </c>
      <c r="X130" s="48">
        <v>0</v>
      </c>
      <c r="Y130" s="46">
        <v>0</v>
      </c>
      <c r="Z130" s="47">
        <v>0</v>
      </c>
      <c r="AA130" s="47">
        <v>0</v>
      </c>
      <c r="AB130" s="47">
        <v>0</v>
      </c>
      <c r="AC130" s="47">
        <v>0</v>
      </c>
      <c r="AD130" s="47">
        <v>0</v>
      </c>
      <c r="AE130" s="47">
        <v>0</v>
      </c>
      <c r="AF130" s="47">
        <v>0</v>
      </c>
      <c r="AG130" s="47">
        <v>0</v>
      </c>
      <c r="AH130" s="48">
        <v>0</v>
      </c>
      <c r="AI130" s="45" t="str">
        <f>Tabella169[[#This Row],[Required for Care Plan generation]]</f>
        <v>No</v>
      </c>
      <c r="AJ130" s="45" t="str">
        <f>IF(SUM(Tabella169[[#This Row],[DE-12]:[LT-75]])&gt;0,"Yes","No")</f>
        <v>No</v>
      </c>
    </row>
    <row r="131" spans="1:36" s="20" customFormat="1" ht="15" customHeight="1" x14ac:dyDescent="0.25">
      <c r="A131" s="83" t="s">
        <v>93</v>
      </c>
      <c r="B131" s="84" t="s">
        <v>223</v>
      </c>
      <c r="C131" s="24" t="s">
        <v>224</v>
      </c>
      <c r="D131" s="25" t="s">
        <v>765</v>
      </c>
      <c r="E131" s="25" t="s">
        <v>735</v>
      </c>
      <c r="F131" s="25" t="s">
        <v>626</v>
      </c>
      <c r="G131" s="45">
        <v>0</v>
      </c>
      <c r="H131" s="46">
        <v>1</v>
      </c>
      <c r="I131" s="47">
        <v>1</v>
      </c>
      <c r="J131" s="47">
        <v>1</v>
      </c>
      <c r="K131" s="47">
        <v>0</v>
      </c>
      <c r="L131" s="47">
        <v>1</v>
      </c>
      <c r="M131" s="47">
        <v>1</v>
      </c>
      <c r="N131" s="47">
        <v>0</v>
      </c>
      <c r="O131" s="47">
        <v>0</v>
      </c>
      <c r="P131" s="47">
        <v>0</v>
      </c>
      <c r="Q131" s="47">
        <v>0</v>
      </c>
      <c r="R131" s="48">
        <v>0</v>
      </c>
      <c r="S131" s="47">
        <v>1</v>
      </c>
      <c r="T131" s="47">
        <v>1</v>
      </c>
      <c r="U131" s="47">
        <v>0</v>
      </c>
      <c r="V131" s="48">
        <v>0</v>
      </c>
      <c r="W131" s="46">
        <v>0</v>
      </c>
      <c r="X131" s="48">
        <v>0</v>
      </c>
      <c r="Y131" s="46">
        <v>0</v>
      </c>
      <c r="Z131" s="47">
        <v>0</v>
      </c>
      <c r="AA131" s="47">
        <v>0</v>
      </c>
      <c r="AB131" s="47">
        <v>0</v>
      </c>
      <c r="AC131" s="47">
        <v>0</v>
      </c>
      <c r="AD131" s="47">
        <v>1</v>
      </c>
      <c r="AE131" s="47">
        <v>1</v>
      </c>
      <c r="AF131" s="47">
        <v>0</v>
      </c>
      <c r="AG131" s="47">
        <v>0</v>
      </c>
      <c r="AH131" s="48">
        <v>0</v>
      </c>
      <c r="AI131" s="45" t="str">
        <f>Tabella169[[#This Row],[Required for Care Plan generation]]</f>
        <v>No</v>
      </c>
      <c r="AJ131" s="45" t="str">
        <f>IF(SUM(Tabella169[[#This Row],[DE-12]:[LT-75]])&gt;0,"Yes","No")</f>
        <v>Yes</v>
      </c>
    </row>
    <row r="132" spans="1:36" s="20" customFormat="1" ht="15" customHeight="1" x14ac:dyDescent="0.25">
      <c r="A132" s="83" t="s">
        <v>93</v>
      </c>
      <c r="B132" s="84" t="s">
        <v>225</v>
      </c>
      <c r="C132" s="24" t="s">
        <v>226</v>
      </c>
      <c r="D132" s="25" t="s">
        <v>765</v>
      </c>
      <c r="E132" s="26" t="s">
        <v>716</v>
      </c>
      <c r="F132" s="25" t="s">
        <v>627</v>
      </c>
      <c r="G132" s="45">
        <v>0</v>
      </c>
      <c r="H132" s="46">
        <v>1</v>
      </c>
      <c r="I132" s="47">
        <v>1</v>
      </c>
      <c r="J132" s="47">
        <v>1</v>
      </c>
      <c r="K132" s="47">
        <v>0</v>
      </c>
      <c r="L132" s="47">
        <v>1</v>
      </c>
      <c r="M132" s="47">
        <v>1</v>
      </c>
      <c r="N132" s="47">
        <v>0</v>
      </c>
      <c r="O132" s="47">
        <v>0</v>
      </c>
      <c r="P132" s="47">
        <v>0</v>
      </c>
      <c r="Q132" s="47">
        <v>0</v>
      </c>
      <c r="R132" s="48">
        <v>0</v>
      </c>
      <c r="S132" s="47">
        <v>1</v>
      </c>
      <c r="T132" s="47">
        <v>1</v>
      </c>
      <c r="U132" s="47">
        <v>0</v>
      </c>
      <c r="V132" s="48">
        <v>0</v>
      </c>
      <c r="W132" s="46">
        <v>1</v>
      </c>
      <c r="X132" s="48">
        <v>0</v>
      </c>
      <c r="Y132" s="46">
        <v>0</v>
      </c>
      <c r="Z132" s="47">
        <v>0</v>
      </c>
      <c r="AA132" s="47">
        <v>0</v>
      </c>
      <c r="AB132" s="47">
        <v>0</v>
      </c>
      <c r="AC132" s="47">
        <v>0</v>
      </c>
      <c r="AD132" s="47">
        <v>1</v>
      </c>
      <c r="AE132" s="47">
        <v>1</v>
      </c>
      <c r="AF132" s="47">
        <v>0</v>
      </c>
      <c r="AG132" s="47">
        <v>0</v>
      </c>
      <c r="AH132" s="48">
        <v>0</v>
      </c>
      <c r="AI132" s="45" t="str">
        <f>Tabella169[[#This Row],[Required for Care Plan generation]]</f>
        <v>Yes</v>
      </c>
      <c r="AJ132" s="45" t="str">
        <f>IF(SUM(Tabella169[[#This Row],[DE-12]:[LT-75]])&gt;0,"Yes","No")</f>
        <v>Yes</v>
      </c>
    </row>
    <row r="133" spans="1:36" s="20" customFormat="1" ht="15" customHeight="1" x14ac:dyDescent="0.25">
      <c r="A133" s="83" t="s">
        <v>93</v>
      </c>
      <c r="B133" s="84" t="s">
        <v>227</v>
      </c>
      <c r="C133" s="24" t="s">
        <v>228</v>
      </c>
      <c r="D133" s="26" t="s">
        <v>766</v>
      </c>
      <c r="E133" s="26" t="s">
        <v>716</v>
      </c>
      <c r="F133" s="25" t="s">
        <v>628</v>
      </c>
      <c r="G133" s="45">
        <v>0</v>
      </c>
      <c r="H133" s="46">
        <v>0</v>
      </c>
      <c r="I133" s="47">
        <v>0</v>
      </c>
      <c r="J133" s="47">
        <v>1</v>
      </c>
      <c r="K133" s="47">
        <v>0</v>
      </c>
      <c r="L133" s="47">
        <v>0</v>
      </c>
      <c r="M133" s="47">
        <v>0</v>
      </c>
      <c r="N133" s="47">
        <v>0</v>
      </c>
      <c r="O133" s="47">
        <v>0</v>
      </c>
      <c r="P133" s="47">
        <v>0</v>
      </c>
      <c r="Q133" s="47">
        <v>0</v>
      </c>
      <c r="R133" s="48">
        <v>0</v>
      </c>
      <c r="S133" s="47">
        <v>0</v>
      </c>
      <c r="T133" s="47">
        <v>0</v>
      </c>
      <c r="U133" s="47">
        <v>0</v>
      </c>
      <c r="V133" s="48">
        <v>0</v>
      </c>
      <c r="W133" s="46">
        <v>1</v>
      </c>
      <c r="X133" s="48">
        <v>0</v>
      </c>
      <c r="Y133" s="46">
        <v>0</v>
      </c>
      <c r="Z133" s="47">
        <v>0</v>
      </c>
      <c r="AA133" s="47">
        <v>0</v>
      </c>
      <c r="AB133" s="47">
        <v>0</v>
      </c>
      <c r="AC133" s="47">
        <v>0</v>
      </c>
      <c r="AD133" s="47">
        <v>0</v>
      </c>
      <c r="AE133" s="47">
        <v>0</v>
      </c>
      <c r="AF133" s="47">
        <v>0</v>
      </c>
      <c r="AG133" s="47">
        <v>0</v>
      </c>
      <c r="AH133" s="48">
        <v>0</v>
      </c>
      <c r="AI133" s="45" t="str">
        <f>Tabella169[[#This Row],[Required for Care Plan generation]]</f>
        <v>Yes</v>
      </c>
      <c r="AJ133" s="45" t="str">
        <f>IF(SUM(Tabella169[[#This Row],[DE-12]:[LT-75]])&gt;0,"Yes","No")</f>
        <v>Yes</v>
      </c>
    </row>
    <row r="134" spans="1:36" s="20" customFormat="1" ht="15" customHeight="1" x14ac:dyDescent="0.25">
      <c r="A134" s="83" t="s">
        <v>93</v>
      </c>
      <c r="B134" s="84" t="s">
        <v>206</v>
      </c>
      <c r="C134" s="24" t="s">
        <v>229</v>
      </c>
      <c r="D134" s="26" t="s">
        <v>767</v>
      </c>
      <c r="E134" s="25" t="s">
        <v>735</v>
      </c>
      <c r="F134" s="25"/>
      <c r="G134" s="45">
        <v>0</v>
      </c>
      <c r="H134" s="46">
        <v>0</v>
      </c>
      <c r="I134" s="47">
        <v>0</v>
      </c>
      <c r="J134" s="47">
        <v>0</v>
      </c>
      <c r="K134" s="47">
        <v>0</v>
      </c>
      <c r="L134" s="47">
        <v>0</v>
      </c>
      <c r="M134" s="47">
        <v>0</v>
      </c>
      <c r="N134" s="47">
        <v>0</v>
      </c>
      <c r="O134" s="47">
        <v>0</v>
      </c>
      <c r="P134" s="47">
        <v>0</v>
      </c>
      <c r="Q134" s="47">
        <v>0</v>
      </c>
      <c r="R134" s="48">
        <v>0</v>
      </c>
      <c r="S134" s="47">
        <v>0</v>
      </c>
      <c r="T134" s="47">
        <v>0</v>
      </c>
      <c r="U134" s="47">
        <v>0</v>
      </c>
      <c r="V134" s="48">
        <v>0</v>
      </c>
      <c r="W134" s="46">
        <v>0</v>
      </c>
      <c r="X134" s="48">
        <v>0</v>
      </c>
      <c r="Y134" s="46">
        <v>0</v>
      </c>
      <c r="Z134" s="47">
        <v>0</v>
      </c>
      <c r="AA134" s="47">
        <v>0</v>
      </c>
      <c r="AB134" s="47">
        <v>0</v>
      </c>
      <c r="AC134" s="47">
        <v>0</v>
      </c>
      <c r="AD134" s="47">
        <v>0</v>
      </c>
      <c r="AE134" s="47">
        <v>0</v>
      </c>
      <c r="AF134" s="47">
        <v>0</v>
      </c>
      <c r="AG134" s="47">
        <v>0</v>
      </c>
      <c r="AH134" s="48">
        <v>0</v>
      </c>
      <c r="AI134" s="45" t="str">
        <f>Tabella169[[#This Row],[Required for Care Plan generation]]</f>
        <v>No</v>
      </c>
      <c r="AJ134" s="45" t="str">
        <f>IF(SUM(Tabella169[[#This Row],[DE-12]:[LT-75]])&gt;0,"Yes","No")</f>
        <v>No</v>
      </c>
    </row>
    <row r="135" spans="1:36" s="20" customFormat="1" ht="15" customHeight="1" x14ac:dyDescent="0.25">
      <c r="A135" s="83" t="s">
        <v>93</v>
      </c>
      <c r="B135" s="84" t="s">
        <v>230</v>
      </c>
      <c r="C135" s="24" t="s">
        <v>231</v>
      </c>
      <c r="D135" s="25" t="s">
        <v>768</v>
      </c>
      <c r="E135" s="25" t="s">
        <v>735</v>
      </c>
      <c r="F135" s="25"/>
      <c r="G135" s="45">
        <v>0</v>
      </c>
      <c r="H135" s="46">
        <v>0</v>
      </c>
      <c r="I135" s="47">
        <v>0</v>
      </c>
      <c r="J135" s="47">
        <v>0</v>
      </c>
      <c r="K135" s="47">
        <v>0</v>
      </c>
      <c r="L135" s="47">
        <v>0</v>
      </c>
      <c r="M135" s="47">
        <v>0</v>
      </c>
      <c r="N135" s="47">
        <v>0</v>
      </c>
      <c r="O135" s="47">
        <v>0</v>
      </c>
      <c r="P135" s="47">
        <v>0</v>
      </c>
      <c r="Q135" s="47">
        <v>0</v>
      </c>
      <c r="R135" s="48">
        <v>0</v>
      </c>
      <c r="S135" s="47">
        <v>0</v>
      </c>
      <c r="T135" s="47">
        <v>0</v>
      </c>
      <c r="U135" s="47">
        <v>0</v>
      </c>
      <c r="V135" s="48">
        <v>0</v>
      </c>
      <c r="W135" s="46">
        <v>0</v>
      </c>
      <c r="X135" s="48">
        <v>0</v>
      </c>
      <c r="Y135" s="46">
        <v>0</v>
      </c>
      <c r="Z135" s="47">
        <v>0</v>
      </c>
      <c r="AA135" s="47">
        <v>0</v>
      </c>
      <c r="AB135" s="47">
        <v>0</v>
      </c>
      <c r="AC135" s="47">
        <v>0</v>
      </c>
      <c r="AD135" s="47">
        <v>0</v>
      </c>
      <c r="AE135" s="47">
        <v>0</v>
      </c>
      <c r="AF135" s="47">
        <v>0</v>
      </c>
      <c r="AG135" s="47">
        <v>0</v>
      </c>
      <c r="AH135" s="48">
        <v>0</v>
      </c>
      <c r="AI135" s="45" t="str">
        <f>Tabella169[[#This Row],[Required for Care Plan generation]]</f>
        <v>No</v>
      </c>
      <c r="AJ135" s="45" t="str">
        <f>IF(SUM(Tabella169[[#This Row],[DE-12]:[LT-75]])&gt;0,"Yes","No")</f>
        <v>No</v>
      </c>
    </row>
    <row r="136" spans="1:36" s="20" customFormat="1" ht="15" customHeight="1" x14ac:dyDescent="0.25">
      <c r="A136" s="83" t="s">
        <v>93</v>
      </c>
      <c r="B136" s="84" t="s">
        <v>210</v>
      </c>
      <c r="C136" s="24" t="s">
        <v>232</v>
      </c>
      <c r="D136" s="26" t="s">
        <v>769</v>
      </c>
      <c r="E136" s="25" t="s">
        <v>735</v>
      </c>
      <c r="F136" s="25" t="s">
        <v>620</v>
      </c>
      <c r="G136" s="45">
        <v>0</v>
      </c>
      <c r="H136" s="46">
        <v>0</v>
      </c>
      <c r="I136" s="47">
        <v>0</v>
      </c>
      <c r="J136" s="47">
        <v>0</v>
      </c>
      <c r="K136" s="47">
        <v>0</v>
      </c>
      <c r="L136" s="47">
        <v>0</v>
      </c>
      <c r="M136" s="47">
        <v>0</v>
      </c>
      <c r="N136" s="47">
        <v>0</v>
      </c>
      <c r="O136" s="47">
        <v>0</v>
      </c>
      <c r="P136" s="47">
        <v>0</v>
      </c>
      <c r="Q136" s="47">
        <v>0</v>
      </c>
      <c r="R136" s="48">
        <v>0</v>
      </c>
      <c r="S136" s="47">
        <v>0</v>
      </c>
      <c r="T136" s="47">
        <v>0</v>
      </c>
      <c r="U136" s="47">
        <v>0</v>
      </c>
      <c r="V136" s="48">
        <v>0</v>
      </c>
      <c r="W136" s="46">
        <v>0</v>
      </c>
      <c r="X136" s="48">
        <v>0</v>
      </c>
      <c r="Y136" s="46">
        <v>0</v>
      </c>
      <c r="Z136" s="47">
        <v>0</v>
      </c>
      <c r="AA136" s="47">
        <v>0</v>
      </c>
      <c r="AB136" s="47">
        <v>0</v>
      </c>
      <c r="AC136" s="47">
        <v>0</v>
      </c>
      <c r="AD136" s="47">
        <v>0</v>
      </c>
      <c r="AE136" s="47">
        <v>0</v>
      </c>
      <c r="AF136" s="47">
        <v>0</v>
      </c>
      <c r="AG136" s="47">
        <v>0</v>
      </c>
      <c r="AH136" s="48">
        <v>0</v>
      </c>
      <c r="AI136" s="45" t="str">
        <f>Tabella169[[#This Row],[Required for Care Plan generation]]</f>
        <v>No</v>
      </c>
      <c r="AJ136" s="45" t="str">
        <f>IF(SUM(Tabella169[[#This Row],[DE-12]:[LT-75]])&gt;0,"Yes","No")</f>
        <v>No</v>
      </c>
    </row>
    <row r="137" spans="1:36" s="20" customFormat="1" ht="15" customHeight="1" x14ac:dyDescent="0.25">
      <c r="A137" s="83" t="s">
        <v>93</v>
      </c>
      <c r="B137" s="84" t="s">
        <v>206</v>
      </c>
      <c r="C137" s="24" t="s">
        <v>233</v>
      </c>
      <c r="D137" s="26" t="s">
        <v>767</v>
      </c>
      <c r="E137" s="25" t="s">
        <v>735</v>
      </c>
      <c r="F137" s="25"/>
      <c r="G137" s="45">
        <v>0</v>
      </c>
      <c r="H137" s="46">
        <v>0</v>
      </c>
      <c r="I137" s="47">
        <v>0</v>
      </c>
      <c r="J137" s="47">
        <v>0</v>
      </c>
      <c r="K137" s="47">
        <v>0</v>
      </c>
      <c r="L137" s="47">
        <v>0</v>
      </c>
      <c r="M137" s="47">
        <v>0</v>
      </c>
      <c r="N137" s="47">
        <v>0</v>
      </c>
      <c r="O137" s="47">
        <v>0</v>
      </c>
      <c r="P137" s="47">
        <v>0</v>
      </c>
      <c r="Q137" s="47">
        <v>0</v>
      </c>
      <c r="R137" s="48">
        <v>0</v>
      </c>
      <c r="S137" s="47">
        <v>0</v>
      </c>
      <c r="T137" s="47">
        <v>0</v>
      </c>
      <c r="U137" s="47">
        <v>0</v>
      </c>
      <c r="V137" s="48">
        <v>0</v>
      </c>
      <c r="W137" s="46">
        <v>0</v>
      </c>
      <c r="X137" s="48">
        <v>0</v>
      </c>
      <c r="Y137" s="46">
        <v>0</v>
      </c>
      <c r="Z137" s="47">
        <v>0</v>
      </c>
      <c r="AA137" s="47">
        <v>0</v>
      </c>
      <c r="AB137" s="47">
        <v>0</v>
      </c>
      <c r="AC137" s="47">
        <v>0</v>
      </c>
      <c r="AD137" s="47">
        <v>0</v>
      </c>
      <c r="AE137" s="47">
        <v>0</v>
      </c>
      <c r="AF137" s="47">
        <v>0</v>
      </c>
      <c r="AG137" s="47">
        <v>0</v>
      </c>
      <c r="AH137" s="48">
        <v>0</v>
      </c>
      <c r="AI137" s="45" t="str">
        <f>Tabella169[[#This Row],[Required for Care Plan generation]]</f>
        <v>No</v>
      </c>
      <c r="AJ137" s="45" t="str">
        <f>IF(SUM(Tabella169[[#This Row],[DE-12]:[LT-75]])&gt;0,"Yes","No")</f>
        <v>No</v>
      </c>
    </row>
    <row r="138" spans="1:36" s="20" customFormat="1" ht="15" customHeight="1" x14ac:dyDescent="0.25">
      <c r="A138" s="83" t="s">
        <v>93</v>
      </c>
      <c r="B138" s="84" t="s">
        <v>213</v>
      </c>
      <c r="C138" s="24" t="s">
        <v>234</v>
      </c>
      <c r="D138" s="26" t="s">
        <v>769</v>
      </c>
      <c r="E138" s="25" t="s">
        <v>735</v>
      </c>
      <c r="F138" s="25" t="s">
        <v>621</v>
      </c>
      <c r="G138" s="45">
        <v>0</v>
      </c>
      <c r="H138" s="46">
        <v>0</v>
      </c>
      <c r="I138" s="47">
        <v>0</v>
      </c>
      <c r="J138" s="47">
        <v>0</v>
      </c>
      <c r="K138" s="47">
        <v>0</v>
      </c>
      <c r="L138" s="47">
        <v>0</v>
      </c>
      <c r="M138" s="47">
        <v>0</v>
      </c>
      <c r="N138" s="47">
        <v>0</v>
      </c>
      <c r="O138" s="47">
        <v>0</v>
      </c>
      <c r="P138" s="47">
        <v>0</v>
      </c>
      <c r="Q138" s="47">
        <v>0</v>
      </c>
      <c r="R138" s="48">
        <v>0</v>
      </c>
      <c r="S138" s="47">
        <v>0</v>
      </c>
      <c r="T138" s="47">
        <v>0</v>
      </c>
      <c r="U138" s="47">
        <v>0</v>
      </c>
      <c r="V138" s="48">
        <v>0</v>
      </c>
      <c r="W138" s="46">
        <v>0</v>
      </c>
      <c r="X138" s="48">
        <v>0</v>
      </c>
      <c r="Y138" s="46">
        <v>0</v>
      </c>
      <c r="Z138" s="47">
        <v>0</v>
      </c>
      <c r="AA138" s="47">
        <v>0</v>
      </c>
      <c r="AB138" s="47">
        <v>0</v>
      </c>
      <c r="AC138" s="47">
        <v>0</v>
      </c>
      <c r="AD138" s="47">
        <v>0</v>
      </c>
      <c r="AE138" s="47">
        <v>0</v>
      </c>
      <c r="AF138" s="47">
        <v>0</v>
      </c>
      <c r="AG138" s="47">
        <v>0</v>
      </c>
      <c r="AH138" s="48">
        <v>0</v>
      </c>
      <c r="AI138" s="45" t="str">
        <f>Tabella169[[#This Row],[Required for Care Plan generation]]</f>
        <v>No</v>
      </c>
      <c r="AJ138" s="45" t="str">
        <f>IF(SUM(Tabella169[[#This Row],[DE-12]:[LT-75]])&gt;0,"Yes","No")</f>
        <v>No</v>
      </c>
    </row>
    <row r="139" spans="1:36" s="20" customFormat="1" ht="15" customHeight="1" x14ac:dyDescent="0.25">
      <c r="A139" s="83" t="s">
        <v>93</v>
      </c>
      <c r="B139" s="84" t="s">
        <v>206</v>
      </c>
      <c r="C139" s="24" t="s">
        <v>235</v>
      </c>
      <c r="D139" s="26" t="s">
        <v>767</v>
      </c>
      <c r="E139" s="25" t="s">
        <v>735</v>
      </c>
      <c r="F139" s="25"/>
      <c r="G139" s="45">
        <v>0</v>
      </c>
      <c r="H139" s="46">
        <v>0</v>
      </c>
      <c r="I139" s="47">
        <v>0</v>
      </c>
      <c r="J139" s="47">
        <v>0</v>
      </c>
      <c r="K139" s="47">
        <v>0</v>
      </c>
      <c r="L139" s="47">
        <v>0</v>
      </c>
      <c r="M139" s="47">
        <v>0</v>
      </c>
      <c r="N139" s="47">
        <v>0</v>
      </c>
      <c r="O139" s="47">
        <v>0</v>
      </c>
      <c r="P139" s="47">
        <v>0</v>
      </c>
      <c r="Q139" s="47">
        <v>0</v>
      </c>
      <c r="R139" s="48">
        <v>0</v>
      </c>
      <c r="S139" s="47">
        <v>0</v>
      </c>
      <c r="T139" s="47">
        <v>0</v>
      </c>
      <c r="U139" s="47">
        <v>0</v>
      </c>
      <c r="V139" s="48">
        <v>0</v>
      </c>
      <c r="W139" s="46">
        <v>0</v>
      </c>
      <c r="X139" s="48">
        <v>0</v>
      </c>
      <c r="Y139" s="46">
        <v>0</v>
      </c>
      <c r="Z139" s="47">
        <v>0</v>
      </c>
      <c r="AA139" s="47">
        <v>0</v>
      </c>
      <c r="AB139" s="47">
        <v>0</v>
      </c>
      <c r="AC139" s="47">
        <v>0</v>
      </c>
      <c r="AD139" s="47">
        <v>0</v>
      </c>
      <c r="AE139" s="47">
        <v>0</v>
      </c>
      <c r="AF139" s="47">
        <v>0</v>
      </c>
      <c r="AG139" s="47">
        <v>0</v>
      </c>
      <c r="AH139" s="48">
        <v>0</v>
      </c>
      <c r="AI139" s="45" t="str">
        <f>Tabella169[[#This Row],[Required for Care Plan generation]]</f>
        <v>No</v>
      </c>
      <c r="AJ139" s="45" t="str">
        <f>IF(SUM(Tabella169[[#This Row],[DE-12]:[LT-75]])&gt;0,"Yes","No")</f>
        <v>No</v>
      </c>
    </row>
    <row r="140" spans="1:36" s="20" customFormat="1" ht="15" customHeight="1" x14ac:dyDescent="0.25">
      <c r="A140" s="83" t="s">
        <v>93</v>
      </c>
      <c r="B140" s="84" t="s">
        <v>216</v>
      </c>
      <c r="C140" s="24" t="s">
        <v>236</v>
      </c>
      <c r="D140" s="25" t="s">
        <v>770</v>
      </c>
      <c r="E140" s="25" t="s">
        <v>735</v>
      </c>
      <c r="F140" s="25" t="s">
        <v>622</v>
      </c>
      <c r="G140" s="45">
        <v>0</v>
      </c>
      <c r="H140" s="46">
        <v>0</v>
      </c>
      <c r="I140" s="47">
        <v>0</v>
      </c>
      <c r="J140" s="47">
        <v>1</v>
      </c>
      <c r="K140" s="47">
        <v>0</v>
      </c>
      <c r="L140" s="47">
        <v>0</v>
      </c>
      <c r="M140" s="47">
        <v>0</v>
      </c>
      <c r="N140" s="47">
        <v>0</v>
      </c>
      <c r="O140" s="47">
        <v>0</v>
      </c>
      <c r="P140" s="47">
        <v>0</v>
      </c>
      <c r="Q140" s="47">
        <v>0</v>
      </c>
      <c r="R140" s="48">
        <v>0</v>
      </c>
      <c r="S140" s="47">
        <v>0</v>
      </c>
      <c r="T140" s="47">
        <v>0</v>
      </c>
      <c r="U140" s="47">
        <v>0</v>
      </c>
      <c r="V140" s="48">
        <v>0</v>
      </c>
      <c r="W140" s="46">
        <v>0</v>
      </c>
      <c r="X140" s="48">
        <v>0</v>
      </c>
      <c r="Y140" s="46">
        <v>0</v>
      </c>
      <c r="Z140" s="47">
        <v>0</v>
      </c>
      <c r="AA140" s="47">
        <v>0</v>
      </c>
      <c r="AB140" s="47">
        <v>0</v>
      </c>
      <c r="AC140" s="47">
        <v>0</v>
      </c>
      <c r="AD140" s="47">
        <v>0</v>
      </c>
      <c r="AE140" s="47">
        <v>0</v>
      </c>
      <c r="AF140" s="47">
        <v>0</v>
      </c>
      <c r="AG140" s="47">
        <v>0</v>
      </c>
      <c r="AH140" s="48">
        <v>0</v>
      </c>
      <c r="AI140" s="45" t="str">
        <f>Tabella169[[#This Row],[Required for Care Plan generation]]</f>
        <v>No</v>
      </c>
      <c r="AJ140" s="45" t="str">
        <f>IF(SUM(Tabella169[[#This Row],[DE-12]:[LT-75]])&gt;0,"Yes","No")</f>
        <v>Yes</v>
      </c>
    </row>
    <row r="141" spans="1:36" s="20" customFormat="1" ht="15" customHeight="1" x14ac:dyDescent="0.25">
      <c r="A141" s="83" t="s">
        <v>93</v>
      </c>
      <c r="B141" s="84" t="s">
        <v>237</v>
      </c>
      <c r="C141" s="24" t="s">
        <v>238</v>
      </c>
      <c r="D141" s="25" t="s">
        <v>735</v>
      </c>
      <c r="E141" s="25" t="s">
        <v>735</v>
      </c>
      <c r="F141" s="25" t="s">
        <v>629</v>
      </c>
      <c r="G141" s="45">
        <v>0</v>
      </c>
      <c r="H141" s="46">
        <v>0</v>
      </c>
      <c r="I141" s="47">
        <v>0</v>
      </c>
      <c r="J141" s="47">
        <v>1</v>
      </c>
      <c r="K141" s="47">
        <v>0</v>
      </c>
      <c r="L141" s="47">
        <v>0</v>
      </c>
      <c r="M141" s="47">
        <v>0</v>
      </c>
      <c r="N141" s="47">
        <v>0</v>
      </c>
      <c r="O141" s="47">
        <v>0</v>
      </c>
      <c r="P141" s="47">
        <v>0</v>
      </c>
      <c r="Q141" s="47">
        <v>0</v>
      </c>
      <c r="R141" s="48">
        <v>0</v>
      </c>
      <c r="S141" s="47">
        <v>0</v>
      </c>
      <c r="T141" s="47">
        <v>0</v>
      </c>
      <c r="U141" s="47">
        <v>0</v>
      </c>
      <c r="V141" s="48">
        <v>0</v>
      </c>
      <c r="W141" s="46">
        <v>1</v>
      </c>
      <c r="X141" s="48">
        <v>0</v>
      </c>
      <c r="Y141" s="46">
        <v>0</v>
      </c>
      <c r="Z141" s="47">
        <v>0</v>
      </c>
      <c r="AA141" s="47">
        <v>0</v>
      </c>
      <c r="AB141" s="47">
        <v>0</v>
      </c>
      <c r="AC141" s="47">
        <v>0</v>
      </c>
      <c r="AD141" s="47">
        <v>0</v>
      </c>
      <c r="AE141" s="47">
        <v>0</v>
      </c>
      <c r="AF141" s="47">
        <v>0</v>
      </c>
      <c r="AG141" s="47">
        <v>0</v>
      </c>
      <c r="AH141" s="48">
        <v>0</v>
      </c>
      <c r="AI141" s="45" t="str">
        <f>Tabella169[[#This Row],[Required for Care Plan generation]]</f>
        <v>No</v>
      </c>
      <c r="AJ141" s="45" t="str">
        <f>IF(SUM(Tabella169[[#This Row],[DE-12]:[LT-75]])&gt;0,"Yes","No")</f>
        <v>Yes</v>
      </c>
    </row>
    <row r="142" spans="1:36" s="20" customFormat="1" ht="15" customHeight="1" x14ac:dyDescent="0.25">
      <c r="A142" s="83" t="s">
        <v>93</v>
      </c>
      <c r="B142" s="84" t="s">
        <v>239</v>
      </c>
      <c r="C142" s="24" t="s">
        <v>240</v>
      </c>
      <c r="D142" s="26" t="s">
        <v>771</v>
      </c>
      <c r="E142" s="25" t="s">
        <v>735</v>
      </c>
      <c r="F142" s="25" t="s">
        <v>630</v>
      </c>
      <c r="G142" s="45">
        <v>0</v>
      </c>
      <c r="H142" s="46">
        <v>0</v>
      </c>
      <c r="I142" s="47">
        <v>0</v>
      </c>
      <c r="J142" s="47">
        <v>1</v>
      </c>
      <c r="K142" s="47">
        <v>0</v>
      </c>
      <c r="L142" s="47">
        <v>0</v>
      </c>
      <c r="M142" s="47">
        <v>0</v>
      </c>
      <c r="N142" s="47">
        <v>0</v>
      </c>
      <c r="O142" s="47">
        <v>0</v>
      </c>
      <c r="P142" s="47">
        <v>0</v>
      </c>
      <c r="Q142" s="47">
        <v>0</v>
      </c>
      <c r="R142" s="48">
        <v>0</v>
      </c>
      <c r="S142" s="47">
        <v>0</v>
      </c>
      <c r="T142" s="47">
        <v>0</v>
      </c>
      <c r="U142" s="47">
        <v>0</v>
      </c>
      <c r="V142" s="48">
        <v>0</v>
      </c>
      <c r="W142" s="46">
        <v>0</v>
      </c>
      <c r="X142" s="48">
        <v>0</v>
      </c>
      <c r="Y142" s="46">
        <v>0</v>
      </c>
      <c r="Z142" s="47">
        <v>0</v>
      </c>
      <c r="AA142" s="47">
        <v>0</v>
      </c>
      <c r="AB142" s="47">
        <v>0</v>
      </c>
      <c r="AC142" s="47">
        <v>0</v>
      </c>
      <c r="AD142" s="47">
        <v>0</v>
      </c>
      <c r="AE142" s="47">
        <v>0</v>
      </c>
      <c r="AF142" s="47">
        <v>0</v>
      </c>
      <c r="AG142" s="47">
        <v>0</v>
      </c>
      <c r="AH142" s="48">
        <v>0</v>
      </c>
      <c r="AI142" s="45" t="str">
        <f>Tabella169[[#This Row],[Required for Care Plan generation]]</f>
        <v>No</v>
      </c>
      <c r="AJ142" s="45" t="str">
        <f>IF(SUM(Tabella169[[#This Row],[DE-12]:[LT-75]])&gt;0,"Yes","No")</f>
        <v>Yes</v>
      </c>
    </row>
    <row r="143" spans="1:36" s="20" customFormat="1" ht="15" customHeight="1" x14ac:dyDescent="0.25">
      <c r="A143" s="83" t="s">
        <v>93</v>
      </c>
      <c r="B143" s="84" t="s">
        <v>241</v>
      </c>
      <c r="C143" s="24" t="s">
        <v>242</v>
      </c>
      <c r="D143" s="26" t="s">
        <v>772</v>
      </c>
      <c r="E143" s="26" t="s">
        <v>716</v>
      </c>
      <c r="F143" s="25" t="s">
        <v>631</v>
      </c>
      <c r="G143" s="45">
        <v>0</v>
      </c>
      <c r="H143" s="46">
        <v>0</v>
      </c>
      <c r="I143" s="47">
        <v>0</v>
      </c>
      <c r="J143" s="47">
        <v>1</v>
      </c>
      <c r="K143" s="47">
        <v>0</v>
      </c>
      <c r="L143" s="47">
        <v>0</v>
      </c>
      <c r="M143" s="47">
        <v>0</v>
      </c>
      <c r="N143" s="47">
        <v>0</v>
      </c>
      <c r="O143" s="47">
        <v>0</v>
      </c>
      <c r="P143" s="47">
        <v>0</v>
      </c>
      <c r="Q143" s="47">
        <v>0</v>
      </c>
      <c r="R143" s="48">
        <v>0</v>
      </c>
      <c r="S143" s="47">
        <v>0</v>
      </c>
      <c r="T143" s="47">
        <v>0</v>
      </c>
      <c r="U143" s="47">
        <v>0</v>
      </c>
      <c r="V143" s="48">
        <v>0</v>
      </c>
      <c r="W143" s="46">
        <v>0</v>
      </c>
      <c r="X143" s="48">
        <v>0</v>
      </c>
      <c r="Y143" s="46">
        <v>0</v>
      </c>
      <c r="Z143" s="47">
        <v>0</v>
      </c>
      <c r="AA143" s="47">
        <v>0</v>
      </c>
      <c r="AB143" s="47">
        <v>0</v>
      </c>
      <c r="AC143" s="47">
        <v>0</v>
      </c>
      <c r="AD143" s="47">
        <v>0</v>
      </c>
      <c r="AE143" s="47">
        <v>0</v>
      </c>
      <c r="AF143" s="47">
        <v>0</v>
      </c>
      <c r="AG143" s="47">
        <v>0</v>
      </c>
      <c r="AH143" s="48">
        <v>0</v>
      </c>
      <c r="AI143" s="45" t="str">
        <f>Tabella169[[#This Row],[Required for Care Plan generation]]</f>
        <v>Yes</v>
      </c>
      <c r="AJ143" s="45" t="str">
        <f>IF(SUM(Tabella169[[#This Row],[DE-12]:[LT-75]])&gt;0,"Yes","No")</f>
        <v>Yes</v>
      </c>
    </row>
    <row r="144" spans="1:36" s="20" customFormat="1" ht="15" customHeight="1" x14ac:dyDescent="0.25">
      <c r="A144" s="83" t="s">
        <v>93</v>
      </c>
      <c r="B144" s="84" t="s">
        <v>243</v>
      </c>
      <c r="C144" s="24" t="s">
        <v>244</v>
      </c>
      <c r="D144" s="26" t="s">
        <v>773</v>
      </c>
      <c r="E144" s="26" t="s">
        <v>716</v>
      </c>
      <c r="F144" s="25" t="s">
        <v>632</v>
      </c>
      <c r="G144" s="45">
        <v>0</v>
      </c>
      <c r="H144" s="46">
        <v>0</v>
      </c>
      <c r="I144" s="47">
        <v>0</v>
      </c>
      <c r="J144" s="47">
        <v>1</v>
      </c>
      <c r="K144" s="47">
        <v>0</v>
      </c>
      <c r="L144" s="47">
        <v>0</v>
      </c>
      <c r="M144" s="47">
        <v>0</v>
      </c>
      <c r="N144" s="47">
        <v>0</v>
      </c>
      <c r="O144" s="47">
        <v>0</v>
      </c>
      <c r="P144" s="47">
        <v>0</v>
      </c>
      <c r="Q144" s="47">
        <v>0</v>
      </c>
      <c r="R144" s="48">
        <v>0</v>
      </c>
      <c r="S144" s="47">
        <v>0</v>
      </c>
      <c r="T144" s="47">
        <v>0</v>
      </c>
      <c r="U144" s="47">
        <v>0</v>
      </c>
      <c r="V144" s="48">
        <v>0</v>
      </c>
      <c r="W144" s="46">
        <v>0</v>
      </c>
      <c r="X144" s="48">
        <v>0</v>
      </c>
      <c r="Y144" s="46">
        <v>0</v>
      </c>
      <c r="Z144" s="47">
        <v>0</v>
      </c>
      <c r="AA144" s="47">
        <v>0</v>
      </c>
      <c r="AB144" s="47">
        <v>0</v>
      </c>
      <c r="AC144" s="47">
        <v>0</v>
      </c>
      <c r="AD144" s="47">
        <v>0</v>
      </c>
      <c r="AE144" s="47">
        <v>0</v>
      </c>
      <c r="AF144" s="47">
        <v>0</v>
      </c>
      <c r="AG144" s="47">
        <v>0</v>
      </c>
      <c r="AH144" s="48">
        <v>0</v>
      </c>
      <c r="AI144" s="45" t="str">
        <f>Tabella169[[#This Row],[Required for Care Plan generation]]</f>
        <v>Yes</v>
      </c>
      <c r="AJ144" s="45" t="str">
        <f>IF(SUM(Tabella169[[#This Row],[DE-12]:[LT-75]])&gt;0,"Yes","No")</f>
        <v>Yes</v>
      </c>
    </row>
    <row r="145" spans="1:36" s="20" customFormat="1" ht="15" customHeight="1" x14ac:dyDescent="0.25">
      <c r="A145" s="83" t="s">
        <v>93</v>
      </c>
      <c r="B145" s="84" t="s">
        <v>245</v>
      </c>
      <c r="C145" s="24" t="s">
        <v>246</v>
      </c>
      <c r="D145" s="26" t="s">
        <v>772</v>
      </c>
      <c r="E145" s="25" t="s">
        <v>735</v>
      </c>
      <c r="F145" s="25"/>
      <c r="G145" s="45">
        <v>0</v>
      </c>
      <c r="H145" s="46">
        <v>0</v>
      </c>
      <c r="I145" s="47">
        <v>0</v>
      </c>
      <c r="J145" s="47">
        <v>0</v>
      </c>
      <c r="K145" s="47">
        <v>0</v>
      </c>
      <c r="L145" s="47">
        <v>0</v>
      </c>
      <c r="M145" s="47">
        <v>0</v>
      </c>
      <c r="N145" s="47">
        <v>0</v>
      </c>
      <c r="O145" s="47">
        <v>0</v>
      </c>
      <c r="P145" s="47">
        <v>0</v>
      </c>
      <c r="Q145" s="47">
        <v>0</v>
      </c>
      <c r="R145" s="48">
        <v>0</v>
      </c>
      <c r="S145" s="47">
        <v>0</v>
      </c>
      <c r="T145" s="47">
        <v>0</v>
      </c>
      <c r="U145" s="47">
        <v>0</v>
      </c>
      <c r="V145" s="48">
        <v>0</v>
      </c>
      <c r="W145" s="46">
        <v>0</v>
      </c>
      <c r="X145" s="48">
        <v>0</v>
      </c>
      <c r="Y145" s="46">
        <v>0</v>
      </c>
      <c r="Z145" s="47">
        <v>0</v>
      </c>
      <c r="AA145" s="47">
        <v>0</v>
      </c>
      <c r="AB145" s="47">
        <v>0</v>
      </c>
      <c r="AC145" s="47">
        <v>0</v>
      </c>
      <c r="AD145" s="47">
        <v>0</v>
      </c>
      <c r="AE145" s="47">
        <v>0</v>
      </c>
      <c r="AF145" s="47">
        <v>0</v>
      </c>
      <c r="AG145" s="47">
        <v>0</v>
      </c>
      <c r="AH145" s="48">
        <v>0</v>
      </c>
      <c r="AI145" s="45" t="str">
        <f>Tabella169[[#This Row],[Required for Care Plan generation]]</f>
        <v>No</v>
      </c>
      <c r="AJ145" s="45" t="str">
        <f>IF(SUM(Tabella169[[#This Row],[DE-12]:[LT-75]])&gt;0,"Yes","No")</f>
        <v>No</v>
      </c>
    </row>
    <row r="146" spans="1:36" s="20" customFormat="1" ht="15" customHeight="1" x14ac:dyDescent="0.25">
      <c r="A146" s="83" t="s">
        <v>93</v>
      </c>
      <c r="B146" s="84" t="s">
        <v>223</v>
      </c>
      <c r="C146" s="24" t="s">
        <v>247</v>
      </c>
      <c r="D146" s="25" t="s">
        <v>774</v>
      </c>
      <c r="E146" s="25" t="s">
        <v>735</v>
      </c>
      <c r="F146" s="25" t="s">
        <v>633</v>
      </c>
      <c r="G146" s="45">
        <v>0</v>
      </c>
      <c r="H146" s="46">
        <v>0</v>
      </c>
      <c r="I146" s="47">
        <v>0</v>
      </c>
      <c r="J146" s="47">
        <v>1</v>
      </c>
      <c r="K146" s="47">
        <v>0</v>
      </c>
      <c r="L146" s="47">
        <v>0</v>
      </c>
      <c r="M146" s="47">
        <v>0</v>
      </c>
      <c r="N146" s="47">
        <v>0</v>
      </c>
      <c r="O146" s="47">
        <v>0</v>
      </c>
      <c r="P146" s="47">
        <v>0</v>
      </c>
      <c r="Q146" s="47">
        <v>0</v>
      </c>
      <c r="R146" s="48">
        <v>0</v>
      </c>
      <c r="S146" s="47">
        <v>0</v>
      </c>
      <c r="T146" s="47">
        <v>0</v>
      </c>
      <c r="U146" s="47">
        <v>0</v>
      </c>
      <c r="V146" s="48">
        <v>0</v>
      </c>
      <c r="W146" s="46">
        <v>0</v>
      </c>
      <c r="X146" s="48">
        <v>0</v>
      </c>
      <c r="Y146" s="46">
        <v>0</v>
      </c>
      <c r="Z146" s="47">
        <v>0</v>
      </c>
      <c r="AA146" s="47">
        <v>0</v>
      </c>
      <c r="AB146" s="47">
        <v>0</v>
      </c>
      <c r="AC146" s="47">
        <v>0</v>
      </c>
      <c r="AD146" s="47">
        <v>0</v>
      </c>
      <c r="AE146" s="47">
        <v>0</v>
      </c>
      <c r="AF146" s="47">
        <v>0</v>
      </c>
      <c r="AG146" s="47">
        <v>0</v>
      </c>
      <c r="AH146" s="48">
        <v>0</v>
      </c>
      <c r="AI146" s="45" t="str">
        <f>Tabella169[[#This Row],[Required for Care Plan generation]]</f>
        <v>No</v>
      </c>
      <c r="AJ146" s="45" t="str">
        <f>IF(SUM(Tabella169[[#This Row],[DE-12]:[LT-75]])&gt;0,"Yes","No")</f>
        <v>Yes</v>
      </c>
    </row>
    <row r="147" spans="1:36" s="20" customFormat="1" ht="15" customHeight="1" x14ac:dyDescent="0.25">
      <c r="A147" s="83" t="s">
        <v>93</v>
      </c>
      <c r="B147" s="84" t="s">
        <v>248</v>
      </c>
      <c r="C147" s="24" t="s">
        <v>249</v>
      </c>
      <c r="D147" s="25" t="s">
        <v>775</v>
      </c>
      <c r="E147" s="25" t="s">
        <v>735</v>
      </c>
      <c r="F147" s="25" t="s">
        <v>634</v>
      </c>
      <c r="G147" s="45">
        <v>0</v>
      </c>
      <c r="H147" s="46">
        <v>1</v>
      </c>
      <c r="I147" s="47">
        <v>1</v>
      </c>
      <c r="J147" s="47">
        <v>1</v>
      </c>
      <c r="K147" s="47">
        <v>0</v>
      </c>
      <c r="L147" s="47">
        <v>1</v>
      </c>
      <c r="M147" s="47">
        <v>1</v>
      </c>
      <c r="N147" s="47">
        <v>0</v>
      </c>
      <c r="O147" s="47">
        <v>0</v>
      </c>
      <c r="P147" s="47">
        <v>0</v>
      </c>
      <c r="Q147" s="47">
        <v>0</v>
      </c>
      <c r="R147" s="48">
        <v>0</v>
      </c>
      <c r="S147" s="47">
        <v>1</v>
      </c>
      <c r="T147" s="47">
        <v>1</v>
      </c>
      <c r="U147" s="47">
        <v>0</v>
      </c>
      <c r="V147" s="48">
        <v>0</v>
      </c>
      <c r="W147" s="46">
        <v>0</v>
      </c>
      <c r="X147" s="48">
        <v>0</v>
      </c>
      <c r="Y147" s="46">
        <v>0</v>
      </c>
      <c r="Z147" s="47">
        <v>0</v>
      </c>
      <c r="AA147" s="47">
        <v>0</v>
      </c>
      <c r="AB147" s="47">
        <v>0</v>
      </c>
      <c r="AC147" s="47">
        <v>0</v>
      </c>
      <c r="AD147" s="47">
        <v>1</v>
      </c>
      <c r="AE147" s="47">
        <v>1</v>
      </c>
      <c r="AF147" s="47">
        <v>0</v>
      </c>
      <c r="AG147" s="47">
        <v>0</v>
      </c>
      <c r="AH147" s="48">
        <v>0</v>
      </c>
      <c r="AI147" s="45" t="str">
        <f>Tabella169[[#This Row],[Required for Care Plan generation]]</f>
        <v>No</v>
      </c>
      <c r="AJ147" s="45" t="str">
        <f>IF(SUM(Tabella169[[#This Row],[DE-12]:[LT-75]])&gt;0,"Yes","No")</f>
        <v>Yes</v>
      </c>
    </row>
    <row r="148" spans="1:36" s="20" customFormat="1" ht="15" customHeight="1" x14ac:dyDescent="0.25">
      <c r="A148" s="83" t="s">
        <v>93</v>
      </c>
      <c r="B148" s="84" t="s">
        <v>250</v>
      </c>
      <c r="C148" s="24" t="s">
        <v>251</v>
      </c>
      <c r="D148" s="25" t="s">
        <v>776</v>
      </c>
      <c r="E148" s="25" t="s">
        <v>735</v>
      </c>
      <c r="F148" s="25" t="s">
        <v>635</v>
      </c>
      <c r="G148" s="45">
        <v>0</v>
      </c>
      <c r="H148" s="46">
        <v>0</v>
      </c>
      <c r="I148" s="47">
        <v>0</v>
      </c>
      <c r="J148" s="47">
        <v>0</v>
      </c>
      <c r="K148" s="47">
        <v>0</v>
      </c>
      <c r="L148" s="47">
        <v>0</v>
      </c>
      <c r="M148" s="47">
        <v>0</v>
      </c>
      <c r="N148" s="47">
        <v>0</v>
      </c>
      <c r="O148" s="47">
        <v>0</v>
      </c>
      <c r="P148" s="47">
        <v>0</v>
      </c>
      <c r="Q148" s="47">
        <v>0</v>
      </c>
      <c r="R148" s="48">
        <v>0</v>
      </c>
      <c r="S148" s="47">
        <v>0</v>
      </c>
      <c r="T148" s="47">
        <v>0</v>
      </c>
      <c r="U148" s="47">
        <v>0</v>
      </c>
      <c r="V148" s="48">
        <v>0</v>
      </c>
      <c r="W148" s="46">
        <v>0</v>
      </c>
      <c r="X148" s="48">
        <v>0</v>
      </c>
      <c r="Y148" s="46">
        <v>0</v>
      </c>
      <c r="Z148" s="47">
        <v>0</v>
      </c>
      <c r="AA148" s="47">
        <v>0</v>
      </c>
      <c r="AB148" s="47">
        <v>0</v>
      </c>
      <c r="AC148" s="47">
        <v>0</v>
      </c>
      <c r="AD148" s="47">
        <v>0</v>
      </c>
      <c r="AE148" s="47">
        <v>0</v>
      </c>
      <c r="AF148" s="47">
        <v>0</v>
      </c>
      <c r="AG148" s="47">
        <v>0</v>
      </c>
      <c r="AH148" s="48">
        <v>0</v>
      </c>
      <c r="AI148" s="45" t="str">
        <f>Tabella169[[#This Row],[Required for Care Plan generation]]</f>
        <v>No</v>
      </c>
      <c r="AJ148" s="45" t="str">
        <f>IF(SUM(Tabella169[[#This Row],[DE-12]:[LT-75]])&gt;0,"Yes","No")</f>
        <v>No</v>
      </c>
    </row>
    <row r="149" spans="1:36" s="20" customFormat="1" ht="15" customHeight="1" x14ac:dyDescent="0.25">
      <c r="A149" s="83" t="s">
        <v>93</v>
      </c>
      <c r="B149" s="84" t="s">
        <v>252</v>
      </c>
      <c r="C149" s="24" t="s">
        <v>253</v>
      </c>
      <c r="D149" s="26" t="s">
        <v>718</v>
      </c>
      <c r="E149" s="25" t="s">
        <v>735</v>
      </c>
      <c r="F149" s="25" t="s">
        <v>636</v>
      </c>
      <c r="G149" s="45">
        <v>0</v>
      </c>
      <c r="H149" s="46">
        <v>0</v>
      </c>
      <c r="I149" s="47">
        <v>0</v>
      </c>
      <c r="J149" s="47">
        <v>0</v>
      </c>
      <c r="K149" s="47">
        <v>0</v>
      </c>
      <c r="L149" s="47">
        <v>0</v>
      </c>
      <c r="M149" s="47">
        <v>0</v>
      </c>
      <c r="N149" s="47">
        <v>0</v>
      </c>
      <c r="O149" s="47">
        <v>0</v>
      </c>
      <c r="P149" s="47">
        <v>0</v>
      </c>
      <c r="Q149" s="47">
        <v>0</v>
      </c>
      <c r="R149" s="48">
        <v>0</v>
      </c>
      <c r="S149" s="47">
        <v>0</v>
      </c>
      <c r="T149" s="47">
        <v>0</v>
      </c>
      <c r="U149" s="47">
        <v>0</v>
      </c>
      <c r="V149" s="48">
        <v>0</v>
      </c>
      <c r="W149" s="46">
        <v>0</v>
      </c>
      <c r="X149" s="48">
        <v>0</v>
      </c>
      <c r="Y149" s="46">
        <v>0</v>
      </c>
      <c r="Z149" s="47">
        <v>0</v>
      </c>
      <c r="AA149" s="47">
        <v>0</v>
      </c>
      <c r="AB149" s="47">
        <v>0</v>
      </c>
      <c r="AC149" s="47">
        <v>0</v>
      </c>
      <c r="AD149" s="47">
        <v>0</v>
      </c>
      <c r="AE149" s="47">
        <v>0</v>
      </c>
      <c r="AF149" s="47">
        <v>0</v>
      </c>
      <c r="AG149" s="47">
        <v>0</v>
      </c>
      <c r="AH149" s="48">
        <v>0</v>
      </c>
      <c r="AI149" s="45" t="str">
        <f>Tabella169[[#This Row],[Required for Care Plan generation]]</f>
        <v>No</v>
      </c>
      <c r="AJ149" s="45" t="str">
        <f>IF(SUM(Tabella169[[#This Row],[DE-12]:[LT-75]])&gt;0,"Yes","No")</f>
        <v>No</v>
      </c>
    </row>
    <row r="150" spans="1:36" s="20" customFormat="1" ht="15" customHeight="1" x14ac:dyDescent="0.25">
      <c r="A150" s="83" t="s">
        <v>93</v>
      </c>
      <c r="B150" s="84" t="s">
        <v>254</v>
      </c>
      <c r="C150" s="24" t="s">
        <v>255</v>
      </c>
      <c r="D150" s="26" t="s">
        <v>735</v>
      </c>
      <c r="E150" s="25" t="s">
        <v>735</v>
      </c>
      <c r="F150" s="25" t="s">
        <v>637</v>
      </c>
      <c r="G150" s="45">
        <v>0</v>
      </c>
      <c r="H150" s="46">
        <v>1</v>
      </c>
      <c r="I150" s="47">
        <v>1</v>
      </c>
      <c r="J150" s="47">
        <v>1</v>
      </c>
      <c r="K150" s="47">
        <v>0</v>
      </c>
      <c r="L150" s="47">
        <v>1</v>
      </c>
      <c r="M150" s="47">
        <v>1</v>
      </c>
      <c r="N150" s="47">
        <v>0</v>
      </c>
      <c r="O150" s="47">
        <v>0</v>
      </c>
      <c r="P150" s="47">
        <v>0</v>
      </c>
      <c r="Q150" s="47">
        <v>0</v>
      </c>
      <c r="R150" s="48">
        <v>0</v>
      </c>
      <c r="S150" s="47">
        <v>1</v>
      </c>
      <c r="T150" s="47">
        <v>1</v>
      </c>
      <c r="U150" s="47">
        <v>0</v>
      </c>
      <c r="V150" s="48">
        <v>0</v>
      </c>
      <c r="W150" s="46">
        <v>0</v>
      </c>
      <c r="X150" s="48">
        <v>0</v>
      </c>
      <c r="Y150" s="46">
        <v>0</v>
      </c>
      <c r="Z150" s="47">
        <v>0</v>
      </c>
      <c r="AA150" s="47">
        <v>0</v>
      </c>
      <c r="AB150" s="47">
        <v>0</v>
      </c>
      <c r="AC150" s="47">
        <v>0</v>
      </c>
      <c r="AD150" s="47">
        <v>1</v>
      </c>
      <c r="AE150" s="47">
        <v>1</v>
      </c>
      <c r="AF150" s="47">
        <v>0</v>
      </c>
      <c r="AG150" s="47">
        <v>0</v>
      </c>
      <c r="AH150" s="48">
        <v>0</v>
      </c>
      <c r="AI150" s="45" t="str">
        <f>Tabella169[[#This Row],[Required for Care Plan generation]]</f>
        <v>No</v>
      </c>
      <c r="AJ150" s="45" t="str">
        <f>IF(SUM(Tabella169[[#This Row],[DE-12]:[LT-75]])&gt;0,"Yes","No")</f>
        <v>Yes</v>
      </c>
    </row>
    <row r="151" spans="1:36" s="20" customFormat="1" ht="15" customHeight="1" x14ac:dyDescent="0.25">
      <c r="A151" s="83" t="s">
        <v>93</v>
      </c>
      <c r="B151" s="84" t="s">
        <v>124</v>
      </c>
      <c r="C151" s="24" t="s">
        <v>125</v>
      </c>
      <c r="D151" s="25" t="s">
        <v>735</v>
      </c>
      <c r="E151" s="25" t="s">
        <v>735</v>
      </c>
      <c r="F151" s="25"/>
      <c r="G151" s="45">
        <v>0</v>
      </c>
      <c r="H151" s="46">
        <v>1</v>
      </c>
      <c r="I151" s="47">
        <v>1</v>
      </c>
      <c r="J151" s="47">
        <v>1</v>
      </c>
      <c r="K151" s="47">
        <v>0</v>
      </c>
      <c r="L151" s="47">
        <v>1</v>
      </c>
      <c r="M151" s="47">
        <v>1</v>
      </c>
      <c r="N151" s="47">
        <v>0</v>
      </c>
      <c r="O151" s="47">
        <v>0</v>
      </c>
      <c r="P151" s="47">
        <v>0</v>
      </c>
      <c r="Q151" s="47">
        <v>0</v>
      </c>
      <c r="R151" s="48">
        <v>0</v>
      </c>
      <c r="S151" s="47">
        <v>1</v>
      </c>
      <c r="T151" s="47">
        <v>1</v>
      </c>
      <c r="U151" s="47">
        <v>0</v>
      </c>
      <c r="V151" s="48">
        <v>0</v>
      </c>
      <c r="W151" s="46">
        <v>0</v>
      </c>
      <c r="X151" s="48">
        <v>0</v>
      </c>
      <c r="Y151" s="46">
        <v>0</v>
      </c>
      <c r="Z151" s="47">
        <v>0</v>
      </c>
      <c r="AA151" s="47">
        <v>0</v>
      </c>
      <c r="AB151" s="47">
        <v>0</v>
      </c>
      <c r="AC151" s="47">
        <v>0</v>
      </c>
      <c r="AD151" s="47">
        <v>1</v>
      </c>
      <c r="AE151" s="47">
        <v>1</v>
      </c>
      <c r="AF151" s="47">
        <v>0</v>
      </c>
      <c r="AG151" s="47">
        <v>0</v>
      </c>
      <c r="AH151" s="48">
        <v>0</v>
      </c>
      <c r="AI151" s="45" t="str">
        <f>Tabella169[[#This Row],[Required for Care Plan generation]]</f>
        <v>No</v>
      </c>
      <c r="AJ151" s="45" t="str">
        <f>IF(SUM(Tabella169[[#This Row],[DE-12]:[LT-75]])&gt;0,"Yes","No")</f>
        <v>Yes</v>
      </c>
    </row>
    <row r="152" spans="1:36" s="20" customFormat="1" ht="15" customHeight="1" x14ac:dyDescent="0.25">
      <c r="A152" s="83" t="s">
        <v>93</v>
      </c>
      <c r="B152" s="84" t="s">
        <v>126</v>
      </c>
      <c r="C152" s="24" t="s">
        <v>127</v>
      </c>
      <c r="D152" s="25" t="s">
        <v>736</v>
      </c>
      <c r="E152" s="25" t="s">
        <v>735</v>
      </c>
      <c r="F152" s="25"/>
      <c r="G152" s="45">
        <v>0</v>
      </c>
      <c r="H152" s="46">
        <v>0</v>
      </c>
      <c r="I152" s="47">
        <v>0</v>
      </c>
      <c r="J152" s="47">
        <v>0</v>
      </c>
      <c r="K152" s="47">
        <v>0</v>
      </c>
      <c r="L152" s="47">
        <v>0</v>
      </c>
      <c r="M152" s="47">
        <v>0</v>
      </c>
      <c r="N152" s="47">
        <v>0</v>
      </c>
      <c r="O152" s="47">
        <v>0</v>
      </c>
      <c r="P152" s="47">
        <v>0</v>
      </c>
      <c r="Q152" s="47">
        <v>0</v>
      </c>
      <c r="R152" s="48">
        <v>0</v>
      </c>
      <c r="S152" s="47">
        <v>0</v>
      </c>
      <c r="T152" s="47">
        <v>0</v>
      </c>
      <c r="U152" s="47">
        <v>0</v>
      </c>
      <c r="V152" s="48">
        <v>0</v>
      </c>
      <c r="W152" s="46">
        <v>0</v>
      </c>
      <c r="X152" s="48">
        <v>0</v>
      </c>
      <c r="Y152" s="46">
        <v>0</v>
      </c>
      <c r="Z152" s="47">
        <v>0</v>
      </c>
      <c r="AA152" s="47">
        <v>0</v>
      </c>
      <c r="AB152" s="47">
        <v>0</v>
      </c>
      <c r="AC152" s="47">
        <v>0</v>
      </c>
      <c r="AD152" s="47">
        <v>0</v>
      </c>
      <c r="AE152" s="47">
        <v>0</v>
      </c>
      <c r="AF152" s="47">
        <v>0</v>
      </c>
      <c r="AG152" s="47">
        <v>0</v>
      </c>
      <c r="AH152" s="48">
        <v>0</v>
      </c>
      <c r="AI152" s="45" t="str">
        <f>Tabella169[[#This Row],[Required for Care Plan generation]]</f>
        <v>No</v>
      </c>
      <c r="AJ152" s="45" t="str">
        <f>IF(SUM(Tabella169[[#This Row],[DE-12]:[LT-75]])&gt;0,"Yes","No")</f>
        <v>No</v>
      </c>
    </row>
    <row r="153" spans="1:36" s="20" customFormat="1" ht="15" customHeight="1" x14ac:dyDescent="0.25">
      <c r="A153" s="83" t="s">
        <v>93</v>
      </c>
      <c r="B153" s="84" t="s">
        <v>256</v>
      </c>
      <c r="C153" s="24" t="s">
        <v>257</v>
      </c>
      <c r="D153" s="26" t="s">
        <v>718</v>
      </c>
      <c r="E153" s="25" t="s">
        <v>735</v>
      </c>
      <c r="F153" s="25" t="s">
        <v>638</v>
      </c>
      <c r="G153" s="45">
        <v>0</v>
      </c>
      <c r="H153" s="46">
        <v>1</v>
      </c>
      <c r="I153" s="47">
        <v>1</v>
      </c>
      <c r="J153" s="47">
        <v>1</v>
      </c>
      <c r="K153" s="47">
        <v>0</v>
      </c>
      <c r="L153" s="47">
        <v>1</v>
      </c>
      <c r="M153" s="47">
        <v>1</v>
      </c>
      <c r="N153" s="47">
        <v>0</v>
      </c>
      <c r="O153" s="47">
        <v>0</v>
      </c>
      <c r="P153" s="47">
        <v>0</v>
      </c>
      <c r="Q153" s="47">
        <v>0</v>
      </c>
      <c r="R153" s="48">
        <v>0</v>
      </c>
      <c r="S153" s="47">
        <v>0</v>
      </c>
      <c r="T153" s="47">
        <v>0</v>
      </c>
      <c r="U153" s="47">
        <v>0</v>
      </c>
      <c r="V153" s="48">
        <v>0</v>
      </c>
      <c r="W153" s="46">
        <v>0</v>
      </c>
      <c r="X153" s="48">
        <v>0</v>
      </c>
      <c r="Y153" s="46">
        <v>0</v>
      </c>
      <c r="Z153" s="47">
        <v>0</v>
      </c>
      <c r="AA153" s="47">
        <v>0</v>
      </c>
      <c r="AB153" s="47">
        <v>0</v>
      </c>
      <c r="AC153" s="47">
        <v>0</v>
      </c>
      <c r="AD153" s="47">
        <v>0</v>
      </c>
      <c r="AE153" s="47">
        <v>0</v>
      </c>
      <c r="AF153" s="47">
        <v>0</v>
      </c>
      <c r="AG153" s="47">
        <v>0</v>
      </c>
      <c r="AH153" s="48">
        <v>0</v>
      </c>
      <c r="AI153" s="45" t="str">
        <f>Tabella169[[#This Row],[Required for Care Plan generation]]</f>
        <v>No</v>
      </c>
      <c r="AJ153" s="45" t="str">
        <f>IF(SUM(Tabella169[[#This Row],[DE-12]:[LT-75]])&gt;0,"Yes","No")</f>
        <v>Yes</v>
      </c>
    </row>
    <row r="154" spans="1:36" s="20" customFormat="1" ht="15" customHeight="1" x14ac:dyDescent="0.25">
      <c r="A154" s="83" t="s">
        <v>93</v>
      </c>
      <c r="B154" s="84" t="s">
        <v>258</v>
      </c>
      <c r="C154" s="24" t="s">
        <v>259</v>
      </c>
      <c r="D154" s="26" t="s">
        <v>718</v>
      </c>
      <c r="E154" s="25" t="s">
        <v>735</v>
      </c>
      <c r="F154" s="25" t="s">
        <v>639</v>
      </c>
      <c r="G154" s="45">
        <v>0</v>
      </c>
      <c r="H154" s="46">
        <v>0</v>
      </c>
      <c r="I154" s="47">
        <v>0</v>
      </c>
      <c r="J154" s="47">
        <v>0</v>
      </c>
      <c r="K154" s="47">
        <v>0</v>
      </c>
      <c r="L154" s="47">
        <v>0</v>
      </c>
      <c r="M154" s="47">
        <v>0</v>
      </c>
      <c r="N154" s="47">
        <v>0</v>
      </c>
      <c r="O154" s="47">
        <v>0</v>
      </c>
      <c r="P154" s="47">
        <v>0</v>
      </c>
      <c r="Q154" s="47">
        <v>0</v>
      </c>
      <c r="R154" s="48">
        <v>0</v>
      </c>
      <c r="S154" s="47">
        <v>0</v>
      </c>
      <c r="T154" s="47">
        <v>0</v>
      </c>
      <c r="U154" s="47">
        <v>0</v>
      </c>
      <c r="V154" s="48">
        <v>0</v>
      </c>
      <c r="W154" s="46">
        <v>0</v>
      </c>
      <c r="X154" s="48">
        <v>0</v>
      </c>
      <c r="Y154" s="46">
        <v>0</v>
      </c>
      <c r="Z154" s="47">
        <v>0</v>
      </c>
      <c r="AA154" s="47">
        <v>0</v>
      </c>
      <c r="AB154" s="47">
        <v>0</v>
      </c>
      <c r="AC154" s="47">
        <v>0</v>
      </c>
      <c r="AD154" s="47">
        <v>0</v>
      </c>
      <c r="AE154" s="47">
        <v>0</v>
      </c>
      <c r="AF154" s="47">
        <v>0</v>
      </c>
      <c r="AG154" s="47">
        <v>0</v>
      </c>
      <c r="AH154" s="48">
        <v>0</v>
      </c>
      <c r="AI154" s="45" t="str">
        <f>Tabella169[[#This Row],[Required for Care Plan generation]]</f>
        <v>No</v>
      </c>
      <c r="AJ154" s="45" t="str">
        <f>IF(SUM(Tabella169[[#This Row],[DE-12]:[LT-75]])&gt;0,"Yes","No")</f>
        <v>No</v>
      </c>
    </row>
    <row r="155" spans="1:36" s="20" customFormat="1" ht="15" customHeight="1" x14ac:dyDescent="0.25">
      <c r="A155" s="83" t="s">
        <v>93</v>
      </c>
      <c r="B155" s="84" t="s">
        <v>260</v>
      </c>
      <c r="C155" s="24" t="s">
        <v>261</v>
      </c>
      <c r="D155" s="26" t="s">
        <v>718</v>
      </c>
      <c r="E155" s="25" t="s">
        <v>735</v>
      </c>
      <c r="F155" s="25" t="s">
        <v>639</v>
      </c>
      <c r="G155" s="45">
        <v>0</v>
      </c>
      <c r="H155" s="46">
        <v>0</v>
      </c>
      <c r="I155" s="47">
        <v>0</v>
      </c>
      <c r="J155" s="47">
        <v>0</v>
      </c>
      <c r="K155" s="47">
        <v>0</v>
      </c>
      <c r="L155" s="47">
        <v>0</v>
      </c>
      <c r="M155" s="47">
        <v>0</v>
      </c>
      <c r="N155" s="47">
        <v>0</v>
      </c>
      <c r="O155" s="47">
        <v>0</v>
      </c>
      <c r="P155" s="47">
        <v>0</v>
      </c>
      <c r="Q155" s="47">
        <v>0</v>
      </c>
      <c r="R155" s="48">
        <v>0</v>
      </c>
      <c r="S155" s="47">
        <v>0</v>
      </c>
      <c r="T155" s="47">
        <v>0</v>
      </c>
      <c r="U155" s="47">
        <v>0</v>
      </c>
      <c r="V155" s="48">
        <v>0</v>
      </c>
      <c r="W155" s="46">
        <v>0</v>
      </c>
      <c r="X155" s="48">
        <v>0</v>
      </c>
      <c r="Y155" s="46">
        <v>0</v>
      </c>
      <c r="Z155" s="47">
        <v>0</v>
      </c>
      <c r="AA155" s="47">
        <v>0</v>
      </c>
      <c r="AB155" s="47">
        <v>0</v>
      </c>
      <c r="AC155" s="47">
        <v>0</v>
      </c>
      <c r="AD155" s="47">
        <v>0</v>
      </c>
      <c r="AE155" s="47">
        <v>0</v>
      </c>
      <c r="AF155" s="47">
        <v>0</v>
      </c>
      <c r="AG155" s="47">
        <v>0</v>
      </c>
      <c r="AH155" s="48">
        <v>0</v>
      </c>
      <c r="AI155" s="45" t="str">
        <f>Tabella169[[#This Row],[Required for Care Plan generation]]</f>
        <v>No</v>
      </c>
      <c r="AJ155" s="45" t="str">
        <f>IF(SUM(Tabella169[[#This Row],[DE-12]:[LT-75]])&gt;0,"Yes","No")</f>
        <v>No</v>
      </c>
    </row>
    <row r="156" spans="1:36" s="20" customFormat="1" ht="15" customHeight="1" x14ac:dyDescent="0.25">
      <c r="A156" s="83" t="s">
        <v>93</v>
      </c>
      <c r="B156" s="84" t="s">
        <v>262</v>
      </c>
      <c r="C156" s="24" t="s">
        <v>263</v>
      </c>
      <c r="D156" s="26" t="s">
        <v>718</v>
      </c>
      <c r="E156" s="25" t="s">
        <v>735</v>
      </c>
      <c r="F156" s="25" t="s">
        <v>640</v>
      </c>
      <c r="G156" s="45">
        <v>0</v>
      </c>
      <c r="H156" s="46">
        <v>0</v>
      </c>
      <c r="I156" s="47">
        <v>0</v>
      </c>
      <c r="J156" s="47">
        <v>0</v>
      </c>
      <c r="K156" s="47">
        <v>0</v>
      </c>
      <c r="L156" s="47">
        <v>0</v>
      </c>
      <c r="M156" s="47">
        <v>0</v>
      </c>
      <c r="N156" s="47">
        <v>0</v>
      </c>
      <c r="O156" s="47">
        <v>0</v>
      </c>
      <c r="P156" s="47">
        <v>0</v>
      </c>
      <c r="Q156" s="47">
        <v>0</v>
      </c>
      <c r="R156" s="48">
        <v>0</v>
      </c>
      <c r="S156" s="47">
        <v>0</v>
      </c>
      <c r="T156" s="47">
        <v>0</v>
      </c>
      <c r="U156" s="47">
        <v>0</v>
      </c>
      <c r="V156" s="48">
        <v>0</v>
      </c>
      <c r="W156" s="46">
        <v>0</v>
      </c>
      <c r="X156" s="48">
        <v>0</v>
      </c>
      <c r="Y156" s="46">
        <v>0</v>
      </c>
      <c r="Z156" s="47">
        <v>0</v>
      </c>
      <c r="AA156" s="47">
        <v>0</v>
      </c>
      <c r="AB156" s="47">
        <v>0</v>
      </c>
      <c r="AC156" s="47">
        <v>0</v>
      </c>
      <c r="AD156" s="47">
        <v>0</v>
      </c>
      <c r="AE156" s="47">
        <v>0</v>
      </c>
      <c r="AF156" s="47">
        <v>0</v>
      </c>
      <c r="AG156" s="47">
        <v>0</v>
      </c>
      <c r="AH156" s="48">
        <v>0</v>
      </c>
      <c r="AI156" s="45" t="str">
        <f>Tabella169[[#This Row],[Required for Care Plan generation]]</f>
        <v>No</v>
      </c>
      <c r="AJ156" s="45" t="str">
        <f>IF(SUM(Tabella169[[#This Row],[DE-12]:[LT-75]])&gt;0,"Yes","No")</f>
        <v>No</v>
      </c>
    </row>
    <row r="157" spans="1:36" s="20" customFormat="1" ht="15" customHeight="1" x14ac:dyDescent="0.25">
      <c r="A157" s="83" t="s">
        <v>93</v>
      </c>
      <c r="B157" s="84" t="s">
        <v>264</v>
      </c>
      <c r="C157" s="24" t="s">
        <v>265</v>
      </c>
      <c r="D157" s="26" t="s">
        <v>718</v>
      </c>
      <c r="E157" s="25" t="s">
        <v>735</v>
      </c>
      <c r="F157" s="25" t="s">
        <v>640</v>
      </c>
      <c r="G157" s="45">
        <v>0</v>
      </c>
      <c r="H157" s="46">
        <v>0</v>
      </c>
      <c r="I157" s="47">
        <v>0</v>
      </c>
      <c r="J157" s="47">
        <v>0</v>
      </c>
      <c r="K157" s="47">
        <v>0</v>
      </c>
      <c r="L157" s="47">
        <v>0</v>
      </c>
      <c r="M157" s="47">
        <v>0</v>
      </c>
      <c r="N157" s="47">
        <v>0</v>
      </c>
      <c r="O157" s="47">
        <v>0</v>
      </c>
      <c r="P157" s="47">
        <v>0</v>
      </c>
      <c r="Q157" s="47">
        <v>0</v>
      </c>
      <c r="R157" s="48">
        <v>0</v>
      </c>
      <c r="S157" s="47">
        <v>0</v>
      </c>
      <c r="T157" s="47">
        <v>0</v>
      </c>
      <c r="U157" s="47">
        <v>0</v>
      </c>
      <c r="V157" s="48">
        <v>0</v>
      </c>
      <c r="W157" s="46">
        <v>0</v>
      </c>
      <c r="X157" s="48">
        <v>0</v>
      </c>
      <c r="Y157" s="46">
        <v>0</v>
      </c>
      <c r="Z157" s="47">
        <v>0</v>
      </c>
      <c r="AA157" s="47">
        <v>0</v>
      </c>
      <c r="AB157" s="47">
        <v>0</v>
      </c>
      <c r="AC157" s="47">
        <v>0</v>
      </c>
      <c r="AD157" s="47">
        <v>0</v>
      </c>
      <c r="AE157" s="47">
        <v>0</v>
      </c>
      <c r="AF157" s="47">
        <v>0</v>
      </c>
      <c r="AG157" s="47">
        <v>0</v>
      </c>
      <c r="AH157" s="48">
        <v>0</v>
      </c>
      <c r="AI157" s="45" t="str">
        <f>Tabella169[[#This Row],[Required for Care Plan generation]]</f>
        <v>No</v>
      </c>
      <c r="AJ157" s="45" t="str">
        <f>IF(SUM(Tabella169[[#This Row],[DE-12]:[LT-75]])&gt;0,"Yes","No")</f>
        <v>No</v>
      </c>
    </row>
    <row r="158" spans="1:36" s="20" customFormat="1" ht="15" customHeight="1" x14ac:dyDescent="0.25">
      <c r="A158" s="83" t="s">
        <v>93</v>
      </c>
      <c r="B158" s="84" t="s">
        <v>266</v>
      </c>
      <c r="C158" s="24" t="s">
        <v>267</v>
      </c>
      <c r="D158" s="26" t="s">
        <v>266</v>
      </c>
      <c r="E158" s="25" t="s">
        <v>735</v>
      </c>
      <c r="F158" s="25" t="s">
        <v>641</v>
      </c>
      <c r="G158" s="45">
        <v>0</v>
      </c>
      <c r="H158" s="46">
        <v>1</v>
      </c>
      <c r="I158" s="47">
        <v>1</v>
      </c>
      <c r="J158" s="47">
        <v>1</v>
      </c>
      <c r="K158" s="47">
        <v>0</v>
      </c>
      <c r="L158" s="47">
        <v>1</v>
      </c>
      <c r="M158" s="47">
        <v>1</v>
      </c>
      <c r="N158" s="47">
        <v>0</v>
      </c>
      <c r="O158" s="47">
        <v>0</v>
      </c>
      <c r="P158" s="47">
        <v>0</v>
      </c>
      <c r="Q158" s="47">
        <v>0</v>
      </c>
      <c r="R158" s="48">
        <v>0</v>
      </c>
      <c r="S158" s="47">
        <v>1</v>
      </c>
      <c r="T158" s="47">
        <v>1</v>
      </c>
      <c r="U158" s="47">
        <v>0</v>
      </c>
      <c r="V158" s="48">
        <v>0</v>
      </c>
      <c r="W158" s="46">
        <v>1</v>
      </c>
      <c r="X158" s="48">
        <v>0</v>
      </c>
      <c r="Y158" s="46">
        <v>0</v>
      </c>
      <c r="Z158" s="47">
        <v>0</v>
      </c>
      <c r="AA158" s="47">
        <v>0</v>
      </c>
      <c r="AB158" s="47">
        <v>0</v>
      </c>
      <c r="AC158" s="47">
        <v>0</v>
      </c>
      <c r="AD158" s="47">
        <v>1</v>
      </c>
      <c r="AE158" s="47">
        <v>1</v>
      </c>
      <c r="AF158" s="47">
        <v>0</v>
      </c>
      <c r="AG158" s="47">
        <v>0</v>
      </c>
      <c r="AH158" s="48">
        <v>0</v>
      </c>
      <c r="AI158" s="45" t="str">
        <f>Tabella169[[#This Row],[Required for Care Plan generation]]</f>
        <v>No</v>
      </c>
      <c r="AJ158" s="45" t="str">
        <f>IF(SUM(Tabella169[[#This Row],[DE-12]:[LT-75]])&gt;0,"Yes","No")</f>
        <v>Yes</v>
      </c>
    </row>
    <row r="159" spans="1:36" s="20" customFormat="1" ht="15" customHeight="1" thickBot="1" x14ac:dyDescent="0.3">
      <c r="A159" s="87" t="s">
        <v>93</v>
      </c>
      <c r="B159" s="88" t="s">
        <v>78</v>
      </c>
      <c r="C159" s="37" t="s">
        <v>79</v>
      </c>
      <c r="D159" s="38" t="s">
        <v>718</v>
      </c>
      <c r="E159" s="39" t="s">
        <v>735</v>
      </c>
      <c r="F159" s="39" t="s">
        <v>543</v>
      </c>
      <c r="G159" s="49">
        <v>0</v>
      </c>
      <c r="H159" s="50">
        <v>0</v>
      </c>
      <c r="I159" s="51">
        <v>0</v>
      </c>
      <c r="J159" s="51">
        <v>0</v>
      </c>
      <c r="K159" s="51">
        <v>0</v>
      </c>
      <c r="L159" s="51">
        <v>0</v>
      </c>
      <c r="M159" s="51">
        <v>0</v>
      </c>
      <c r="N159" s="51">
        <v>0</v>
      </c>
      <c r="O159" s="51">
        <v>0</v>
      </c>
      <c r="P159" s="51">
        <v>0</v>
      </c>
      <c r="Q159" s="51">
        <v>0</v>
      </c>
      <c r="R159" s="52">
        <v>0</v>
      </c>
      <c r="S159" s="51">
        <v>0</v>
      </c>
      <c r="T159" s="51">
        <v>0</v>
      </c>
      <c r="U159" s="51">
        <v>0</v>
      </c>
      <c r="V159" s="52">
        <v>0</v>
      </c>
      <c r="W159" s="50">
        <v>0</v>
      </c>
      <c r="X159" s="52">
        <v>0</v>
      </c>
      <c r="Y159" s="50">
        <v>0</v>
      </c>
      <c r="Z159" s="51">
        <v>0</v>
      </c>
      <c r="AA159" s="51">
        <v>0</v>
      </c>
      <c r="AB159" s="51">
        <v>0</v>
      </c>
      <c r="AC159" s="51">
        <v>0</v>
      </c>
      <c r="AD159" s="51">
        <v>0</v>
      </c>
      <c r="AE159" s="51">
        <v>0</v>
      </c>
      <c r="AF159" s="51">
        <v>0</v>
      </c>
      <c r="AG159" s="51">
        <v>0</v>
      </c>
      <c r="AH159" s="52">
        <v>0</v>
      </c>
      <c r="AI159" s="45" t="str">
        <f>Tabella169[[#This Row],[Required for Care Plan generation]]</f>
        <v>No</v>
      </c>
      <c r="AJ159" s="45" t="str">
        <f>IF(SUM(Tabella169[[#This Row],[DE-12]:[LT-75]])&gt;0,"Yes","No")</f>
        <v>No</v>
      </c>
    </row>
    <row r="160" spans="1:36" s="20" customFormat="1" ht="15" customHeight="1" thickTop="1" x14ac:dyDescent="0.25">
      <c r="A160" s="79" t="s">
        <v>95</v>
      </c>
      <c r="B160" s="80" t="s">
        <v>27</v>
      </c>
      <c r="C160" s="21" t="s">
        <v>28</v>
      </c>
      <c r="D160" s="22" t="s">
        <v>716</v>
      </c>
      <c r="E160" s="22" t="s">
        <v>735</v>
      </c>
      <c r="F160" s="22" t="s">
        <v>642</v>
      </c>
      <c r="G160" s="45">
        <v>0</v>
      </c>
      <c r="H160" s="46">
        <v>1</v>
      </c>
      <c r="I160" s="47">
        <v>0</v>
      </c>
      <c r="J160" s="47">
        <v>1</v>
      </c>
      <c r="K160" s="47">
        <v>1</v>
      </c>
      <c r="L160" s="47">
        <v>1</v>
      </c>
      <c r="M160" s="47">
        <v>0</v>
      </c>
      <c r="N160" s="47">
        <v>1</v>
      </c>
      <c r="O160" s="47">
        <v>0</v>
      </c>
      <c r="P160" s="47">
        <v>1</v>
      </c>
      <c r="Q160" s="47">
        <v>1</v>
      </c>
      <c r="R160" s="48">
        <v>1</v>
      </c>
      <c r="S160" s="47">
        <v>1</v>
      </c>
      <c r="T160" s="47">
        <v>0</v>
      </c>
      <c r="U160" s="47">
        <v>0</v>
      </c>
      <c r="V160" s="47">
        <v>1</v>
      </c>
      <c r="W160" s="46">
        <v>1</v>
      </c>
      <c r="X160" s="48">
        <v>0</v>
      </c>
      <c r="Y160" s="46">
        <v>0</v>
      </c>
      <c r="Z160" s="47">
        <v>0</v>
      </c>
      <c r="AA160" s="47">
        <v>1</v>
      </c>
      <c r="AB160" s="47">
        <v>1</v>
      </c>
      <c r="AC160" s="47">
        <v>1</v>
      </c>
      <c r="AD160" s="47">
        <v>1</v>
      </c>
      <c r="AE160" s="47">
        <v>1</v>
      </c>
      <c r="AF160" s="47">
        <v>1</v>
      </c>
      <c r="AG160" s="47">
        <v>1</v>
      </c>
      <c r="AH160" s="48">
        <v>1</v>
      </c>
      <c r="AI160" s="45" t="str">
        <f>Tabella169[[#This Row],[Required for Care Plan generation]]</f>
        <v>No</v>
      </c>
      <c r="AJ160" s="45" t="str">
        <f>IF(SUM(Tabella169[[#This Row],[DE-12]:[LT-75]])&gt;0,"Yes","No")</f>
        <v>Yes</v>
      </c>
    </row>
    <row r="161" spans="1:36" s="20" customFormat="1" ht="15" customHeight="1" x14ac:dyDescent="0.25">
      <c r="A161" s="79" t="s">
        <v>95</v>
      </c>
      <c r="B161" s="80" t="s">
        <v>107</v>
      </c>
      <c r="C161" s="21" t="s">
        <v>108</v>
      </c>
      <c r="D161" s="22" t="s">
        <v>716</v>
      </c>
      <c r="E161" s="22" t="s">
        <v>735</v>
      </c>
      <c r="F161" s="22"/>
      <c r="G161" s="45">
        <v>0</v>
      </c>
      <c r="H161" s="46">
        <v>1</v>
      </c>
      <c r="I161" s="47">
        <v>0</v>
      </c>
      <c r="J161" s="47">
        <v>1</v>
      </c>
      <c r="K161" s="47">
        <v>1</v>
      </c>
      <c r="L161" s="47">
        <v>1</v>
      </c>
      <c r="M161" s="47">
        <v>0</v>
      </c>
      <c r="N161" s="47">
        <v>1</v>
      </c>
      <c r="O161" s="47">
        <v>0</v>
      </c>
      <c r="P161" s="47">
        <v>1</v>
      </c>
      <c r="Q161" s="47">
        <v>1</v>
      </c>
      <c r="R161" s="48">
        <v>1</v>
      </c>
      <c r="S161" s="47">
        <v>1</v>
      </c>
      <c r="T161" s="47">
        <v>0</v>
      </c>
      <c r="U161" s="47">
        <v>0</v>
      </c>
      <c r="V161" s="47">
        <v>1</v>
      </c>
      <c r="W161" s="46">
        <v>1</v>
      </c>
      <c r="X161" s="48">
        <v>0</v>
      </c>
      <c r="Y161" s="46">
        <v>0</v>
      </c>
      <c r="Z161" s="47">
        <v>0</v>
      </c>
      <c r="AA161" s="47">
        <v>1</v>
      </c>
      <c r="AB161" s="47">
        <v>1</v>
      </c>
      <c r="AC161" s="47">
        <v>1</v>
      </c>
      <c r="AD161" s="47">
        <v>1</v>
      </c>
      <c r="AE161" s="47">
        <v>1</v>
      </c>
      <c r="AF161" s="47">
        <v>1</v>
      </c>
      <c r="AG161" s="47">
        <v>1</v>
      </c>
      <c r="AH161" s="48">
        <v>1</v>
      </c>
      <c r="AI161" s="45" t="str">
        <f>Tabella169[[#This Row],[Required for Care Plan generation]]</f>
        <v>No</v>
      </c>
      <c r="AJ161" s="45" t="str">
        <f>IF(SUM(Tabella169[[#This Row],[DE-12]:[LT-75]])&gt;0,"Yes","No")</f>
        <v>Yes</v>
      </c>
    </row>
    <row r="162" spans="1:36" s="20" customFormat="1" ht="15" customHeight="1" x14ac:dyDescent="0.25">
      <c r="A162" s="79" t="s">
        <v>95</v>
      </c>
      <c r="B162" s="80" t="s">
        <v>268</v>
      </c>
      <c r="C162" s="21" t="s">
        <v>269</v>
      </c>
      <c r="D162" s="22" t="s">
        <v>716</v>
      </c>
      <c r="E162" s="22" t="s">
        <v>735</v>
      </c>
      <c r="F162" s="22" t="s">
        <v>643</v>
      </c>
      <c r="G162" s="45">
        <v>0</v>
      </c>
      <c r="H162" s="46">
        <v>1</v>
      </c>
      <c r="I162" s="47">
        <v>0</v>
      </c>
      <c r="J162" s="47">
        <v>1</v>
      </c>
      <c r="K162" s="47">
        <v>1</v>
      </c>
      <c r="L162" s="47">
        <v>1</v>
      </c>
      <c r="M162" s="47">
        <v>0</v>
      </c>
      <c r="N162" s="47">
        <v>1</v>
      </c>
      <c r="O162" s="47">
        <v>0</v>
      </c>
      <c r="P162" s="47">
        <v>1</v>
      </c>
      <c r="Q162" s="47">
        <v>1</v>
      </c>
      <c r="R162" s="48">
        <v>1</v>
      </c>
      <c r="S162" s="47">
        <v>1</v>
      </c>
      <c r="T162" s="47">
        <v>0</v>
      </c>
      <c r="U162" s="47">
        <v>0</v>
      </c>
      <c r="V162" s="47">
        <v>1</v>
      </c>
      <c r="W162" s="46">
        <v>1</v>
      </c>
      <c r="X162" s="48">
        <v>0</v>
      </c>
      <c r="Y162" s="46">
        <v>0</v>
      </c>
      <c r="Z162" s="47">
        <v>0</v>
      </c>
      <c r="AA162" s="47">
        <v>1</v>
      </c>
      <c r="AB162" s="47">
        <v>1</v>
      </c>
      <c r="AC162" s="47">
        <v>1</v>
      </c>
      <c r="AD162" s="47">
        <v>1</v>
      </c>
      <c r="AE162" s="47">
        <v>1</v>
      </c>
      <c r="AF162" s="47">
        <v>1</v>
      </c>
      <c r="AG162" s="47">
        <v>1</v>
      </c>
      <c r="AH162" s="48">
        <v>1</v>
      </c>
      <c r="AI162" s="45" t="str">
        <f>Tabella169[[#This Row],[Required for Care Plan generation]]</f>
        <v>No</v>
      </c>
      <c r="AJ162" s="45" t="str">
        <f>IF(SUM(Tabella169[[#This Row],[DE-12]:[LT-75]])&gt;0,"Yes","No")</f>
        <v>Yes</v>
      </c>
    </row>
    <row r="163" spans="1:36" s="20" customFormat="1" ht="15" customHeight="1" x14ac:dyDescent="0.25">
      <c r="A163" s="79" t="s">
        <v>95</v>
      </c>
      <c r="B163" s="80" t="s">
        <v>109</v>
      </c>
      <c r="C163" s="21" t="s">
        <v>36</v>
      </c>
      <c r="D163" s="23" t="s">
        <v>777</v>
      </c>
      <c r="E163" s="22" t="s">
        <v>735</v>
      </c>
      <c r="F163" s="22" t="s">
        <v>644</v>
      </c>
      <c r="G163" s="45">
        <v>0</v>
      </c>
      <c r="H163" s="46">
        <v>1</v>
      </c>
      <c r="I163" s="47">
        <v>0</v>
      </c>
      <c r="J163" s="47">
        <v>1</v>
      </c>
      <c r="K163" s="47">
        <v>1</v>
      </c>
      <c r="L163" s="47">
        <v>1</v>
      </c>
      <c r="M163" s="47">
        <v>0</v>
      </c>
      <c r="N163" s="47">
        <v>0</v>
      </c>
      <c r="O163" s="47">
        <v>0</v>
      </c>
      <c r="P163" s="47">
        <v>0</v>
      </c>
      <c r="Q163" s="47">
        <v>0</v>
      </c>
      <c r="R163" s="48">
        <v>0</v>
      </c>
      <c r="S163" s="47">
        <v>1</v>
      </c>
      <c r="T163" s="47">
        <v>0</v>
      </c>
      <c r="U163" s="47">
        <v>0</v>
      </c>
      <c r="V163" s="47">
        <v>1</v>
      </c>
      <c r="W163" s="46">
        <v>1</v>
      </c>
      <c r="X163" s="48">
        <v>0</v>
      </c>
      <c r="Y163" s="46">
        <v>0</v>
      </c>
      <c r="Z163" s="47">
        <v>0</v>
      </c>
      <c r="AA163" s="47">
        <v>0</v>
      </c>
      <c r="AB163" s="47">
        <v>0</v>
      </c>
      <c r="AC163" s="47">
        <v>0</v>
      </c>
      <c r="AD163" s="47">
        <v>1</v>
      </c>
      <c r="AE163" s="47">
        <v>1</v>
      </c>
      <c r="AF163" s="47">
        <v>0</v>
      </c>
      <c r="AG163" s="47">
        <v>0</v>
      </c>
      <c r="AH163" s="48">
        <v>0</v>
      </c>
      <c r="AI163" s="45" t="str">
        <f>Tabella169[[#This Row],[Required for Care Plan generation]]</f>
        <v>No</v>
      </c>
      <c r="AJ163" s="45" t="str">
        <f>IF(SUM(Tabella169[[#This Row],[DE-12]:[LT-75]])&gt;0,"Yes","No")</f>
        <v>Yes</v>
      </c>
    </row>
    <row r="164" spans="1:36" s="20" customFormat="1" ht="15" customHeight="1" x14ac:dyDescent="0.25">
      <c r="A164" s="79" t="s">
        <v>95</v>
      </c>
      <c r="B164" s="80" t="s">
        <v>37</v>
      </c>
      <c r="C164" s="21" t="s">
        <v>38</v>
      </c>
      <c r="D164" s="23" t="s">
        <v>778</v>
      </c>
      <c r="E164" s="22" t="s">
        <v>735</v>
      </c>
      <c r="F164" s="22" t="s">
        <v>560</v>
      </c>
      <c r="G164" s="45">
        <v>0</v>
      </c>
      <c r="H164" s="46">
        <v>0</v>
      </c>
      <c r="I164" s="47">
        <v>0</v>
      </c>
      <c r="J164" s="47">
        <v>0</v>
      </c>
      <c r="K164" s="47">
        <v>0</v>
      </c>
      <c r="L164" s="47">
        <v>0</v>
      </c>
      <c r="M164" s="47">
        <v>0</v>
      </c>
      <c r="N164" s="47">
        <v>0</v>
      </c>
      <c r="O164" s="47">
        <v>0</v>
      </c>
      <c r="P164" s="47">
        <v>0</v>
      </c>
      <c r="Q164" s="47">
        <v>0</v>
      </c>
      <c r="R164" s="48">
        <v>0</v>
      </c>
      <c r="S164" s="47">
        <v>0</v>
      </c>
      <c r="T164" s="47">
        <v>0</v>
      </c>
      <c r="U164" s="47">
        <v>0</v>
      </c>
      <c r="V164" s="47">
        <v>0</v>
      </c>
      <c r="W164" s="46">
        <v>1</v>
      </c>
      <c r="X164" s="48">
        <v>0</v>
      </c>
      <c r="Y164" s="46">
        <v>0</v>
      </c>
      <c r="Z164" s="47">
        <v>0</v>
      </c>
      <c r="AA164" s="47">
        <v>0</v>
      </c>
      <c r="AB164" s="47">
        <v>0</v>
      </c>
      <c r="AC164" s="47">
        <v>0</v>
      </c>
      <c r="AD164" s="47">
        <v>0</v>
      </c>
      <c r="AE164" s="47">
        <v>0</v>
      </c>
      <c r="AF164" s="47">
        <v>0</v>
      </c>
      <c r="AG164" s="47">
        <v>0</v>
      </c>
      <c r="AH164" s="48">
        <v>0</v>
      </c>
      <c r="AI164" s="45" t="str">
        <f>Tabella169[[#This Row],[Required for Care Plan generation]]</f>
        <v>No</v>
      </c>
      <c r="AJ164" s="45" t="str">
        <f>IF(SUM(Tabella169[[#This Row],[DE-12]:[LT-75]])&gt;0,"Yes","No")</f>
        <v>Yes</v>
      </c>
    </row>
    <row r="165" spans="1:36" s="20" customFormat="1" ht="15" customHeight="1" x14ac:dyDescent="0.25">
      <c r="A165" s="79" t="s">
        <v>95</v>
      </c>
      <c r="B165" s="80" t="s">
        <v>270</v>
      </c>
      <c r="C165" s="21" t="s">
        <v>271</v>
      </c>
      <c r="D165" s="23" t="s">
        <v>777</v>
      </c>
      <c r="E165" s="22" t="s">
        <v>735</v>
      </c>
      <c r="F165" s="22" t="s">
        <v>645</v>
      </c>
      <c r="G165" s="45">
        <v>0</v>
      </c>
      <c r="H165" s="46">
        <v>1</v>
      </c>
      <c r="I165" s="47">
        <v>0</v>
      </c>
      <c r="J165" s="47">
        <v>1</v>
      </c>
      <c r="K165" s="47">
        <v>1</v>
      </c>
      <c r="L165" s="47">
        <v>1</v>
      </c>
      <c r="M165" s="47">
        <v>0</v>
      </c>
      <c r="N165" s="47">
        <v>1</v>
      </c>
      <c r="O165" s="47">
        <v>0</v>
      </c>
      <c r="P165" s="47">
        <v>1</v>
      </c>
      <c r="Q165" s="47">
        <v>1</v>
      </c>
      <c r="R165" s="48">
        <v>1</v>
      </c>
      <c r="S165" s="47">
        <v>1</v>
      </c>
      <c r="T165" s="47">
        <v>0</v>
      </c>
      <c r="U165" s="47">
        <v>0</v>
      </c>
      <c r="V165" s="47">
        <v>1</v>
      </c>
      <c r="W165" s="46">
        <v>1</v>
      </c>
      <c r="X165" s="48">
        <v>0</v>
      </c>
      <c r="Y165" s="46">
        <v>0</v>
      </c>
      <c r="Z165" s="47">
        <v>0</v>
      </c>
      <c r="AA165" s="47">
        <v>1</v>
      </c>
      <c r="AB165" s="47">
        <v>1</v>
      </c>
      <c r="AC165" s="47">
        <v>1</v>
      </c>
      <c r="AD165" s="47">
        <v>1</v>
      </c>
      <c r="AE165" s="47">
        <v>1</v>
      </c>
      <c r="AF165" s="47">
        <v>1</v>
      </c>
      <c r="AG165" s="47">
        <v>0</v>
      </c>
      <c r="AH165" s="48">
        <v>0</v>
      </c>
      <c r="AI165" s="45" t="str">
        <f>Tabella169[[#This Row],[Required for Care Plan generation]]</f>
        <v>No</v>
      </c>
      <c r="AJ165" s="45" t="str">
        <f>IF(SUM(Tabella169[[#This Row],[DE-12]:[LT-75]])&gt;0,"Yes","No")</f>
        <v>Yes</v>
      </c>
    </row>
    <row r="166" spans="1:36" s="20" customFormat="1" ht="15" customHeight="1" x14ac:dyDescent="0.25">
      <c r="A166" s="79" t="s">
        <v>95</v>
      </c>
      <c r="B166" s="80" t="s">
        <v>272</v>
      </c>
      <c r="C166" s="21" t="s">
        <v>273</v>
      </c>
      <c r="D166" s="23" t="s">
        <v>777</v>
      </c>
      <c r="E166" s="22" t="s">
        <v>735</v>
      </c>
      <c r="F166" s="22" t="s">
        <v>646</v>
      </c>
      <c r="G166" s="45">
        <v>0</v>
      </c>
      <c r="H166" s="46">
        <v>1</v>
      </c>
      <c r="I166" s="47">
        <v>0</v>
      </c>
      <c r="J166" s="47">
        <v>1</v>
      </c>
      <c r="K166" s="47">
        <v>1</v>
      </c>
      <c r="L166" s="47">
        <v>1</v>
      </c>
      <c r="M166" s="47">
        <v>0</v>
      </c>
      <c r="N166" s="47">
        <v>0</v>
      </c>
      <c r="O166" s="47">
        <v>0</v>
      </c>
      <c r="P166" s="47">
        <v>0</v>
      </c>
      <c r="Q166" s="47">
        <v>0</v>
      </c>
      <c r="R166" s="48">
        <v>0</v>
      </c>
      <c r="S166" s="47">
        <v>1</v>
      </c>
      <c r="T166" s="47">
        <v>0</v>
      </c>
      <c r="U166" s="47">
        <v>0</v>
      </c>
      <c r="V166" s="47">
        <v>1</v>
      </c>
      <c r="W166" s="46">
        <v>0</v>
      </c>
      <c r="X166" s="48">
        <v>0</v>
      </c>
      <c r="Y166" s="46">
        <v>0</v>
      </c>
      <c r="Z166" s="47">
        <v>0</v>
      </c>
      <c r="AA166" s="47">
        <v>1</v>
      </c>
      <c r="AB166" s="47">
        <v>1</v>
      </c>
      <c r="AC166" s="47">
        <v>1</v>
      </c>
      <c r="AD166" s="47">
        <v>1</v>
      </c>
      <c r="AE166" s="47">
        <v>1</v>
      </c>
      <c r="AF166" s="47">
        <v>1</v>
      </c>
      <c r="AG166" s="47">
        <v>0</v>
      </c>
      <c r="AH166" s="48">
        <v>0</v>
      </c>
      <c r="AI166" s="45" t="str">
        <f>Tabella169[[#This Row],[Required for Care Plan generation]]</f>
        <v>No</v>
      </c>
      <c r="AJ166" s="45" t="str">
        <f>IF(SUM(Tabella169[[#This Row],[DE-12]:[LT-75]])&gt;0,"Yes","No")</f>
        <v>Yes</v>
      </c>
    </row>
    <row r="167" spans="1:36" s="20" customFormat="1" ht="15" customHeight="1" x14ac:dyDescent="0.25">
      <c r="A167" s="79" t="s">
        <v>95</v>
      </c>
      <c r="B167" s="80" t="s">
        <v>274</v>
      </c>
      <c r="C167" s="21" t="s">
        <v>275</v>
      </c>
      <c r="D167" s="23" t="s">
        <v>777</v>
      </c>
      <c r="E167" s="23" t="s">
        <v>716</v>
      </c>
      <c r="F167" s="22" t="s">
        <v>647</v>
      </c>
      <c r="G167" s="45">
        <v>0</v>
      </c>
      <c r="H167" s="46">
        <v>1</v>
      </c>
      <c r="I167" s="47">
        <v>0</v>
      </c>
      <c r="J167" s="47">
        <v>1</v>
      </c>
      <c r="K167" s="47">
        <v>1</v>
      </c>
      <c r="L167" s="47">
        <v>1</v>
      </c>
      <c r="M167" s="47">
        <v>0</v>
      </c>
      <c r="N167" s="47">
        <v>0</v>
      </c>
      <c r="O167" s="47">
        <v>0</v>
      </c>
      <c r="P167" s="47">
        <v>0</v>
      </c>
      <c r="Q167" s="47">
        <v>0</v>
      </c>
      <c r="R167" s="48">
        <v>0</v>
      </c>
      <c r="S167" s="47">
        <v>1</v>
      </c>
      <c r="T167" s="47">
        <v>0</v>
      </c>
      <c r="U167" s="47">
        <v>0</v>
      </c>
      <c r="V167" s="47">
        <v>1</v>
      </c>
      <c r="W167" s="46">
        <v>0</v>
      </c>
      <c r="X167" s="48">
        <v>0</v>
      </c>
      <c r="Y167" s="46">
        <v>0</v>
      </c>
      <c r="Z167" s="47">
        <v>0</v>
      </c>
      <c r="AA167" s="47">
        <v>0</v>
      </c>
      <c r="AB167" s="47">
        <v>0</v>
      </c>
      <c r="AC167" s="47">
        <v>0</v>
      </c>
      <c r="AD167" s="47">
        <v>1</v>
      </c>
      <c r="AE167" s="47">
        <v>1</v>
      </c>
      <c r="AF167" s="47">
        <v>0</v>
      </c>
      <c r="AG167" s="47">
        <v>0</v>
      </c>
      <c r="AH167" s="48">
        <v>0</v>
      </c>
      <c r="AI167" s="45" t="str">
        <f>Tabella169[[#This Row],[Required for Care Plan generation]]</f>
        <v>Yes</v>
      </c>
      <c r="AJ167" s="45" t="str">
        <f>IF(SUM(Tabella169[[#This Row],[DE-12]:[LT-75]])&gt;0,"Yes","No")</f>
        <v>Yes</v>
      </c>
    </row>
    <row r="168" spans="1:36" s="20" customFormat="1" ht="15" customHeight="1" x14ac:dyDescent="0.25">
      <c r="A168" s="79" t="s">
        <v>95</v>
      </c>
      <c r="B168" s="80" t="s">
        <v>276</v>
      </c>
      <c r="C168" s="21" t="s">
        <v>277</v>
      </c>
      <c r="D168" s="23" t="s">
        <v>777</v>
      </c>
      <c r="E168" s="23" t="s">
        <v>716</v>
      </c>
      <c r="F168" s="22" t="s">
        <v>648</v>
      </c>
      <c r="G168" s="45">
        <v>0</v>
      </c>
      <c r="H168" s="46">
        <v>1</v>
      </c>
      <c r="I168" s="47">
        <v>0</v>
      </c>
      <c r="J168" s="47">
        <v>1</v>
      </c>
      <c r="K168" s="47">
        <v>1</v>
      </c>
      <c r="L168" s="47">
        <v>1</v>
      </c>
      <c r="M168" s="47">
        <v>0</v>
      </c>
      <c r="N168" s="47">
        <v>1</v>
      </c>
      <c r="O168" s="47">
        <v>0</v>
      </c>
      <c r="P168" s="47">
        <v>0</v>
      </c>
      <c r="Q168" s="47">
        <v>0</v>
      </c>
      <c r="R168" s="48">
        <v>0</v>
      </c>
      <c r="S168" s="47">
        <v>1</v>
      </c>
      <c r="T168" s="47">
        <v>0</v>
      </c>
      <c r="U168" s="47">
        <v>0</v>
      </c>
      <c r="V168" s="47">
        <v>1</v>
      </c>
      <c r="W168" s="46">
        <v>0</v>
      </c>
      <c r="X168" s="48">
        <v>0</v>
      </c>
      <c r="Y168" s="46">
        <v>0</v>
      </c>
      <c r="Z168" s="47">
        <v>0</v>
      </c>
      <c r="AA168" s="47">
        <v>0</v>
      </c>
      <c r="AB168" s="47">
        <v>0</v>
      </c>
      <c r="AC168" s="47">
        <v>0</v>
      </c>
      <c r="AD168" s="47">
        <v>1</v>
      </c>
      <c r="AE168" s="47">
        <v>1</v>
      </c>
      <c r="AF168" s="47">
        <v>1</v>
      </c>
      <c r="AG168" s="47">
        <v>0</v>
      </c>
      <c r="AH168" s="48">
        <v>0</v>
      </c>
      <c r="AI168" s="45" t="str">
        <f>Tabella169[[#This Row],[Required for Care Plan generation]]</f>
        <v>Yes</v>
      </c>
      <c r="AJ168" s="45" t="str">
        <f>IF(SUM(Tabella169[[#This Row],[DE-12]:[LT-75]])&gt;0,"Yes","No")</f>
        <v>Yes</v>
      </c>
    </row>
    <row r="169" spans="1:36" s="20" customFormat="1" ht="15" customHeight="1" x14ac:dyDescent="0.25">
      <c r="A169" s="79" t="s">
        <v>95</v>
      </c>
      <c r="B169" s="80" t="s">
        <v>278</v>
      </c>
      <c r="C169" s="21" t="s">
        <v>279</v>
      </c>
      <c r="D169" s="23" t="s">
        <v>777</v>
      </c>
      <c r="E169" s="23" t="s">
        <v>716</v>
      </c>
      <c r="F169" s="22" t="s">
        <v>649</v>
      </c>
      <c r="G169" s="45">
        <v>0</v>
      </c>
      <c r="H169" s="46">
        <v>1</v>
      </c>
      <c r="I169" s="47">
        <v>0</v>
      </c>
      <c r="J169" s="47">
        <v>1</v>
      </c>
      <c r="K169" s="47">
        <v>1</v>
      </c>
      <c r="L169" s="47">
        <v>1</v>
      </c>
      <c r="M169" s="47">
        <v>0</v>
      </c>
      <c r="N169" s="47">
        <v>0</v>
      </c>
      <c r="O169" s="47">
        <v>0</v>
      </c>
      <c r="P169" s="47">
        <v>1</v>
      </c>
      <c r="Q169" s="47">
        <v>0</v>
      </c>
      <c r="R169" s="48">
        <v>1</v>
      </c>
      <c r="S169" s="47">
        <v>1</v>
      </c>
      <c r="T169" s="47">
        <v>0</v>
      </c>
      <c r="U169" s="47">
        <v>0</v>
      </c>
      <c r="V169" s="47">
        <v>1</v>
      </c>
      <c r="W169" s="46">
        <v>0</v>
      </c>
      <c r="X169" s="48">
        <v>0</v>
      </c>
      <c r="Y169" s="46">
        <v>0</v>
      </c>
      <c r="Z169" s="47">
        <v>0</v>
      </c>
      <c r="AA169" s="47">
        <v>0</v>
      </c>
      <c r="AB169" s="47">
        <v>0</v>
      </c>
      <c r="AC169" s="47">
        <v>0</v>
      </c>
      <c r="AD169" s="47">
        <v>1</v>
      </c>
      <c r="AE169" s="47">
        <v>1</v>
      </c>
      <c r="AF169" s="47">
        <v>0</v>
      </c>
      <c r="AG169" s="47">
        <v>0</v>
      </c>
      <c r="AH169" s="48">
        <v>0</v>
      </c>
      <c r="AI169" s="45" t="str">
        <f>Tabella169[[#This Row],[Required for Care Plan generation]]</f>
        <v>Yes</v>
      </c>
      <c r="AJ169" s="45" t="str">
        <f>IF(SUM(Tabella169[[#This Row],[DE-12]:[LT-75]])&gt;0,"Yes","No")</f>
        <v>Yes</v>
      </c>
    </row>
    <row r="170" spans="1:36" s="20" customFormat="1" ht="15" customHeight="1" x14ac:dyDescent="0.25">
      <c r="A170" s="79" t="s">
        <v>95</v>
      </c>
      <c r="B170" s="80" t="s">
        <v>280</v>
      </c>
      <c r="C170" s="21" t="s">
        <v>281</v>
      </c>
      <c r="D170" s="23" t="s">
        <v>777</v>
      </c>
      <c r="E170" s="23" t="s">
        <v>716</v>
      </c>
      <c r="F170" s="22" t="s">
        <v>650</v>
      </c>
      <c r="G170" s="45">
        <v>0</v>
      </c>
      <c r="H170" s="46">
        <v>1</v>
      </c>
      <c r="I170" s="47">
        <v>0</v>
      </c>
      <c r="J170" s="47">
        <v>1</v>
      </c>
      <c r="K170" s="47">
        <v>1</v>
      </c>
      <c r="L170" s="47">
        <v>1</v>
      </c>
      <c r="M170" s="47">
        <v>0</v>
      </c>
      <c r="N170" s="47">
        <v>0</v>
      </c>
      <c r="O170" s="47">
        <v>0</v>
      </c>
      <c r="P170" s="47">
        <v>0</v>
      </c>
      <c r="Q170" s="47">
        <v>0</v>
      </c>
      <c r="R170" s="48">
        <v>0</v>
      </c>
      <c r="S170" s="47">
        <v>1</v>
      </c>
      <c r="T170" s="47">
        <v>0</v>
      </c>
      <c r="U170" s="47">
        <v>0</v>
      </c>
      <c r="V170" s="47">
        <v>1</v>
      </c>
      <c r="W170" s="46">
        <v>0</v>
      </c>
      <c r="X170" s="48">
        <v>0</v>
      </c>
      <c r="Y170" s="46">
        <v>0</v>
      </c>
      <c r="Z170" s="47">
        <v>0</v>
      </c>
      <c r="AA170" s="47">
        <v>0</v>
      </c>
      <c r="AB170" s="47">
        <v>0</v>
      </c>
      <c r="AC170" s="47">
        <v>1</v>
      </c>
      <c r="AD170" s="47">
        <v>1</v>
      </c>
      <c r="AE170" s="47">
        <v>1</v>
      </c>
      <c r="AF170" s="47">
        <v>0</v>
      </c>
      <c r="AG170" s="47">
        <v>0</v>
      </c>
      <c r="AH170" s="48">
        <v>0</v>
      </c>
      <c r="AI170" s="45" t="str">
        <f>Tabella169[[#This Row],[Required for Care Plan generation]]</f>
        <v>Yes</v>
      </c>
      <c r="AJ170" s="45" t="str">
        <f>IF(SUM(Tabella169[[#This Row],[DE-12]:[LT-75]])&gt;0,"Yes","No")</f>
        <v>Yes</v>
      </c>
    </row>
    <row r="171" spans="1:36" s="20" customFormat="1" ht="15" customHeight="1" x14ac:dyDescent="0.25">
      <c r="A171" s="79" t="s">
        <v>95</v>
      </c>
      <c r="B171" s="80" t="s">
        <v>282</v>
      </c>
      <c r="C171" s="21" t="s">
        <v>283</v>
      </c>
      <c r="D171" s="23" t="s">
        <v>777</v>
      </c>
      <c r="E171" s="23" t="s">
        <v>716</v>
      </c>
      <c r="F171" s="22" t="s">
        <v>651</v>
      </c>
      <c r="G171" s="45">
        <v>0</v>
      </c>
      <c r="H171" s="46">
        <v>1</v>
      </c>
      <c r="I171" s="47">
        <v>0</v>
      </c>
      <c r="J171" s="47">
        <v>1</v>
      </c>
      <c r="K171" s="47">
        <v>1</v>
      </c>
      <c r="L171" s="47">
        <v>1</v>
      </c>
      <c r="M171" s="47">
        <v>0</v>
      </c>
      <c r="N171" s="47">
        <v>0</v>
      </c>
      <c r="O171" s="47">
        <v>0</v>
      </c>
      <c r="P171" s="47">
        <v>0</v>
      </c>
      <c r="Q171" s="47">
        <v>0</v>
      </c>
      <c r="R171" s="48">
        <v>0</v>
      </c>
      <c r="S171" s="47">
        <v>1</v>
      </c>
      <c r="T171" s="47">
        <v>0</v>
      </c>
      <c r="U171" s="47">
        <v>0</v>
      </c>
      <c r="V171" s="47">
        <v>1</v>
      </c>
      <c r="W171" s="46">
        <v>0</v>
      </c>
      <c r="X171" s="48">
        <v>0</v>
      </c>
      <c r="Y171" s="46">
        <v>0</v>
      </c>
      <c r="Z171" s="47">
        <v>0</v>
      </c>
      <c r="AA171" s="47">
        <v>0</v>
      </c>
      <c r="AB171" s="47">
        <v>0</v>
      </c>
      <c r="AC171" s="47">
        <v>0</v>
      </c>
      <c r="AD171" s="47">
        <v>1</v>
      </c>
      <c r="AE171" s="47">
        <v>1</v>
      </c>
      <c r="AF171" s="47">
        <v>0</v>
      </c>
      <c r="AG171" s="47">
        <v>0</v>
      </c>
      <c r="AH171" s="48">
        <v>0</v>
      </c>
      <c r="AI171" s="45" t="str">
        <f>Tabella169[[#This Row],[Required for Care Plan generation]]</f>
        <v>Yes</v>
      </c>
      <c r="AJ171" s="45" t="str">
        <f>IF(SUM(Tabella169[[#This Row],[DE-12]:[LT-75]])&gt;0,"Yes","No")</f>
        <v>Yes</v>
      </c>
    </row>
    <row r="172" spans="1:36" s="20" customFormat="1" ht="15" customHeight="1" x14ac:dyDescent="0.25">
      <c r="A172" s="79" t="s">
        <v>95</v>
      </c>
      <c r="B172" s="80" t="s">
        <v>284</v>
      </c>
      <c r="C172" s="21" t="s">
        <v>285</v>
      </c>
      <c r="D172" s="23" t="s">
        <v>777</v>
      </c>
      <c r="E172" s="23" t="s">
        <v>716</v>
      </c>
      <c r="F172" s="22" t="s">
        <v>652</v>
      </c>
      <c r="G172" s="45">
        <v>0</v>
      </c>
      <c r="H172" s="46">
        <v>1</v>
      </c>
      <c r="I172" s="47">
        <v>0</v>
      </c>
      <c r="J172" s="47">
        <v>1</v>
      </c>
      <c r="K172" s="47">
        <v>1</v>
      </c>
      <c r="L172" s="47">
        <v>1</v>
      </c>
      <c r="M172" s="47">
        <v>0</v>
      </c>
      <c r="N172" s="47">
        <v>0</v>
      </c>
      <c r="O172" s="47">
        <v>0</v>
      </c>
      <c r="P172" s="47">
        <v>0</v>
      </c>
      <c r="Q172" s="47">
        <v>0</v>
      </c>
      <c r="R172" s="48">
        <v>0</v>
      </c>
      <c r="S172" s="47">
        <v>1</v>
      </c>
      <c r="T172" s="47">
        <v>0</v>
      </c>
      <c r="U172" s="47">
        <v>0</v>
      </c>
      <c r="V172" s="47">
        <v>1</v>
      </c>
      <c r="W172" s="46">
        <v>0</v>
      </c>
      <c r="X172" s="48">
        <v>0</v>
      </c>
      <c r="Y172" s="46">
        <v>0</v>
      </c>
      <c r="Z172" s="47">
        <v>0</v>
      </c>
      <c r="AA172" s="47">
        <v>0</v>
      </c>
      <c r="AB172" s="47">
        <v>0</v>
      </c>
      <c r="AC172" s="47">
        <v>0</v>
      </c>
      <c r="AD172" s="47">
        <v>1</v>
      </c>
      <c r="AE172" s="47">
        <v>1</v>
      </c>
      <c r="AF172" s="47">
        <v>0</v>
      </c>
      <c r="AG172" s="47">
        <v>0</v>
      </c>
      <c r="AH172" s="48">
        <v>0</v>
      </c>
      <c r="AI172" s="45" t="str">
        <f>Tabella169[[#This Row],[Required for Care Plan generation]]</f>
        <v>Yes</v>
      </c>
      <c r="AJ172" s="45" t="str">
        <f>IF(SUM(Tabella169[[#This Row],[DE-12]:[LT-75]])&gt;0,"Yes","No")</f>
        <v>Yes</v>
      </c>
    </row>
    <row r="173" spans="1:36" s="20" customFormat="1" ht="15" customHeight="1" x14ac:dyDescent="0.25">
      <c r="A173" s="79" t="s">
        <v>95</v>
      </c>
      <c r="B173" s="80" t="s">
        <v>286</v>
      </c>
      <c r="C173" s="21" t="s">
        <v>287</v>
      </c>
      <c r="D173" s="23" t="s">
        <v>777</v>
      </c>
      <c r="E173" s="23" t="s">
        <v>716</v>
      </c>
      <c r="F173" s="22" t="s">
        <v>653</v>
      </c>
      <c r="G173" s="45">
        <v>0</v>
      </c>
      <c r="H173" s="46">
        <v>1</v>
      </c>
      <c r="I173" s="47">
        <v>0</v>
      </c>
      <c r="J173" s="47">
        <v>1</v>
      </c>
      <c r="K173" s="47">
        <v>1</v>
      </c>
      <c r="L173" s="47">
        <v>1</v>
      </c>
      <c r="M173" s="47">
        <v>0</v>
      </c>
      <c r="N173" s="47">
        <v>0</v>
      </c>
      <c r="O173" s="47">
        <v>0</v>
      </c>
      <c r="P173" s="47">
        <v>0</v>
      </c>
      <c r="Q173" s="47">
        <v>0</v>
      </c>
      <c r="R173" s="48">
        <v>0</v>
      </c>
      <c r="S173" s="47">
        <v>1</v>
      </c>
      <c r="T173" s="47">
        <v>0</v>
      </c>
      <c r="U173" s="47">
        <v>0</v>
      </c>
      <c r="V173" s="47">
        <v>1</v>
      </c>
      <c r="W173" s="46">
        <v>0</v>
      </c>
      <c r="X173" s="48">
        <v>0</v>
      </c>
      <c r="Y173" s="46">
        <v>0</v>
      </c>
      <c r="Z173" s="47">
        <v>0</v>
      </c>
      <c r="AA173" s="47">
        <v>0</v>
      </c>
      <c r="AB173" s="47">
        <v>0</v>
      </c>
      <c r="AC173" s="47">
        <v>0</v>
      </c>
      <c r="AD173" s="47">
        <v>1</v>
      </c>
      <c r="AE173" s="47">
        <v>1</v>
      </c>
      <c r="AF173" s="47">
        <v>0</v>
      </c>
      <c r="AG173" s="47">
        <v>0</v>
      </c>
      <c r="AH173" s="48">
        <v>0</v>
      </c>
      <c r="AI173" s="45" t="str">
        <f>Tabella169[[#This Row],[Required for Care Plan generation]]</f>
        <v>Yes</v>
      </c>
      <c r="AJ173" s="45" t="str">
        <f>IF(SUM(Tabella169[[#This Row],[DE-12]:[LT-75]])&gt;0,"Yes","No")</f>
        <v>Yes</v>
      </c>
    </row>
    <row r="174" spans="1:36" s="20" customFormat="1" ht="15" customHeight="1" x14ac:dyDescent="0.25">
      <c r="A174" s="79" t="s">
        <v>95</v>
      </c>
      <c r="B174" s="80" t="s">
        <v>288</v>
      </c>
      <c r="C174" s="21" t="s">
        <v>289</v>
      </c>
      <c r="D174" s="23" t="s">
        <v>777</v>
      </c>
      <c r="E174" s="23" t="s">
        <v>716</v>
      </c>
      <c r="F174" s="22" t="s">
        <v>654</v>
      </c>
      <c r="G174" s="45">
        <v>0</v>
      </c>
      <c r="H174" s="46">
        <v>1</v>
      </c>
      <c r="I174" s="47">
        <v>0</v>
      </c>
      <c r="J174" s="47">
        <v>1</v>
      </c>
      <c r="K174" s="47">
        <v>1</v>
      </c>
      <c r="L174" s="47">
        <v>1</v>
      </c>
      <c r="M174" s="47">
        <v>0</v>
      </c>
      <c r="N174" s="47">
        <v>0</v>
      </c>
      <c r="O174" s="47">
        <v>0</v>
      </c>
      <c r="P174" s="47">
        <v>0</v>
      </c>
      <c r="Q174" s="47">
        <v>0</v>
      </c>
      <c r="R174" s="48">
        <v>0</v>
      </c>
      <c r="S174" s="47">
        <v>1</v>
      </c>
      <c r="T174" s="47">
        <v>0</v>
      </c>
      <c r="U174" s="47">
        <v>0</v>
      </c>
      <c r="V174" s="47">
        <v>1</v>
      </c>
      <c r="W174" s="46">
        <v>0</v>
      </c>
      <c r="X174" s="48">
        <v>0</v>
      </c>
      <c r="Y174" s="46">
        <v>0</v>
      </c>
      <c r="Z174" s="47">
        <v>0</v>
      </c>
      <c r="AA174" s="47">
        <v>0</v>
      </c>
      <c r="AB174" s="47">
        <v>0</v>
      </c>
      <c r="AC174" s="47">
        <v>0</v>
      </c>
      <c r="AD174" s="47">
        <v>1</v>
      </c>
      <c r="AE174" s="47">
        <v>1</v>
      </c>
      <c r="AF174" s="47">
        <v>0</v>
      </c>
      <c r="AG174" s="47">
        <v>0</v>
      </c>
      <c r="AH174" s="48">
        <v>0</v>
      </c>
      <c r="AI174" s="45" t="str">
        <f>Tabella169[[#This Row],[Required for Care Plan generation]]</f>
        <v>Yes</v>
      </c>
      <c r="AJ174" s="45" t="str">
        <f>IF(SUM(Tabella169[[#This Row],[DE-12]:[LT-75]])&gt;0,"Yes","No")</f>
        <v>Yes</v>
      </c>
    </row>
    <row r="175" spans="1:36" s="20" customFormat="1" ht="15" customHeight="1" x14ac:dyDescent="0.25">
      <c r="A175" s="79" t="s">
        <v>95</v>
      </c>
      <c r="B175" s="80" t="s">
        <v>290</v>
      </c>
      <c r="C175" s="21" t="s">
        <v>291</v>
      </c>
      <c r="D175" s="23" t="s">
        <v>777</v>
      </c>
      <c r="E175" s="23" t="s">
        <v>716</v>
      </c>
      <c r="F175" s="22" t="s">
        <v>655</v>
      </c>
      <c r="G175" s="45">
        <v>0</v>
      </c>
      <c r="H175" s="46">
        <v>1</v>
      </c>
      <c r="I175" s="47">
        <v>0</v>
      </c>
      <c r="J175" s="47">
        <v>1</v>
      </c>
      <c r="K175" s="47">
        <v>1</v>
      </c>
      <c r="L175" s="47">
        <v>1</v>
      </c>
      <c r="M175" s="47">
        <v>0</v>
      </c>
      <c r="N175" s="47">
        <v>0</v>
      </c>
      <c r="O175" s="47">
        <v>0</v>
      </c>
      <c r="P175" s="47">
        <v>0</v>
      </c>
      <c r="Q175" s="47">
        <v>1</v>
      </c>
      <c r="R175" s="48">
        <v>0</v>
      </c>
      <c r="S175" s="47">
        <v>1</v>
      </c>
      <c r="T175" s="47">
        <v>0</v>
      </c>
      <c r="U175" s="47">
        <v>0</v>
      </c>
      <c r="V175" s="47">
        <v>1</v>
      </c>
      <c r="W175" s="46">
        <v>0</v>
      </c>
      <c r="X175" s="48">
        <v>0</v>
      </c>
      <c r="Y175" s="46">
        <v>0</v>
      </c>
      <c r="Z175" s="47">
        <v>0</v>
      </c>
      <c r="AA175" s="47">
        <v>0</v>
      </c>
      <c r="AB175" s="47">
        <v>0</v>
      </c>
      <c r="AC175" s="47">
        <v>0</v>
      </c>
      <c r="AD175" s="47">
        <v>1</v>
      </c>
      <c r="AE175" s="47">
        <v>1</v>
      </c>
      <c r="AF175" s="47">
        <v>0</v>
      </c>
      <c r="AG175" s="47">
        <v>0</v>
      </c>
      <c r="AH175" s="48">
        <v>0</v>
      </c>
      <c r="AI175" s="45" t="str">
        <f>Tabella169[[#This Row],[Required for Care Plan generation]]</f>
        <v>Yes</v>
      </c>
      <c r="AJ175" s="45" t="str">
        <f>IF(SUM(Tabella169[[#This Row],[DE-12]:[LT-75]])&gt;0,"Yes","No")</f>
        <v>Yes</v>
      </c>
    </row>
    <row r="176" spans="1:36" s="20" customFormat="1" ht="15" customHeight="1" x14ac:dyDescent="0.25">
      <c r="A176" s="79" t="s">
        <v>95</v>
      </c>
      <c r="B176" s="80" t="s">
        <v>292</v>
      </c>
      <c r="C176" s="21" t="s">
        <v>293</v>
      </c>
      <c r="D176" s="23" t="s">
        <v>777</v>
      </c>
      <c r="E176" s="23" t="s">
        <v>716</v>
      </c>
      <c r="F176" s="22" t="s">
        <v>656</v>
      </c>
      <c r="G176" s="45">
        <v>0</v>
      </c>
      <c r="H176" s="46">
        <v>1</v>
      </c>
      <c r="I176" s="47">
        <v>0</v>
      </c>
      <c r="J176" s="47">
        <v>1</v>
      </c>
      <c r="K176" s="47">
        <v>1</v>
      </c>
      <c r="L176" s="47">
        <v>1</v>
      </c>
      <c r="M176" s="47">
        <v>0</v>
      </c>
      <c r="N176" s="47">
        <v>0</v>
      </c>
      <c r="O176" s="47">
        <v>0</v>
      </c>
      <c r="P176" s="47">
        <v>0</v>
      </c>
      <c r="Q176" s="47">
        <v>0</v>
      </c>
      <c r="R176" s="48">
        <v>0</v>
      </c>
      <c r="S176" s="47">
        <v>1</v>
      </c>
      <c r="T176" s="47">
        <v>0</v>
      </c>
      <c r="U176" s="47">
        <v>0</v>
      </c>
      <c r="V176" s="47">
        <v>1</v>
      </c>
      <c r="W176" s="46">
        <v>0</v>
      </c>
      <c r="X176" s="48">
        <v>0</v>
      </c>
      <c r="Y176" s="46">
        <v>0</v>
      </c>
      <c r="Z176" s="47">
        <v>0</v>
      </c>
      <c r="AA176" s="47">
        <v>0</v>
      </c>
      <c r="AB176" s="47">
        <v>0</v>
      </c>
      <c r="AC176" s="47">
        <v>0</v>
      </c>
      <c r="AD176" s="47">
        <v>1</v>
      </c>
      <c r="AE176" s="47">
        <v>1</v>
      </c>
      <c r="AF176" s="47">
        <v>0</v>
      </c>
      <c r="AG176" s="47">
        <v>0</v>
      </c>
      <c r="AH176" s="48">
        <v>0</v>
      </c>
      <c r="AI176" s="45" t="str">
        <f>Tabella169[[#This Row],[Required for Care Plan generation]]</f>
        <v>Yes</v>
      </c>
      <c r="AJ176" s="45" t="str">
        <f>IF(SUM(Tabella169[[#This Row],[DE-12]:[LT-75]])&gt;0,"Yes","No")</f>
        <v>Yes</v>
      </c>
    </row>
    <row r="177" spans="1:36" s="20" customFormat="1" ht="15" customHeight="1" x14ac:dyDescent="0.25">
      <c r="A177" s="79" t="s">
        <v>95</v>
      </c>
      <c r="B177" s="80" t="s">
        <v>294</v>
      </c>
      <c r="C177" s="21" t="s">
        <v>295</v>
      </c>
      <c r="D177" s="23" t="s">
        <v>777</v>
      </c>
      <c r="E177" s="23" t="s">
        <v>716</v>
      </c>
      <c r="F177" s="22" t="s">
        <v>657</v>
      </c>
      <c r="G177" s="45">
        <v>0</v>
      </c>
      <c r="H177" s="46">
        <v>1</v>
      </c>
      <c r="I177" s="47">
        <v>0</v>
      </c>
      <c r="J177" s="47">
        <v>1</v>
      </c>
      <c r="K177" s="47">
        <v>1</v>
      </c>
      <c r="L177" s="47">
        <v>1</v>
      </c>
      <c r="M177" s="47">
        <v>0</v>
      </c>
      <c r="N177" s="47">
        <v>0</v>
      </c>
      <c r="O177" s="47">
        <v>0</v>
      </c>
      <c r="P177" s="47">
        <v>0</v>
      </c>
      <c r="Q177" s="47">
        <v>0</v>
      </c>
      <c r="R177" s="48">
        <v>0</v>
      </c>
      <c r="S177" s="47">
        <v>1</v>
      </c>
      <c r="T177" s="47">
        <v>0</v>
      </c>
      <c r="U177" s="47">
        <v>0</v>
      </c>
      <c r="V177" s="47">
        <v>1</v>
      </c>
      <c r="W177" s="46">
        <v>1</v>
      </c>
      <c r="X177" s="48">
        <v>0</v>
      </c>
      <c r="Y177" s="46">
        <v>0</v>
      </c>
      <c r="Z177" s="47">
        <v>0</v>
      </c>
      <c r="AA177" s="47">
        <v>0</v>
      </c>
      <c r="AB177" s="47">
        <v>0</v>
      </c>
      <c r="AC177" s="47">
        <v>0</v>
      </c>
      <c r="AD177" s="47">
        <v>1</v>
      </c>
      <c r="AE177" s="47">
        <v>1</v>
      </c>
      <c r="AF177" s="47">
        <v>0</v>
      </c>
      <c r="AG177" s="47">
        <v>0</v>
      </c>
      <c r="AH177" s="48">
        <v>0</v>
      </c>
      <c r="AI177" s="45" t="str">
        <f>Tabella169[[#This Row],[Required for Care Plan generation]]</f>
        <v>Yes</v>
      </c>
      <c r="AJ177" s="45" t="str">
        <f>IF(SUM(Tabella169[[#This Row],[DE-12]:[LT-75]])&gt;0,"Yes","No")</f>
        <v>Yes</v>
      </c>
    </row>
    <row r="178" spans="1:36" s="20" customFormat="1" ht="15" customHeight="1" x14ac:dyDescent="0.25">
      <c r="A178" s="79" t="s">
        <v>95</v>
      </c>
      <c r="B178" s="80" t="s">
        <v>296</v>
      </c>
      <c r="C178" s="21" t="s">
        <v>297</v>
      </c>
      <c r="D178" s="23" t="s">
        <v>779</v>
      </c>
      <c r="E178" s="23" t="s">
        <v>716</v>
      </c>
      <c r="F178" s="22" t="s">
        <v>658</v>
      </c>
      <c r="G178" s="45">
        <v>0</v>
      </c>
      <c r="H178" s="46">
        <v>1</v>
      </c>
      <c r="I178" s="47">
        <v>0</v>
      </c>
      <c r="J178" s="47">
        <v>1</v>
      </c>
      <c r="K178" s="47">
        <v>1</v>
      </c>
      <c r="L178" s="47">
        <v>1</v>
      </c>
      <c r="M178" s="47">
        <v>0</v>
      </c>
      <c r="N178" s="47">
        <v>0</v>
      </c>
      <c r="O178" s="47">
        <v>0</v>
      </c>
      <c r="P178" s="47">
        <v>0</v>
      </c>
      <c r="Q178" s="47">
        <v>0</v>
      </c>
      <c r="R178" s="48">
        <v>0</v>
      </c>
      <c r="S178" s="47">
        <v>1</v>
      </c>
      <c r="T178" s="47">
        <v>0</v>
      </c>
      <c r="U178" s="47">
        <v>0</v>
      </c>
      <c r="V178" s="47">
        <v>1</v>
      </c>
      <c r="W178" s="46">
        <v>0</v>
      </c>
      <c r="X178" s="48">
        <v>0</v>
      </c>
      <c r="Y178" s="46">
        <v>0</v>
      </c>
      <c r="Z178" s="47">
        <v>0</v>
      </c>
      <c r="AA178" s="47">
        <v>0</v>
      </c>
      <c r="AB178" s="47">
        <v>0</v>
      </c>
      <c r="AC178" s="47">
        <v>0</v>
      </c>
      <c r="AD178" s="47">
        <v>1</v>
      </c>
      <c r="AE178" s="47">
        <v>1</v>
      </c>
      <c r="AF178" s="47">
        <v>0</v>
      </c>
      <c r="AG178" s="47">
        <v>0</v>
      </c>
      <c r="AH178" s="48">
        <v>0</v>
      </c>
      <c r="AI178" s="45" t="str">
        <f>Tabella169[[#This Row],[Required for Care Plan generation]]</f>
        <v>Yes</v>
      </c>
      <c r="AJ178" s="45" t="str">
        <f>IF(SUM(Tabella169[[#This Row],[DE-12]:[LT-75]])&gt;0,"Yes","No")</f>
        <v>Yes</v>
      </c>
    </row>
    <row r="179" spans="1:36" s="20" customFormat="1" ht="15" customHeight="1" x14ac:dyDescent="0.25">
      <c r="A179" s="79" t="s">
        <v>95</v>
      </c>
      <c r="B179" s="80" t="s">
        <v>298</v>
      </c>
      <c r="C179" s="21" t="s">
        <v>299</v>
      </c>
      <c r="D179" s="23" t="s">
        <v>780</v>
      </c>
      <c r="E179" s="22" t="s">
        <v>735</v>
      </c>
      <c r="F179" s="22" t="s">
        <v>659</v>
      </c>
      <c r="G179" s="45">
        <v>0</v>
      </c>
      <c r="H179" s="46">
        <v>0</v>
      </c>
      <c r="I179" s="47">
        <v>0</v>
      </c>
      <c r="J179" s="47">
        <v>0</v>
      </c>
      <c r="K179" s="47">
        <v>0</v>
      </c>
      <c r="L179" s="47">
        <v>0</v>
      </c>
      <c r="M179" s="47">
        <v>0</v>
      </c>
      <c r="N179" s="47">
        <v>0</v>
      </c>
      <c r="O179" s="47">
        <v>0</v>
      </c>
      <c r="P179" s="47">
        <v>0</v>
      </c>
      <c r="Q179" s="47">
        <v>0</v>
      </c>
      <c r="R179" s="48">
        <v>0</v>
      </c>
      <c r="S179" s="47">
        <v>1</v>
      </c>
      <c r="T179" s="47">
        <v>0</v>
      </c>
      <c r="U179" s="47">
        <v>0</v>
      </c>
      <c r="V179" s="47">
        <v>0</v>
      </c>
      <c r="W179" s="46">
        <v>1</v>
      </c>
      <c r="X179" s="48">
        <v>0</v>
      </c>
      <c r="Y179" s="46">
        <v>0</v>
      </c>
      <c r="Z179" s="47">
        <v>0</v>
      </c>
      <c r="AA179" s="47">
        <v>0</v>
      </c>
      <c r="AB179" s="47">
        <v>0</v>
      </c>
      <c r="AC179" s="47">
        <v>0</v>
      </c>
      <c r="AD179" s="47">
        <v>0</v>
      </c>
      <c r="AE179" s="47">
        <v>0</v>
      </c>
      <c r="AF179" s="47">
        <v>0</v>
      </c>
      <c r="AG179" s="47">
        <v>0</v>
      </c>
      <c r="AH179" s="48">
        <v>0</v>
      </c>
      <c r="AI179" s="45" t="str">
        <f>Tabella169[[#This Row],[Required for Care Plan generation]]</f>
        <v>No</v>
      </c>
      <c r="AJ179" s="45" t="str">
        <f>IF(SUM(Tabella169[[#This Row],[DE-12]:[LT-75]])&gt;0,"Yes","No")</f>
        <v>Yes</v>
      </c>
    </row>
    <row r="180" spans="1:36" s="20" customFormat="1" ht="15" customHeight="1" x14ac:dyDescent="0.25">
      <c r="A180" s="79" t="s">
        <v>95</v>
      </c>
      <c r="B180" s="80" t="s">
        <v>300</v>
      </c>
      <c r="C180" s="21" t="s">
        <v>301</v>
      </c>
      <c r="D180" s="22" t="s">
        <v>716</v>
      </c>
      <c r="E180" s="23" t="s">
        <v>716</v>
      </c>
      <c r="F180" s="22" t="s">
        <v>660</v>
      </c>
      <c r="G180" s="45">
        <v>0</v>
      </c>
      <c r="H180" s="46">
        <v>1</v>
      </c>
      <c r="I180" s="47">
        <v>0</v>
      </c>
      <c r="J180" s="47">
        <v>1</v>
      </c>
      <c r="K180" s="47">
        <v>1</v>
      </c>
      <c r="L180" s="47">
        <v>1</v>
      </c>
      <c r="M180" s="47">
        <v>0</v>
      </c>
      <c r="N180" s="47">
        <v>0</v>
      </c>
      <c r="O180" s="47">
        <v>0</v>
      </c>
      <c r="P180" s="47">
        <v>0</v>
      </c>
      <c r="Q180" s="47">
        <v>0</v>
      </c>
      <c r="R180" s="48">
        <v>1</v>
      </c>
      <c r="S180" s="47">
        <v>1</v>
      </c>
      <c r="T180" s="47">
        <v>0</v>
      </c>
      <c r="U180" s="47">
        <v>0</v>
      </c>
      <c r="V180" s="47">
        <v>1</v>
      </c>
      <c r="W180" s="46">
        <v>0</v>
      </c>
      <c r="X180" s="48">
        <v>0</v>
      </c>
      <c r="Y180" s="46">
        <v>0</v>
      </c>
      <c r="Z180" s="47">
        <v>0</v>
      </c>
      <c r="AA180" s="47">
        <v>0</v>
      </c>
      <c r="AB180" s="47">
        <v>0</v>
      </c>
      <c r="AC180" s="47">
        <v>0</v>
      </c>
      <c r="AD180" s="47">
        <v>1</v>
      </c>
      <c r="AE180" s="47">
        <v>1</v>
      </c>
      <c r="AF180" s="47">
        <v>0</v>
      </c>
      <c r="AG180" s="47">
        <v>0</v>
      </c>
      <c r="AH180" s="48">
        <v>0</v>
      </c>
      <c r="AI180" s="45" t="str">
        <f>Tabella169[[#This Row],[Required for Care Plan generation]]</f>
        <v>Yes</v>
      </c>
      <c r="AJ180" s="45" t="str">
        <f>IF(SUM(Tabella169[[#This Row],[DE-12]:[LT-75]])&gt;0,"Yes","No")</f>
        <v>Yes</v>
      </c>
    </row>
    <row r="181" spans="1:36" s="20" customFormat="1" ht="15" customHeight="1" x14ac:dyDescent="0.25">
      <c r="A181" s="79" t="s">
        <v>95</v>
      </c>
      <c r="B181" s="80" t="s">
        <v>302</v>
      </c>
      <c r="C181" s="21" t="s">
        <v>303</v>
      </c>
      <c r="D181" s="22" t="s">
        <v>781</v>
      </c>
      <c r="E181" s="22" t="s">
        <v>735</v>
      </c>
      <c r="F181" s="22" t="s">
        <v>661</v>
      </c>
      <c r="G181" s="45">
        <v>0</v>
      </c>
      <c r="H181" s="46">
        <v>0</v>
      </c>
      <c r="I181" s="47">
        <v>0</v>
      </c>
      <c r="J181" s="47">
        <v>1</v>
      </c>
      <c r="K181" s="47">
        <v>0</v>
      </c>
      <c r="L181" s="47">
        <v>1</v>
      </c>
      <c r="M181" s="47">
        <v>0</v>
      </c>
      <c r="N181" s="47">
        <v>0</v>
      </c>
      <c r="O181" s="47">
        <v>0</v>
      </c>
      <c r="P181" s="47">
        <v>0</v>
      </c>
      <c r="Q181" s="47">
        <v>0</v>
      </c>
      <c r="R181" s="48">
        <v>1</v>
      </c>
      <c r="S181" s="47">
        <v>0</v>
      </c>
      <c r="T181" s="47">
        <v>0</v>
      </c>
      <c r="U181" s="47">
        <v>0</v>
      </c>
      <c r="V181" s="47">
        <v>0</v>
      </c>
      <c r="W181" s="46">
        <v>0</v>
      </c>
      <c r="X181" s="48">
        <v>0</v>
      </c>
      <c r="Y181" s="46">
        <v>0</v>
      </c>
      <c r="Z181" s="47">
        <v>0</v>
      </c>
      <c r="AA181" s="47">
        <v>0</v>
      </c>
      <c r="AB181" s="47">
        <v>0</v>
      </c>
      <c r="AC181" s="47">
        <v>0</v>
      </c>
      <c r="AD181" s="47">
        <v>0</v>
      </c>
      <c r="AE181" s="47">
        <v>0</v>
      </c>
      <c r="AF181" s="47">
        <v>0</v>
      </c>
      <c r="AG181" s="47">
        <v>0</v>
      </c>
      <c r="AH181" s="48">
        <v>0</v>
      </c>
      <c r="AI181" s="45" t="str">
        <f>Tabella169[[#This Row],[Required for Care Plan generation]]</f>
        <v>No</v>
      </c>
      <c r="AJ181" s="45" t="str">
        <f>IF(SUM(Tabella169[[#This Row],[DE-12]:[LT-75]])&gt;0,"Yes","No")</f>
        <v>Yes</v>
      </c>
    </row>
    <row r="182" spans="1:36" s="20" customFormat="1" ht="15" customHeight="1" x14ac:dyDescent="0.25">
      <c r="A182" s="79" t="s">
        <v>95</v>
      </c>
      <c r="B182" s="80" t="s">
        <v>304</v>
      </c>
      <c r="C182" s="21" t="s">
        <v>305</v>
      </c>
      <c r="D182" s="22" t="s">
        <v>781</v>
      </c>
      <c r="E182" s="22" t="s">
        <v>735</v>
      </c>
      <c r="F182" s="22" t="s">
        <v>662</v>
      </c>
      <c r="G182" s="45">
        <v>0</v>
      </c>
      <c r="H182" s="46">
        <v>0</v>
      </c>
      <c r="I182" s="47">
        <v>0</v>
      </c>
      <c r="J182" s="47">
        <v>1</v>
      </c>
      <c r="K182" s="47">
        <v>0</v>
      </c>
      <c r="L182" s="47">
        <v>1</v>
      </c>
      <c r="M182" s="47">
        <v>0</v>
      </c>
      <c r="N182" s="47">
        <v>0</v>
      </c>
      <c r="O182" s="47">
        <v>0</v>
      </c>
      <c r="P182" s="47">
        <v>0</v>
      </c>
      <c r="Q182" s="47">
        <v>0</v>
      </c>
      <c r="R182" s="48">
        <v>0</v>
      </c>
      <c r="S182" s="47">
        <v>0</v>
      </c>
      <c r="T182" s="47">
        <v>0</v>
      </c>
      <c r="U182" s="47">
        <v>0</v>
      </c>
      <c r="V182" s="47">
        <v>0</v>
      </c>
      <c r="W182" s="46">
        <v>0</v>
      </c>
      <c r="X182" s="48">
        <v>0</v>
      </c>
      <c r="Y182" s="46">
        <v>0</v>
      </c>
      <c r="Z182" s="47">
        <v>0</v>
      </c>
      <c r="AA182" s="47">
        <v>0</v>
      </c>
      <c r="AB182" s="47">
        <v>0</v>
      </c>
      <c r="AC182" s="47">
        <v>0</v>
      </c>
      <c r="AD182" s="47">
        <v>0</v>
      </c>
      <c r="AE182" s="47">
        <v>0</v>
      </c>
      <c r="AF182" s="47">
        <v>0</v>
      </c>
      <c r="AG182" s="47">
        <v>0</v>
      </c>
      <c r="AH182" s="48">
        <v>0</v>
      </c>
      <c r="AI182" s="45" t="str">
        <f>Tabella169[[#This Row],[Required for Care Plan generation]]</f>
        <v>No</v>
      </c>
      <c r="AJ182" s="45" t="str">
        <f>IF(SUM(Tabella169[[#This Row],[DE-12]:[LT-75]])&gt;0,"Yes","No")</f>
        <v>Yes</v>
      </c>
    </row>
    <row r="183" spans="1:36" s="20" customFormat="1" ht="15" customHeight="1" x14ac:dyDescent="0.25">
      <c r="A183" s="79" t="s">
        <v>95</v>
      </c>
      <c r="B183" s="80" t="s">
        <v>306</v>
      </c>
      <c r="C183" s="21" t="s">
        <v>307</v>
      </c>
      <c r="D183" s="22" t="s">
        <v>781</v>
      </c>
      <c r="E183" s="22" t="s">
        <v>735</v>
      </c>
      <c r="F183" s="22" t="s">
        <v>663</v>
      </c>
      <c r="G183" s="45">
        <v>0</v>
      </c>
      <c r="H183" s="46">
        <v>0</v>
      </c>
      <c r="I183" s="47">
        <v>0</v>
      </c>
      <c r="J183" s="47">
        <v>1</v>
      </c>
      <c r="K183" s="47">
        <v>0</v>
      </c>
      <c r="L183" s="47">
        <v>1</v>
      </c>
      <c r="M183" s="47">
        <v>0</v>
      </c>
      <c r="N183" s="47">
        <v>0</v>
      </c>
      <c r="O183" s="47">
        <v>0</v>
      </c>
      <c r="P183" s="47">
        <v>0</v>
      </c>
      <c r="Q183" s="47">
        <v>0</v>
      </c>
      <c r="R183" s="48">
        <v>0</v>
      </c>
      <c r="S183" s="47">
        <v>0</v>
      </c>
      <c r="T183" s="47">
        <v>0</v>
      </c>
      <c r="U183" s="47">
        <v>0</v>
      </c>
      <c r="V183" s="47">
        <v>0</v>
      </c>
      <c r="W183" s="46">
        <v>0</v>
      </c>
      <c r="X183" s="48">
        <v>0</v>
      </c>
      <c r="Y183" s="46">
        <v>0</v>
      </c>
      <c r="Z183" s="47">
        <v>0</v>
      </c>
      <c r="AA183" s="47">
        <v>0</v>
      </c>
      <c r="AB183" s="47">
        <v>0</v>
      </c>
      <c r="AC183" s="47">
        <v>0</v>
      </c>
      <c r="AD183" s="47">
        <v>0</v>
      </c>
      <c r="AE183" s="47">
        <v>0</v>
      </c>
      <c r="AF183" s="47">
        <v>0</v>
      </c>
      <c r="AG183" s="47">
        <v>0</v>
      </c>
      <c r="AH183" s="48">
        <v>0</v>
      </c>
      <c r="AI183" s="45" t="str">
        <f>Tabella169[[#This Row],[Required for Care Plan generation]]</f>
        <v>No</v>
      </c>
      <c r="AJ183" s="45" t="str">
        <f>IF(SUM(Tabella169[[#This Row],[DE-12]:[LT-75]])&gt;0,"Yes","No")</f>
        <v>Yes</v>
      </c>
    </row>
    <row r="184" spans="1:36" s="20" customFormat="1" ht="15" customHeight="1" x14ac:dyDescent="0.25">
      <c r="A184" s="79" t="s">
        <v>95</v>
      </c>
      <c r="B184" s="80" t="s">
        <v>308</v>
      </c>
      <c r="C184" s="21" t="s">
        <v>309</v>
      </c>
      <c r="D184" s="22" t="s">
        <v>716</v>
      </c>
      <c r="E184" s="22" t="s">
        <v>735</v>
      </c>
      <c r="F184" s="22" t="s">
        <v>664</v>
      </c>
      <c r="G184" s="45">
        <v>0</v>
      </c>
      <c r="H184" s="46">
        <v>1</v>
      </c>
      <c r="I184" s="47">
        <v>0</v>
      </c>
      <c r="J184" s="47">
        <v>1</v>
      </c>
      <c r="K184" s="47">
        <v>1</v>
      </c>
      <c r="L184" s="47">
        <v>1</v>
      </c>
      <c r="M184" s="47">
        <v>0</v>
      </c>
      <c r="N184" s="47">
        <v>0</v>
      </c>
      <c r="O184" s="47">
        <v>0</v>
      </c>
      <c r="P184" s="47">
        <v>0</v>
      </c>
      <c r="Q184" s="47">
        <v>0</v>
      </c>
      <c r="R184" s="48">
        <v>0</v>
      </c>
      <c r="S184" s="47">
        <v>1</v>
      </c>
      <c r="T184" s="47">
        <v>0</v>
      </c>
      <c r="U184" s="47">
        <v>0</v>
      </c>
      <c r="V184" s="47">
        <v>1</v>
      </c>
      <c r="W184" s="46">
        <v>0</v>
      </c>
      <c r="X184" s="48">
        <v>0</v>
      </c>
      <c r="Y184" s="46">
        <v>0</v>
      </c>
      <c r="Z184" s="47">
        <v>0</v>
      </c>
      <c r="AA184" s="47">
        <v>0</v>
      </c>
      <c r="AB184" s="47">
        <v>1</v>
      </c>
      <c r="AC184" s="47">
        <v>0</v>
      </c>
      <c r="AD184" s="47">
        <v>1</v>
      </c>
      <c r="AE184" s="47">
        <v>1</v>
      </c>
      <c r="AF184" s="47">
        <v>0</v>
      </c>
      <c r="AG184" s="47">
        <v>0</v>
      </c>
      <c r="AH184" s="48">
        <v>0</v>
      </c>
      <c r="AI184" s="45" t="str">
        <f>Tabella169[[#This Row],[Required for Care Plan generation]]</f>
        <v>No</v>
      </c>
      <c r="AJ184" s="45" t="str">
        <f>IF(SUM(Tabella169[[#This Row],[DE-12]:[LT-75]])&gt;0,"Yes","No")</f>
        <v>Yes</v>
      </c>
    </row>
    <row r="185" spans="1:36" s="20" customFormat="1" ht="15" customHeight="1" x14ac:dyDescent="0.25">
      <c r="A185" s="79" t="s">
        <v>95</v>
      </c>
      <c r="B185" s="80" t="s">
        <v>310</v>
      </c>
      <c r="C185" s="21" t="s">
        <v>311</v>
      </c>
      <c r="D185" s="23" t="s">
        <v>782</v>
      </c>
      <c r="E185" s="22" t="s">
        <v>735</v>
      </c>
      <c r="F185" s="22" t="s">
        <v>665</v>
      </c>
      <c r="G185" s="45">
        <v>0</v>
      </c>
      <c r="H185" s="46">
        <v>1</v>
      </c>
      <c r="I185" s="47">
        <v>0</v>
      </c>
      <c r="J185" s="47">
        <v>1</v>
      </c>
      <c r="K185" s="47">
        <v>1</v>
      </c>
      <c r="L185" s="47">
        <v>1</v>
      </c>
      <c r="M185" s="47">
        <v>0</v>
      </c>
      <c r="N185" s="47">
        <v>0</v>
      </c>
      <c r="O185" s="47">
        <v>0</v>
      </c>
      <c r="P185" s="47">
        <v>0</v>
      </c>
      <c r="Q185" s="47">
        <v>0</v>
      </c>
      <c r="R185" s="48">
        <v>0</v>
      </c>
      <c r="S185" s="47">
        <v>1</v>
      </c>
      <c r="T185" s="47">
        <v>0</v>
      </c>
      <c r="U185" s="47">
        <v>0</v>
      </c>
      <c r="V185" s="47">
        <v>1</v>
      </c>
      <c r="W185" s="46">
        <v>0</v>
      </c>
      <c r="X185" s="48">
        <v>0</v>
      </c>
      <c r="Y185" s="46">
        <v>0</v>
      </c>
      <c r="Z185" s="47">
        <v>0</v>
      </c>
      <c r="AA185" s="47">
        <v>0</v>
      </c>
      <c r="AB185" s="47">
        <v>1</v>
      </c>
      <c r="AC185" s="47">
        <v>0</v>
      </c>
      <c r="AD185" s="47">
        <v>1</v>
      </c>
      <c r="AE185" s="47">
        <v>1</v>
      </c>
      <c r="AF185" s="47">
        <v>0</v>
      </c>
      <c r="AG185" s="47">
        <v>0</v>
      </c>
      <c r="AH185" s="48">
        <v>0</v>
      </c>
      <c r="AI185" s="45" t="str">
        <f>Tabella169[[#This Row],[Required for Care Plan generation]]</f>
        <v>No</v>
      </c>
      <c r="AJ185" s="45" t="str">
        <f>IF(SUM(Tabella169[[#This Row],[DE-12]:[LT-75]])&gt;0,"Yes","No")</f>
        <v>Yes</v>
      </c>
    </row>
    <row r="186" spans="1:36" s="20" customFormat="1" ht="15" customHeight="1" x14ac:dyDescent="0.25">
      <c r="A186" s="79" t="s">
        <v>95</v>
      </c>
      <c r="B186" s="80" t="s">
        <v>312</v>
      </c>
      <c r="C186" s="21" t="s">
        <v>313</v>
      </c>
      <c r="D186" s="22" t="s">
        <v>783</v>
      </c>
      <c r="E186" s="22" t="s">
        <v>735</v>
      </c>
      <c r="F186" s="22" t="s">
        <v>666</v>
      </c>
      <c r="G186" s="45">
        <v>0</v>
      </c>
      <c r="H186" s="46">
        <v>0</v>
      </c>
      <c r="I186" s="47">
        <v>0</v>
      </c>
      <c r="J186" s="47">
        <v>0</v>
      </c>
      <c r="K186" s="47">
        <v>0</v>
      </c>
      <c r="L186" s="47">
        <v>0</v>
      </c>
      <c r="M186" s="47">
        <v>0</v>
      </c>
      <c r="N186" s="47">
        <v>0</v>
      </c>
      <c r="O186" s="47">
        <v>0</v>
      </c>
      <c r="P186" s="47">
        <v>0</v>
      </c>
      <c r="Q186" s="47">
        <v>0</v>
      </c>
      <c r="R186" s="48">
        <v>0</v>
      </c>
      <c r="S186" s="47">
        <v>0</v>
      </c>
      <c r="T186" s="47">
        <v>0</v>
      </c>
      <c r="U186" s="47">
        <v>0</v>
      </c>
      <c r="V186" s="47">
        <v>0</v>
      </c>
      <c r="W186" s="46">
        <v>0</v>
      </c>
      <c r="X186" s="48">
        <v>0</v>
      </c>
      <c r="Y186" s="46">
        <v>0</v>
      </c>
      <c r="Z186" s="47">
        <v>0</v>
      </c>
      <c r="AA186" s="47">
        <v>0</v>
      </c>
      <c r="AB186" s="47">
        <v>1</v>
      </c>
      <c r="AC186" s="47">
        <v>0</v>
      </c>
      <c r="AD186" s="47">
        <v>0</v>
      </c>
      <c r="AE186" s="47">
        <v>0</v>
      </c>
      <c r="AF186" s="47">
        <v>0</v>
      </c>
      <c r="AG186" s="47">
        <v>0</v>
      </c>
      <c r="AH186" s="48">
        <v>0</v>
      </c>
      <c r="AI186" s="45" t="str">
        <f>Tabella169[[#This Row],[Required for Care Plan generation]]</f>
        <v>No</v>
      </c>
      <c r="AJ186" s="45" t="str">
        <f>IF(SUM(Tabella169[[#This Row],[DE-12]:[LT-75]])&gt;0,"Yes","No")</f>
        <v>Yes</v>
      </c>
    </row>
    <row r="187" spans="1:36" s="20" customFormat="1" ht="15" customHeight="1" x14ac:dyDescent="0.25">
      <c r="A187" s="79" t="s">
        <v>95</v>
      </c>
      <c r="B187" s="80" t="s">
        <v>314</v>
      </c>
      <c r="C187" s="21" t="s">
        <v>315</v>
      </c>
      <c r="D187" s="22" t="s">
        <v>716</v>
      </c>
      <c r="E187" s="22" t="s">
        <v>735</v>
      </c>
      <c r="F187" s="22" t="s">
        <v>667</v>
      </c>
      <c r="G187" s="45">
        <v>0</v>
      </c>
      <c r="H187" s="46">
        <v>1</v>
      </c>
      <c r="I187" s="47">
        <v>0</v>
      </c>
      <c r="J187" s="47">
        <v>1</v>
      </c>
      <c r="K187" s="47">
        <v>1</v>
      </c>
      <c r="L187" s="47">
        <v>1</v>
      </c>
      <c r="M187" s="47">
        <v>0</v>
      </c>
      <c r="N187" s="47">
        <v>0</v>
      </c>
      <c r="O187" s="47">
        <v>0</v>
      </c>
      <c r="P187" s="47">
        <v>0</v>
      </c>
      <c r="Q187" s="47">
        <v>0</v>
      </c>
      <c r="R187" s="48">
        <v>0</v>
      </c>
      <c r="S187" s="47">
        <v>1</v>
      </c>
      <c r="T187" s="47">
        <v>0</v>
      </c>
      <c r="U187" s="47">
        <v>0</v>
      </c>
      <c r="V187" s="47">
        <v>1</v>
      </c>
      <c r="W187" s="46">
        <v>0</v>
      </c>
      <c r="X187" s="48">
        <v>0</v>
      </c>
      <c r="Y187" s="46">
        <v>0</v>
      </c>
      <c r="Z187" s="47">
        <v>0</v>
      </c>
      <c r="AA187" s="47">
        <v>0</v>
      </c>
      <c r="AB187" s="47">
        <v>0</v>
      </c>
      <c r="AC187" s="47">
        <v>0</v>
      </c>
      <c r="AD187" s="47">
        <v>1</v>
      </c>
      <c r="AE187" s="47">
        <v>1</v>
      </c>
      <c r="AF187" s="47">
        <v>0</v>
      </c>
      <c r="AG187" s="47">
        <v>0</v>
      </c>
      <c r="AH187" s="48">
        <v>0</v>
      </c>
      <c r="AI187" s="45" t="str">
        <f>Tabella169[[#This Row],[Required for Care Plan generation]]</f>
        <v>No</v>
      </c>
      <c r="AJ187" s="45" t="str">
        <f>IF(SUM(Tabella169[[#This Row],[DE-12]:[LT-75]])&gt;0,"Yes","No")</f>
        <v>Yes</v>
      </c>
    </row>
    <row r="188" spans="1:36" s="20" customFormat="1" ht="15" customHeight="1" x14ac:dyDescent="0.25">
      <c r="A188" s="79" t="s">
        <v>95</v>
      </c>
      <c r="B188" s="80" t="s">
        <v>312</v>
      </c>
      <c r="C188" s="21" t="s">
        <v>316</v>
      </c>
      <c r="D188" s="29" t="s">
        <v>784</v>
      </c>
      <c r="E188" s="22" t="s">
        <v>735</v>
      </c>
      <c r="F188" s="22" t="s">
        <v>668</v>
      </c>
      <c r="G188" s="45">
        <v>0</v>
      </c>
      <c r="H188" s="46">
        <v>0</v>
      </c>
      <c r="I188" s="47">
        <v>0</v>
      </c>
      <c r="J188" s="47">
        <v>0</v>
      </c>
      <c r="K188" s="47">
        <v>0</v>
      </c>
      <c r="L188" s="47">
        <v>0</v>
      </c>
      <c r="M188" s="47">
        <v>0</v>
      </c>
      <c r="N188" s="47">
        <v>0</v>
      </c>
      <c r="O188" s="47">
        <v>0</v>
      </c>
      <c r="P188" s="47">
        <v>0</v>
      </c>
      <c r="Q188" s="47">
        <v>0</v>
      </c>
      <c r="R188" s="48">
        <v>0</v>
      </c>
      <c r="S188" s="47">
        <v>0</v>
      </c>
      <c r="T188" s="47">
        <v>0</v>
      </c>
      <c r="U188" s="47">
        <v>0</v>
      </c>
      <c r="V188" s="47">
        <v>0</v>
      </c>
      <c r="W188" s="46">
        <v>0</v>
      </c>
      <c r="X188" s="48">
        <v>0</v>
      </c>
      <c r="Y188" s="46">
        <v>0</v>
      </c>
      <c r="Z188" s="47">
        <v>0</v>
      </c>
      <c r="AA188" s="47">
        <v>0</v>
      </c>
      <c r="AB188" s="47">
        <v>0</v>
      </c>
      <c r="AC188" s="47">
        <v>0</v>
      </c>
      <c r="AD188" s="47">
        <v>0</v>
      </c>
      <c r="AE188" s="47">
        <v>0</v>
      </c>
      <c r="AF188" s="47">
        <v>0</v>
      </c>
      <c r="AG188" s="47">
        <v>0</v>
      </c>
      <c r="AH188" s="48">
        <v>0</v>
      </c>
      <c r="AI188" s="45" t="str">
        <f>Tabella169[[#This Row],[Required for Care Plan generation]]</f>
        <v>No</v>
      </c>
      <c r="AJ188" s="45" t="str">
        <f>IF(SUM(Tabella169[[#This Row],[DE-12]:[LT-75]])&gt;0,"Yes","No")</f>
        <v>No</v>
      </c>
    </row>
    <row r="189" spans="1:36" s="20" customFormat="1" ht="15" customHeight="1" thickBot="1" x14ac:dyDescent="0.3">
      <c r="A189" s="79" t="s">
        <v>95</v>
      </c>
      <c r="B189" s="80" t="s">
        <v>317</v>
      </c>
      <c r="C189" s="21" t="s">
        <v>318</v>
      </c>
      <c r="D189" s="22" t="s">
        <v>716</v>
      </c>
      <c r="E189" s="22" t="s">
        <v>735</v>
      </c>
      <c r="F189" s="22" t="s">
        <v>669</v>
      </c>
      <c r="G189" s="45">
        <v>0</v>
      </c>
      <c r="H189" s="46">
        <v>1</v>
      </c>
      <c r="I189" s="47">
        <v>0</v>
      </c>
      <c r="J189" s="47">
        <v>1</v>
      </c>
      <c r="K189" s="47">
        <v>1</v>
      </c>
      <c r="L189" s="47">
        <v>1</v>
      </c>
      <c r="M189" s="47">
        <v>0</v>
      </c>
      <c r="N189" s="47">
        <v>0</v>
      </c>
      <c r="O189" s="47">
        <v>0</v>
      </c>
      <c r="P189" s="47">
        <v>0</v>
      </c>
      <c r="Q189" s="47">
        <v>0</v>
      </c>
      <c r="R189" s="48">
        <v>0</v>
      </c>
      <c r="S189" s="47">
        <v>1</v>
      </c>
      <c r="T189" s="47">
        <v>0</v>
      </c>
      <c r="U189" s="47">
        <v>0</v>
      </c>
      <c r="V189" s="47">
        <v>1</v>
      </c>
      <c r="W189" s="46">
        <v>0</v>
      </c>
      <c r="X189" s="48">
        <v>0</v>
      </c>
      <c r="Y189" s="46">
        <v>0</v>
      </c>
      <c r="Z189" s="47">
        <v>0</v>
      </c>
      <c r="AA189" s="47">
        <v>0</v>
      </c>
      <c r="AB189" s="47">
        <v>0</v>
      </c>
      <c r="AC189" s="47">
        <v>0</v>
      </c>
      <c r="AD189" s="47">
        <v>1</v>
      </c>
      <c r="AE189" s="47">
        <v>1</v>
      </c>
      <c r="AF189" s="47">
        <v>0</v>
      </c>
      <c r="AG189" s="47">
        <v>0</v>
      </c>
      <c r="AH189" s="48">
        <v>0</v>
      </c>
      <c r="AI189" s="45" t="str">
        <f>Tabella169[[#This Row],[Required for Care Plan generation]]</f>
        <v>No</v>
      </c>
      <c r="AJ189" s="45" t="str">
        <f>IF(SUM(Tabella169[[#This Row],[DE-12]:[LT-75]])&gt;0,"Yes","No")</f>
        <v>Yes</v>
      </c>
    </row>
    <row r="190" spans="1:36" s="20" customFormat="1" ht="15" customHeight="1" thickTop="1" x14ac:dyDescent="0.25">
      <c r="A190" s="85" t="s">
        <v>319</v>
      </c>
      <c r="B190" s="86" t="s">
        <v>27</v>
      </c>
      <c r="C190" s="35" t="s">
        <v>28</v>
      </c>
      <c r="D190" s="36" t="s">
        <v>716</v>
      </c>
      <c r="E190" s="36" t="s">
        <v>735</v>
      </c>
      <c r="F190" s="36" t="s">
        <v>670</v>
      </c>
      <c r="G190" s="41">
        <v>0</v>
      </c>
      <c r="H190" s="42">
        <v>0</v>
      </c>
      <c r="I190" s="43">
        <v>0</v>
      </c>
      <c r="J190" s="43">
        <v>0</v>
      </c>
      <c r="K190" s="43">
        <v>1</v>
      </c>
      <c r="L190" s="43">
        <v>0</v>
      </c>
      <c r="M190" s="43">
        <v>0</v>
      </c>
      <c r="N190" s="43">
        <v>0</v>
      </c>
      <c r="O190" s="43">
        <v>0</v>
      </c>
      <c r="P190" s="43">
        <v>0</v>
      </c>
      <c r="Q190" s="43">
        <v>0</v>
      </c>
      <c r="R190" s="44">
        <v>0</v>
      </c>
      <c r="S190" s="42">
        <v>0</v>
      </c>
      <c r="T190" s="43">
        <v>1</v>
      </c>
      <c r="U190" s="43">
        <v>0</v>
      </c>
      <c r="V190" s="44">
        <v>0</v>
      </c>
      <c r="W190" s="42">
        <v>0</v>
      </c>
      <c r="X190" s="44">
        <v>0</v>
      </c>
      <c r="Y190" s="42">
        <v>0</v>
      </c>
      <c r="Z190" s="43">
        <v>0</v>
      </c>
      <c r="AA190" s="43">
        <v>0</v>
      </c>
      <c r="AB190" s="43">
        <v>0</v>
      </c>
      <c r="AC190" s="43">
        <v>0</v>
      </c>
      <c r="AD190" s="43">
        <v>0</v>
      </c>
      <c r="AE190" s="43">
        <v>0</v>
      </c>
      <c r="AF190" s="43">
        <v>0</v>
      </c>
      <c r="AG190" s="43">
        <v>0</v>
      </c>
      <c r="AH190" s="44">
        <v>0</v>
      </c>
      <c r="AI190" s="45" t="str">
        <f>Tabella169[[#This Row],[Required for Care Plan generation]]</f>
        <v>No</v>
      </c>
      <c r="AJ190" s="45" t="str">
        <f>IF(SUM(Tabella169[[#This Row],[DE-12]:[LT-75]])&gt;0,"Yes","No")</f>
        <v>Yes</v>
      </c>
    </row>
    <row r="191" spans="1:36" s="20" customFormat="1" ht="15" customHeight="1" x14ac:dyDescent="0.25">
      <c r="A191" s="83" t="s">
        <v>319</v>
      </c>
      <c r="B191" s="84" t="s">
        <v>320</v>
      </c>
      <c r="C191" s="24" t="s">
        <v>321</v>
      </c>
      <c r="D191" s="25" t="s">
        <v>716</v>
      </c>
      <c r="E191" s="25" t="s">
        <v>735</v>
      </c>
      <c r="F191" s="25" t="s">
        <v>671</v>
      </c>
      <c r="G191" s="45">
        <v>0</v>
      </c>
      <c r="H191" s="46">
        <v>0</v>
      </c>
      <c r="I191" s="47">
        <v>0</v>
      </c>
      <c r="J191" s="47">
        <v>0</v>
      </c>
      <c r="K191" s="47">
        <v>1</v>
      </c>
      <c r="L191" s="47">
        <v>0</v>
      </c>
      <c r="M191" s="47">
        <v>0</v>
      </c>
      <c r="N191" s="47">
        <v>0</v>
      </c>
      <c r="O191" s="47">
        <v>0</v>
      </c>
      <c r="P191" s="47">
        <v>0</v>
      </c>
      <c r="Q191" s="47">
        <v>0</v>
      </c>
      <c r="R191" s="48">
        <v>0</v>
      </c>
      <c r="S191" s="46">
        <v>0</v>
      </c>
      <c r="T191" s="47">
        <v>1</v>
      </c>
      <c r="U191" s="47">
        <v>0</v>
      </c>
      <c r="V191" s="48">
        <v>0</v>
      </c>
      <c r="W191" s="46">
        <v>0</v>
      </c>
      <c r="X191" s="48">
        <v>0</v>
      </c>
      <c r="Y191" s="46">
        <v>0</v>
      </c>
      <c r="Z191" s="47">
        <v>0</v>
      </c>
      <c r="AA191" s="47">
        <v>0</v>
      </c>
      <c r="AB191" s="47">
        <v>0</v>
      </c>
      <c r="AC191" s="47">
        <v>0</v>
      </c>
      <c r="AD191" s="47">
        <v>0</v>
      </c>
      <c r="AE191" s="47">
        <v>0</v>
      </c>
      <c r="AF191" s="47">
        <v>0</v>
      </c>
      <c r="AG191" s="47">
        <v>0</v>
      </c>
      <c r="AH191" s="48">
        <v>0</v>
      </c>
      <c r="AI191" s="45" t="str">
        <f>Tabella169[[#This Row],[Required for Care Plan generation]]</f>
        <v>No</v>
      </c>
      <c r="AJ191" s="45" t="str">
        <f>IF(SUM(Tabella169[[#This Row],[DE-12]:[LT-75]])&gt;0,"Yes","No")</f>
        <v>Yes</v>
      </c>
    </row>
    <row r="192" spans="1:36" s="20" customFormat="1" ht="15" customHeight="1" x14ac:dyDescent="0.25">
      <c r="A192" s="83" t="s">
        <v>319</v>
      </c>
      <c r="B192" s="84" t="s">
        <v>322</v>
      </c>
      <c r="C192" s="24" t="s">
        <v>323</v>
      </c>
      <c r="D192" s="26" t="s">
        <v>716</v>
      </c>
      <c r="E192" s="25" t="s">
        <v>735</v>
      </c>
      <c r="F192" s="25" t="s">
        <v>672</v>
      </c>
      <c r="G192" s="45">
        <v>0</v>
      </c>
      <c r="H192" s="46">
        <v>0</v>
      </c>
      <c r="I192" s="47">
        <v>0</v>
      </c>
      <c r="J192" s="47">
        <v>0</v>
      </c>
      <c r="K192" s="47">
        <v>1</v>
      </c>
      <c r="L192" s="47">
        <v>0</v>
      </c>
      <c r="M192" s="47">
        <v>0</v>
      </c>
      <c r="N192" s="47">
        <v>0</v>
      </c>
      <c r="O192" s="47">
        <v>0</v>
      </c>
      <c r="P192" s="47">
        <v>0</v>
      </c>
      <c r="Q192" s="47">
        <v>0</v>
      </c>
      <c r="R192" s="48">
        <v>0</v>
      </c>
      <c r="S192" s="46">
        <v>0</v>
      </c>
      <c r="T192" s="47">
        <v>1</v>
      </c>
      <c r="U192" s="47">
        <v>0</v>
      </c>
      <c r="V192" s="48">
        <v>0</v>
      </c>
      <c r="W192" s="46">
        <v>0</v>
      </c>
      <c r="X192" s="48">
        <v>0</v>
      </c>
      <c r="Y192" s="46">
        <v>0</v>
      </c>
      <c r="Z192" s="47">
        <v>0</v>
      </c>
      <c r="AA192" s="47">
        <v>0</v>
      </c>
      <c r="AB192" s="47">
        <v>0</v>
      </c>
      <c r="AC192" s="47">
        <v>0</v>
      </c>
      <c r="AD192" s="47">
        <v>0</v>
      </c>
      <c r="AE192" s="47">
        <v>0</v>
      </c>
      <c r="AF192" s="47">
        <v>0</v>
      </c>
      <c r="AG192" s="47">
        <v>0</v>
      </c>
      <c r="AH192" s="48">
        <v>0</v>
      </c>
      <c r="AI192" s="45" t="str">
        <f>Tabella169[[#This Row],[Required for Care Plan generation]]</f>
        <v>No</v>
      </c>
      <c r="AJ192" s="45" t="str">
        <f>IF(SUM(Tabella169[[#This Row],[DE-12]:[LT-75]])&gt;0,"Yes","No")</f>
        <v>Yes</v>
      </c>
    </row>
    <row r="193" spans="1:36" s="20" customFormat="1" ht="15" customHeight="1" x14ac:dyDescent="0.25">
      <c r="A193" s="83" t="s">
        <v>319</v>
      </c>
      <c r="B193" s="84" t="s">
        <v>324</v>
      </c>
      <c r="C193" s="24" t="s">
        <v>325</v>
      </c>
      <c r="D193" s="26" t="s">
        <v>716</v>
      </c>
      <c r="E193" s="25" t="s">
        <v>735</v>
      </c>
      <c r="F193" s="25" t="s">
        <v>673</v>
      </c>
      <c r="G193" s="45">
        <v>0</v>
      </c>
      <c r="H193" s="46">
        <v>0</v>
      </c>
      <c r="I193" s="47">
        <v>0</v>
      </c>
      <c r="J193" s="47">
        <v>0</v>
      </c>
      <c r="K193" s="47">
        <v>1</v>
      </c>
      <c r="L193" s="47">
        <v>0</v>
      </c>
      <c r="M193" s="47">
        <v>0</v>
      </c>
      <c r="N193" s="47">
        <v>0</v>
      </c>
      <c r="O193" s="47">
        <v>0</v>
      </c>
      <c r="P193" s="47">
        <v>0</v>
      </c>
      <c r="Q193" s="47">
        <v>0</v>
      </c>
      <c r="R193" s="48">
        <v>0</v>
      </c>
      <c r="S193" s="46">
        <v>0</v>
      </c>
      <c r="T193" s="47">
        <v>1</v>
      </c>
      <c r="U193" s="47">
        <v>0</v>
      </c>
      <c r="V193" s="48">
        <v>0</v>
      </c>
      <c r="W193" s="46">
        <v>0</v>
      </c>
      <c r="X193" s="48">
        <v>0</v>
      </c>
      <c r="Y193" s="46">
        <v>0</v>
      </c>
      <c r="Z193" s="47">
        <v>0</v>
      </c>
      <c r="AA193" s="47">
        <v>0</v>
      </c>
      <c r="AB193" s="47">
        <v>0</v>
      </c>
      <c r="AC193" s="47">
        <v>0</v>
      </c>
      <c r="AD193" s="47">
        <v>0</v>
      </c>
      <c r="AE193" s="47">
        <v>0</v>
      </c>
      <c r="AF193" s="47">
        <v>0</v>
      </c>
      <c r="AG193" s="47">
        <v>0</v>
      </c>
      <c r="AH193" s="48">
        <v>0</v>
      </c>
      <c r="AI193" s="45" t="str">
        <f>Tabella169[[#This Row],[Required for Care Plan generation]]</f>
        <v>No</v>
      </c>
      <c r="AJ193" s="45" t="str">
        <f>IF(SUM(Tabella169[[#This Row],[DE-12]:[LT-75]])&gt;0,"Yes","No")</f>
        <v>Yes</v>
      </c>
    </row>
    <row r="194" spans="1:36" s="20" customFormat="1" ht="15" customHeight="1" x14ac:dyDescent="0.25">
      <c r="A194" s="83" t="s">
        <v>319</v>
      </c>
      <c r="B194" s="84" t="s">
        <v>326</v>
      </c>
      <c r="C194" s="24" t="s">
        <v>327</v>
      </c>
      <c r="D194" s="26" t="s">
        <v>785</v>
      </c>
      <c r="E194" s="25" t="s">
        <v>735</v>
      </c>
      <c r="F194" s="25" t="s">
        <v>674</v>
      </c>
      <c r="G194" s="45">
        <v>0</v>
      </c>
      <c r="H194" s="46">
        <v>0</v>
      </c>
      <c r="I194" s="47">
        <v>0</v>
      </c>
      <c r="J194" s="47">
        <v>0</v>
      </c>
      <c r="K194" s="47">
        <v>1</v>
      </c>
      <c r="L194" s="47">
        <v>0</v>
      </c>
      <c r="M194" s="47">
        <v>0</v>
      </c>
      <c r="N194" s="47">
        <v>0</v>
      </c>
      <c r="O194" s="47">
        <v>0</v>
      </c>
      <c r="P194" s="47">
        <v>0</v>
      </c>
      <c r="Q194" s="47">
        <v>0</v>
      </c>
      <c r="R194" s="48">
        <v>0</v>
      </c>
      <c r="S194" s="46">
        <v>0</v>
      </c>
      <c r="T194" s="47">
        <v>1</v>
      </c>
      <c r="U194" s="47">
        <v>0</v>
      </c>
      <c r="V194" s="48">
        <v>0</v>
      </c>
      <c r="W194" s="46">
        <v>0</v>
      </c>
      <c r="X194" s="48">
        <v>0</v>
      </c>
      <c r="Y194" s="46">
        <v>0</v>
      </c>
      <c r="Z194" s="47">
        <v>0</v>
      </c>
      <c r="AA194" s="47">
        <v>0</v>
      </c>
      <c r="AB194" s="47">
        <v>0</v>
      </c>
      <c r="AC194" s="47">
        <v>0</v>
      </c>
      <c r="AD194" s="47">
        <v>0</v>
      </c>
      <c r="AE194" s="47">
        <v>0</v>
      </c>
      <c r="AF194" s="47">
        <v>0</v>
      </c>
      <c r="AG194" s="47">
        <v>0</v>
      </c>
      <c r="AH194" s="48">
        <v>0</v>
      </c>
      <c r="AI194" s="45" t="str">
        <f>Tabella169[[#This Row],[Required for Care Plan generation]]</f>
        <v>No</v>
      </c>
      <c r="AJ194" s="45" t="str">
        <f>IF(SUM(Tabella169[[#This Row],[DE-12]:[LT-75]])&gt;0,"Yes","No")</f>
        <v>Yes</v>
      </c>
    </row>
    <row r="195" spans="1:36" s="20" customFormat="1" ht="15" customHeight="1" thickBot="1" x14ac:dyDescent="0.3">
      <c r="A195" s="87" t="s">
        <v>319</v>
      </c>
      <c r="B195" s="88" t="s">
        <v>328</v>
      </c>
      <c r="C195" s="37" t="s">
        <v>329</v>
      </c>
      <c r="D195" s="38" t="s">
        <v>786</v>
      </c>
      <c r="E195" s="39" t="s">
        <v>735</v>
      </c>
      <c r="F195" s="39" t="s">
        <v>675</v>
      </c>
      <c r="G195" s="49">
        <v>0</v>
      </c>
      <c r="H195" s="50">
        <v>0</v>
      </c>
      <c r="I195" s="51">
        <v>0</v>
      </c>
      <c r="J195" s="51">
        <v>0</v>
      </c>
      <c r="K195" s="51">
        <v>1</v>
      </c>
      <c r="L195" s="51">
        <v>0</v>
      </c>
      <c r="M195" s="51">
        <v>0</v>
      </c>
      <c r="N195" s="51">
        <v>0</v>
      </c>
      <c r="O195" s="51">
        <v>0</v>
      </c>
      <c r="P195" s="51">
        <v>0</v>
      </c>
      <c r="Q195" s="51">
        <v>0</v>
      </c>
      <c r="R195" s="52">
        <v>0</v>
      </c>
      <c r="S195" s="50">
        <v>0</v>
      </c>
      <c r="T195" s="51">
        <v>0</v>
      </c>
      <c r="U195" s="51">
        <v>0</v>
      </c>
      <c r="V195" s="52">
        <v>0</v>
      </c>
      <c r="W195" s="50">
        <v>0</v>
      </c>
      <c r="X195" s="52">
        <v>0</v>
      </c>
      <c r="Y195" s="50">
        <v>0</v>
      </c>
      <c r="Z195" s="51">
        <v>0</v>
      </c>
      <c r="AA195" s="51">
        <v>0</v>
      </c>
      <c r="AB195" s="51">
        <v>0</v>
      </c>
      <c r="AC195" s="51">
        <v>0</v>
      </c>
      <c r="AD195" s="51">
        <v>0</v>
      </c>
      <c r="AE195" s="51">
        <v>0</v>
      </c>
      <c r="AF195" s="51">
        <v>0</v>
      </c>
      <c r="AG195" s="51">
        <v>0</v>
      </c>
      <c r="AH195" s="52">
        <v>0</v>
      </c>
      <c r="AI195" s="45" t="str">
        <f>Tabella169[[#This Row],[Required for Care Plan generation]]</f>
        <v>No</v>
      </c>
      <c r="AJ195" s="45" t="str">
        <f>IF(SUM(Tabella169[[#This Row],[DE-12]:[LT-75]])&gt;0,"Yes","No")</f>
        <v>Yes</v>
      </c>
    </row>
    <row r="196" spans="1:36" s="20" customFormat="1" ht="15" customHeight="1" thickTop="1" x14ac:dyDescent="0.25">
      <c r="A196" s="79" t="s">
        <v>330</v>
      </c>
      <c r="B196" s="80" t="s">
        <v>27</v>
      </c>
      <c r="C196" s="21" t="s">
        <v>28</v>
      </c>
      <c r="D196" s="22" t="s">
        <v>716</v>
      </c>
      <c r="E196" s="22" t="s">
        <v>735</v>
      </c>
      <c r="F196" s="22" t="s">
        <v>676</v>
      </c>
      <c r="G196" s="45">
        <v>0</v>
      </c>
      <c r="H196" s="46">
        <v>1</v>
      </c>
      <c r="I196" s="47">
        <v>1</v>
      </c>
      <c r="J196" s="47">
        <v>1</v>
      </c>
      <c r="K196" s="47">
        <v>1</v>
      </c>
      <c r="L196" s="47">
        <v>1</v>
      </c>
      <c r="M196" s="47">
        <v>1</v>
      </c>
      <c r="N196" s="47">
        <v>0</v>
      </c>
      <c r="O196" s="47">
        <v>0</v>
      </c>
      <c r="P196" s="47">
        <v>0</v>
      </c>
      <c r="Q196" s="47">
        <v>0</v>
      </c>
      <c r="R196" s="48">
        <v>0</v>
      </c>
      <c r="S196" s="47">
        <v>1</v>
      </c>
      <c r="T196" s="47">
        <v>1</v>
      </c>
      <c r="U196" s="47">
        <v>1</v>
      </c>
      <c r="V196" s="47">
        <v>1</v>
      </c>
      <c r="W196" s="46">
        <v>1</v>
      </c>
      <c r="X196" s="48">
        <v>1</v>
      </c>
      <c r="Y196" s="46">
        <v>0</v>
      </c>
      <c r="Z196" s="47">
        <v>0</v>
      </c>
      <c r="AA196" s="47">
        <v>0</v>
      </c>
      <c r="AB196" s="47">
        <v>0</v>
      </c>
      <c r="AC196" s="47">
        <v>0</v>
      </c>
      <c r="AD196" s="47">
        <v>0</v>
      </c>
      <c r="AE196" s="47">
        <v>0</v>
      </c>
      <c r="AF196" s="47">
        <v>0</v>
      </c>
      <c r="AG196" s="47">
        <v>0</v>
      </c>
      <c r="AH196" s="48">
        <v>0</v>
      </c>
      <c r="AI196" s="45" t="str">
        <f>Tabella169[[#This Row],[Required for Care Plan generation]]</f>
        <v>No</v>
      </c>
      <c r="AJ196" s="45" t="str">
        <f>IF(SUM(Tabella169[[#This Row],[DE-12]:[LT-75]])&gt;0,"Yes","No")</f>
        <v>Yes</v>
      </c>
    </row>
    <row r="197" spans="1:36" s="20" customFormat="1" ht="15" customHeight="1" x14ac:dyDescent="0.25">
      <c r="A197" s="79" t="s">
        <v>330</v>
      </c>
      <c r="B197" s="80" t="s">
        <v>107</v>
      </c>
      <c r="C197" s="21" t="s">
        <v>108</v>
      </c>
      <c r="D197" s="22" t="s">
        <v>716</v>
      </c>
      <c r="E197" s="22" t="s">
        <v>735</v>
      </c>
      <c r="F197" s="22"/>
      <c r="G197" s="45">
        <v>0</v>
      </c>
      <c r="H197" s="46">
        <v>1</v>
      </c>
      <c r="I197" s="47">
        <v>1</v>
      </c>
      <c r="J197" s="47">
        <v>1</v>
      </c>
      <c r="K197" s="47">
        <v>1</v>
      </c>
      <c r="L197" s="47">
        <v>1</v>
      </c>
      <c r="M197" s="47">
        <v>1</v>
      </c>
      <c r="N197" s="47">
        <v>0</v>
      </c>
      <c r="O197" s="47">
        <v>0</v>
      </c>
      <c r="P197" s="47">
        <v>0</v>
      </c>
      <c r="Q197" s="47">
        <v>0</v>
      </c>
      <c r="R197" s="48">
        <v>0</v>
      </c>
      <c r="S197" s="47">
        <v>1</v>
      </c>
      <c r="T197" s="47">
        <v>1</v>
      </c>
      <c r="U197" s="47">
        <v>1</v>
      </c>
      <c r="V197" s="47">
        <v>1</v>
      </c>
      <c r="W197" s="46">
        <v>1</v>
      </c>
      <c r="X197" s="48">
        <v>1</v>
      </c>
      <c r="Y197" s="46">
        <v>0</v>
      </c>
      <c r="Z197" s="47">
        <v>0</v>
      </c>
      <c r="AA197" s="47">
        <v>0</v>
      </c>
      <c r="AB197" s="47">
        <v>0</v>
      </c>
      <c r="AC197" s="47">
        <v>0</v>
      </c>
      <c r="AD197" s="47">
        <v>0</v>
      </c>
      <c r="AE197" s="47">
        <v>0</v>
      </c>
      <c r="AF197" s="47">
        <v>0</v>
      </c>
      <c r="AG197" s="47">
        <v>0</v>
      </c>
      <c r="AH197" s="48">
        <v>0</v>
      </c>
      <c r="AI197" s="45" t="str">
        <f>Tabella169[[#This Row],[Required for Care Plan generation]]</f>
        <v>No</v>
      </c>
      <c r="AJ197" s="45" t="str">
        <f>IF(SUM(Tabella169[[#This Row],[DE-12]:[LT-75]])&gt;0,"Yes","No")</f>
        <v>Yes</v>
      </c>
    </row>
    <row r="198" spans="1:36" s="20" customFormat="1" ht="15" customHeight="1" x14ac:dyDescent="0.25">
      <c r="A198" s="79" t="s">
        <v>330</v>
      </c>
      <c r="B198" s="80" t="s">
        <v>331</v>
      </c>
      <c r="C198" s="21" t="s">
        <v>332</v>
      </c>
      <c r="D198" s="22" t="s">
        <v>716</v>
      </c>
      <c r="E198" s="22" t="s">
        <v>735</v>
      </c>
      <c r="F198" s="22" t="s">
        <v>677</v>
      </c>
      <c r="G198" s="45">
        <v>0</v>
      </c>
      <c r="H198" s="46">
        <v>1</v>
      </c>
      <c r="I198" s="47">
        <v>1</v>
      </c>
      <c r="J198" s="47">
        <v>1</v>
      </c>
      <c r="K198" s="47">
        <v>1</v>
      </c>
      <c r="L198" s="47">
        <v>1</v>
      </c>
      <c r="M198" s="47">
        <v>1</v>
      </c>
      <c r="N198" s="47">
        <v>0</v>
      </c>
      <c r="O198" s="47">
        <v>0</v>
      </c>
      <c r="P198" s="47">
        <v>0</v>
      </c>
      <c r="Q198" s="47">
        <v>0</v>
      </c>
      <c r="R198" s="48">
        <v>0</v>
      </c>
      <c r="S198" s="47">
        <v>1</v>
      </c>
      <c r="T198" s="47">
        <v>1</v>
      </c>
      <c r="U198" s="47">
        <v>1</v>
      </c>
      <c r="V198" s="47">
        <v>1</v>
      </c>
      <c r="W198" s="46">
        <v>1</v>
      </c>
      <c r="X198" s="48">
        <v>1</v>
      </c>
      <c r="Y198" s="46">
        <v>0</v>
      </c>
      <c r="Z198" s="47">
        <v>0</v>
      </c>
      <c r="AA198" s="47">
        <v>0</v>
      </c>
      <c r="AB198" s="47">
        <v>0</v>
      </c>
      <c r="AC198" s="47">
        <v>0</v>
      </c>
      <c r="AD198" s="47">
        <v>0</v>
      </c>
      <c r="AE198" s="47">
        <v>0</v>
      </c>
      <c r="AF198" s="47">
        <v>0</v>
      </c>
      <c r="AG198" s="47">
        <v>0</v>
      </c>
      <c r="AH198" s="48">
        <v>0</v>
      </c>
      <c r="AI198" s="45" t="str">
        <f>Tabella169[[#This Row],[Required for Care Plan generation]]</f>
        <v>No</v>
      </c>
      <c r="AJ198" s="45" t="str">
        <f>IF(SUM(Tabella169[[#This Row],[DE-12]:[LT-75]])&gt;0,"Yes","No")</f>
        <v>Yes</v>
      </c>
    </row>
    <row r="199" spans="1:36" s="20" customFormat="1" ht="15" customHeight="1" x14ac:dyDescent="0.25">
      <c r="A199" s="79" t="s">
        <v>330</v>
      </c>
      <c r="B199" s="80" t="s">
        <v>333</v>
      </c>
      <c r="C199" s="21" t="s">
        <v>334</v>
      </c>
      <c r="D199" s="23" t="s">
        <v>717</v>
      </c>
      <c r="E199" s="22" t="s">
        <v>735</v>
      </c>
      <c r="F199" s="22" t="s">
        <v>678</v>
      </c>
      <c r="G199" s="45">
        <v>0</v>
      </c>
      <c r="H199" s="46">
        <v>1</v>
      </c>
      <c r="I199" s="47">
        <v>1</v>
      </c>
      <c r="J199" s="47">
        <v>1</v>
      </c>
      <c r="K199" s="47">
        <v>1</v>
      </c>
      <c r="L199" s="47">
        <v>1</v>
      </c>
      <c r="M199" s="47">
        <v>1</v>
      </c>
      <c r="N199" s="47">
        <v>0</v>
      </c>
      <c r="O199" s="47">
        <v>0</v>
      </c>
      <c r="P199" s="47">
        <v>0</v>
      </c>
      <c r="Q199" s="47">
        <v>0</v>
      </c>
      <c r="R199" s="48">
        <v>0</v>
      </c>
      <c r="S199" s="47">
        <v>1</v>
      </c>
      <c r="T199" s="47">
        <v>1</v>
      </c>
      <c r="U199" s="47">
        <v>1</v>
      </c>
      <c r="V199" s="47">
        <v>1</v>
      </c>
      <c r="W199" s="46">
        <v>1</v>
      </c>
      <c r="X199" s="48">
        <v>1</v>
      </c>
      <c r="Y199" s="46">
        <v>0</v>
      </c>
      <c r="Z199" s="47">
        <v>0</v>
      </c>
      <c r="AA199" s="47">
        <v>0</v>
      </c>
      <c r="AB199" s="47">
        <v>0</v>
      </c>
      <c r="AC199" s="47">
        <v>0</v>
      </c>
      <c r="AD199" s="47">
        <v>0</v>
      </c>
      <c r="AE199" s="47">
        <v>0</v>
      </c>
      <c r="AF199" s="47">
        <v>0</v>
      </c>
      <c r="AG199" s="47">
        <v>0</v>
      </c>
      <c r="AH199" s="48">
        <v>0</v>
      </c>
      <c r="AI199" s="45" t="str">
        <f>Tabella169[[#This Row],[Required for Care Plan generation]]</f>
        <v>No</v>
      </c>
      <c r="AJ199" s="45" t="str">
        <f>IF(SUM(Tabella169[[#This Row],[DE-12]:[LT-75]])&gt;0,"Yes","No")</f>
        <v>Yes</v>
      </c>
    </row>
    <row r="200" spans="1:36" s="20" customFormat="1" ht="15" customHeight="1" x14ac:dyDescent="0.25">
      <c r="A200" s="79" t="s">
        <v>330</v>
      </c>
      <c r="B200" s="80" t="s">
        <v>335</v>
      </c>
      <c r="C200" s="21" t="s">
        <v>336</v>
      </c>
      <c r="D200" s="22" t="s">
        <v>787</v>
      </c>
      <c r="E200" s="22" t="s">
        <v>735</v>
      </c>
      <c r="F200" s="22"/>
      <c r="G200" s="45">
        <v>0</v>
      </c>
      <c r="H200" s="46">
        <v>1</v>
      </c>
      <c r="I200" s="47">
        <v>1</v>
      </c>
      <c r="J200" s="47">
        <v>1</v>
      </c>
      <c r="K200" s="47">
        <v>0</v>
      </c>
      <c r="L200" s="47">
        <v>1</v>
      </c>
      <c r="M200" s="47">
        <v>1</v>
      </c>
      <c r="N200" s="47">
        <v>0</v>
      </c>
      <c r="O200" s="47">
        <v>0</v>
      </c>
      <c r="P200" s="47">
        <v>0</v>
      </c>
      <c r="Q200" s="47">
        <v>0</v>
      </c>
      <c r="R200" s="48">
        <v>0</v>
      </c>
      <c r="S200" s="47">
        <v>1</v>
      </c>
      <c r="T200" s="47">
        <v>1</v>
      </c>
      <c r="U200" s="47">
        <v>1</v>
      </c>
      <c r="V200" s="47">
        <v>1</v>
      </c>
      <c r="W200" s="46">
        <v>1</v>
      </c>
      <c r="X200" s="48">
        <v>1</v>
      </c>
      <c r="Y200" s="46">
        <v>0</v>
      </c>
      <c r="Z200" s="47">
        <v>0</v>
      </c>
      <c r="AA200" s="47">
        <v>0</v>
      </c>
      <c r="AB200" s="47">
        <v>0</v>
      </c>
      <c r="AC200" s="47">
        <v>0</v>
      </c>
      <c r="AD200" s="47">
        <v>0</v>
      </c>
      <c r="AE200" s="47">
        <v>0</v>
      </c>
      <c r="AF200" s="47">
        <v>0</v>
      </c>
      <c r="AG200" s="47">
        <v>0</v>
      </c>
      <c r="AH200" s="48">
        <v>0</v>
      </c>
      <c r="AI200" s="45" t="str">
        <f>Tabella169[[#This Row],[Required for Care Plan generation]]</f>
        <v>No</v>
      </c>
      <c r="AJ200" s="45" t="str">
        <f>IF(SUM(Tabella169[[#This Row],[DE-12]:[LT-75]])&gt;0,"Yes","No")</f>
        <v>Yes</v>
      </c>
    </row>
    <row r="201" spans="1:36" s="20" customFormat="1" ht="15" customHeight="1" x14ac:dyDescent="0.25">
      <c r="A201" s="79" t="s">
        <v>330</v>
      </c>
      <c r="B201" s="80" t="s">
        <v>337</v>
      </c>
      <c r="C201" s="21" t="s">
        <v>338</v>
      </c>
      <c r="D201" s="22" t="s">
        <v>788</v>
      </c>
      <c r="E201" s="22" t="s">
        <v>735</v>
      </c>
      <c r="F201" s="22" t="s">
        <v>679</v>
      </c>
      <c r="G201" s="45">
        <v>0</v>
      </c>
      <c r="H201" s="46">
        <v>1</v>
      </c>
      <c r="I201" s="47">
        <v>1</v>
      </c>
      <c r="J201" s="47">
        <v>1</v>
      </c>
      <c r="K201" s="47">
        <v>0</v>
      </c>
      <c r="L201" s="47">
        <v>1</v>
      </c>
      <c r="M201" s="47">
        <v>1</v>
      </c>
      <c r="N201" s="47">
        <v>0</v>
      </c>
      <c r="O201" s="47">
        <v>0</v>
      </c>
      <c r="P201" s="47">
        <v>0</v>
      </c>
      <c r="Q201" s="47">
        <v>0</v>
      </c>
      <c r="R201" s="48">
        <v>0</v>
      </c>
      <c r="S201" s="47">
        <v>1</v>
      </c>
      <c r="T201" s="47">
        <v>1</v>
      </c>
      <c r="U201" s="47">
        <v>1</v>
      </c>
      <c r="V201" s="47">
        <v>1</v>
      </c>
      <c r="W201" s="46">
        <v>1</v>
      </c>
      <c r="X201" s="48">
        <v>1</v>
      </c>
      <c r="Y201" s="46">
        <v>0</v>
      </c>
      <c r="Z201" s="47">
        <v>0</v>
      </c>
      <c r="AA201" s="47">
        <v>0</v>
      </c>
      <c r="AB201" s="47">
        <v>0</v>
      </c>
      <c r="AC201" s="47">
        <v>0</v>
      </c>
      <c r="AD201" s="47">
        <v>0</v>
      </c>
      <c r="AE201" s="47">
        <v>0</v>
      </c>
      <c r="AF201" s="47">
        <v>0</v>
      </c>
      <c r="AG201" s="47">
        <v>0</v>
      </c>
      <c r="AH201" s="48">
        <v>0</v>
      </c>
      <c r="AI201" s="45" t="str">
        <f>Tabella169[[#This Row],[Required for Care Plan generation]]</f>
        <v>No</v>
      </c>
      <c r="AJ201" s="45" t="str">
        <f>IF(SUM(Tabella169[[#This Row],[DE-12]:[LT-75]])&gt;0,"Yes","No")</f>
        <v>Yes</v>
      </c>
    </row>
    <row r="202" spans="1:36" s="20" customFormat="1" ht="15" customHeight="1" x14ac:dyDescent="0.25">
      <c r="A202" s="79" t="s">
        <v>330</v>
      </c>
      <c r="B202" s="80" t="s">
        <v>339</v>
      </c>
      <c r="C202" s="21" t="s">
        <v>340</v>
      </c>
      <c r="D202" s="22" t="s">
        <v>788</v>
      </c>
      <c r="E202" s="22" t="s">
        <v>735</v>
      </c>
      <c r="F202" s="22" t="s">
        <v>680</v>
      </c>
      <c r="G202" s="45">
        <v>0</v>
      </c>
      <c r="H202" s="46">
        <v>1</v>
      </c>
      <c r="I202" s="47">
        <v>1</v>
      </c>
      <c r="J202" s="47">
        <v>1</v>
      </c>
      <c r="K202" s="47">
        <v>0</v>
      </c>
      <c r="L202" s="47">
        <v>1</v>
      </c>
      <c r="M202" s="47">
        <v>1</v>
      </c>
      <c r="N202" s="47">
        <v>0</v>
      </c>
      <c r="O202" s="47">
        <v>0</v>
      </c>
      <c r="P202" s="47">
        <v>0</v>
      </c>
      <c r="Q202" s="47">
        <v>0</v>
      </c>
      <c r="R202" s="48">
        <v>0</v>
      </c>
      <c r="S202" s="47">
        <v>1</v>
      </c>
      <c r="T202" s="47">
        <v>1</v>
      </c>
      <c r="U202" s="47">
        <v>1</v>
      </c>
      <c r="V202" s="47">
        <v>1</v>
      </c>
      <c r="W202" s="46">
        <v>1</v>
      </c>
      <c r="X202" s="48">
        <v>1</v>
      </c>
      <c r="Y202" s="46">
        <v>0</v>
      </c>
      <c r="Z202" s="47">
        <v>0</v>
      </c>
      <c r="AA202" s="47">
        <v>0</v>
      </c>
      <c r="AB202" s="47">
        <v>0</v>
      </c>
      <c r="AC202" s="47">
        <v>0</v>
      </c>
      <c r="AD202" s="47">
        <v>0</v>
      </c>
      <c r="AE202" s="47">
        <v>0</v>
      </c>
      <c r="AF202" s="47">
        <v>0</v>
      </c>
      <c r="AG202" s="47">
        <v>0</v>
      </c>
      <c r="AH202" s="48">
        <v>0</v>
      </c>
      <c r="AI202" s="45" t="str">
        <f>Tabella169[[#This Row],[Required for Care Plan generation]]</f>
        <v>No</v>
      </c>
      <c r="AJ202" s="45" t="str">
        <f>IF(SUM(Tabella169[[#This Row],[DE-12]:[LT-75]])&gt;0,"Yes","No")</f>
        <v>Yes</v>
      </c>
    </row>
    <row r="203" spans="1:36" s="20" customFormat="1" ht="15" customHeight="1" x14ac:dyDescent="0.25">
      <c r="A203" s="79" t="s">
        <v>330</v>
      </c>
      <c r="B203" s="80" t="s">
        <v>341</v>
      </c>
      <c r="C203" s="21" t="s">
        <v>342</v>
      </c>
      <c r="D203" s="22" t="s">
        <v>788</v>
      </c>
      <c r="E203" s="22" t="s">
        <v>735</v>
      </c>
      <c r="F203" s="22" t="s">
        <v>681</v>
      </c>
      <c r="G203" s="45">
        <v>0</v>
      </c>
      <c r="H203" s="46">
        <v>1</v>
      </c>
      <c r="I203" s="47">
        <v>1</v>
      </c>
      <c r="J203" s="47">
        <v>1</v>
      </c>
      <c r="K203" s="47">
        <v>0</v>
      </c>
      <c r="L203" s="47">
        <v>1</v>
      </c>
      <c r="M203" s="47">
        <v>1</v>
      </c>
      <c r="N203" s="47">
        <v>0</v>
      </c>
      <c r="O203" s="47">
        <v>0</v>
      </c>
      <c r="P203" s="47">
        <v>0</v>
      </c>
      <c r="Q203" s="47">
        <v>0</v>
      </c>
      <c r="R203" s="48">
        <v>0</v>
      </c>
      <c r="S203" s="47">
        <v>1</v>
      </c>
      <c r="T203" s="47">
        <v>1</v>
      </c>
      <c r="U203" s="47">
        <v>1</v>
      </c>
      <c r="V203" s="47">
        <v>1</v>
      </c>
      <c r="W203" s="46">
        <v>1</v>
      </c>
      <c r="X203" s="48">
        <v>1</v>
      </c>
      <c r="Y203" s="46">
        <v>0</v>
      </c>
      <c r="Z203" s="47">
        <v>0</v>
      </c>
      <c r="AA203" s="47">
        <v>0</v>
      </c>
      <c r="AB203" s="47">
        <v>0</v>
      </c>
      <c r="AC203" s="47">
        <v>0</v>
      </c>
      <c r="AD203" s="47">
        <v>0</v>
      </c>
      <c r="AE203" s="47">
        <v>0</v>
      </c>
      <c r="AF203" s="47">
        <v>0</v>
      </c>
      <c r="AG203" s="47">
        <v>0</v>
      </c>
      <c r="AH203" s="48">
        <v>0</v>
      </c>
      <c r="AI203" s="45" t="str">
        <f>Tabella169[[#This Row],[Required for Care Plan generation]]</f>
        <v>No</v>
      </c>
      <c r="AJ203" s="45" t="str">
        <f>IF(SUM(Tabella169[[#This Row],[DE-12]:[LT-75]])&gt;0,"Yes","No")</f>
        <v>Yes</v>
      </c>
    </row>
    <row r="204" spans="1:36" s="20" customFormat="1" ht="15" customHeight="1" x14ac:dyDescent="0.25">
      <c r="A204" s="79" t="s">
        <v>330</v>
      </c>
      <c r="B204" s="80" t="s">
        <v>343</v>
      </c>
      <c r="C204" s="21" t="s">
        <v>344</v>
      </c>
      <c r="D204" s="22" t="s">
        <v>716</v>
      </c>
      <c r="E204" s="23" t="s">
        <v>716</v>
      </c>
      <c r="F204" s="22" t="s">
        <v>682</v>
      </c>
      <c r="G204" s="45">
        <v>0</v>
      </c>
      <c r="H204" s="46">
        <v>1</v>
      </c>
      <c r="I204" s="47">
        <v>1</v>
      </c>
      <c r="J204" s="47">
        <v>1</v>
      </c>
      <c r="K204" s="47">
        <v>1</v>
      </c>
      <c r="L204" s="47">
        <v>1</v>
      </c>
      <c r="M204" s="47">
        <v>1</v>
      </c>
      <c r="N204" s="47">
        <v>0</v>
      </c>
      <c r="O204" s="47">
        <v>0</v>
      </c>
      <c r="P204" s="47">
        <v>0</v>
      </c>
      <c r="Q204" s="47">
        <v>0</v>
      </c>
      <c r="R204" s="48">
        <v>0</v>
      </c>
      <c r="S204" s="47">
        <v>1</v>
      </c>
      <c r="T204" s="47">
        <v>1</v>
      </c>
      <c r="U204" s="47">
        <v>1</v>
      </c>
      <c r="V204" s="47">
        <v>1</v>
      </c>
      <c r="W204" s="46">
        <v>0</v>
      </c>
      <c r="X204" s="48">
        <v>1</v>
      </c>
      <c r="Y204" s="46">
        <v>0</v>
      </c>
      <c r="Z204" s="47">
        <v>0</v>
      </c>
      <c r="AA204" s="47">
        <v>0</v>
      </c>
      <c r="AB204" s="47">
        <v>0</v>
      </c>
      <c r="AC204" s="47">
        <v>0</v>
      </c>
      <c r="AD204" s="47">
        <v>0</v>
      </c>
      <c r="AE204" s="47">
        <v>0</v>
      </c>
      <c r="AF204" s="47">
        <v>0</v>
      </c>
      <c r="AG204" s="47">
        <v>0</v>
      </c>
      <c r="AH204" s="48">
        <v>0</v>
      </c>
      <c r="AI204" s="45" t="str">
        <f>Tabella169[[#This Row],[Required for Care Plan generation]]</f>
        <v>Yes</v>
      </c>
      <c r="AJ204" s="45" t="str">
        <f>IF(SUM(Tabella169[[#This Row],[DE-12]:[LT-75]])&gt;0,"Yes","No")</f>
        <v>Yes</v>
      </c>
    </row>
    <row r="205" spans="1:36" s="20" customFormat="1" ht="15" customHeight="1" x14ac:dyDescent="0.25">
      <c r="A205" s="79" t="s">
        <v>330</v>
      </c>
      <c r="B205" s="80" t="s">
        <v>345</v>
      </c>
      <c r="C205" s="21" t="s">
        <v>346</v>
      </c>
      <c r="D205" s="22" t="s">
        <v>716</v>
      </c>
      <c r="E205" s="23" t="s">
        <v>716</v>
      </c>
      <c r="F205" s="22" t="s">
        <v>683</v>
      </c>
      <c r="G205" s="45">
        <v>0</v>
      </c>
      <c r="H205" s="46">
        <v>1</v>
      </c>
      <c r="I205" s="47">
        <v>1</v>
      </c>
      <c r="J205" s="47">
        <v>1</v>
      </c>
      <c r="K205" s="47">
        <v>1</v>
      </c>
      <c r="L205" s="47">
        <v>1</v>
      </c>
      <c r="M205" s="47">
        <v>1</v>
      </c>
      <c r="N205" s="47">
        <v>0</v>
      </c>
      <c r="O205" s="47">
        <v>0</v>
      </c>
      <c r="P205" s="47">
        <v>0</v>
      </c>
      <c r="Q205" s="47">
        <v>0</v>
      </c>
      <c r="R205" s="48">
        <v>0</v>
      </c>
      <c r="S205" s="47">
        <v>1</v>
      </c>
      <c r="T205" s="47">
        <v>1</v>
      </c>
      <c r="U205" s="47">
        <v>1</v>
      </c>
      <c r="V205" s="47">
        <v>1</v>
      </c>
      <c r="W205" s="46">
        <v>0</v>
      </c>
      <c r="X205" s="48">
        <v>1</v>
      </c>
      <c r="Y205" s="46">
        <v>0</v>
      </c>
      <c r="Z205" s="47">
        <v>0</v>
      </c>
      <c r="AA205" s="47">
        <v>0</v>
      </c>
      <c r="AB205" s="47">
        <v>0</v>
      </c>
      <c r="AC205" s="47">
        <v>0</v>
      </c>
      <c r="AD205" s="47">
        <v>0</v>
      </c>
      <c r="AE205" s="47">
        <v>0</v>
      </c>
      <c r="AF205" s="47">
        <v>0</v>
      </c>
      <c r="AG205" s="47">
        <v>0</v>
      </c>
      <c r="AH205" s="48">
        <v>0</v>
      </c>
      <c r="AI205" s="45" t="str">
        <f>Tabella169[[#This Row],[Required for Care Plan generation]]</f>
        <v>Yes</v>
      </c>
      <c r="AJ205" s="45" t="str">
        <f>IF(SUM(Tabella169[[#This Row],[DE-12]:[LT-75]])&gt;0,"Yes","No")</f>
        <v>Yes</v>
      </c>
    </row>
    <row r="206" spans="1:36" s="20" customFormat="1" ht="15" customHeight="1" x14ac:dyDescent="0.25">
      <c r="A206" s="79" t="s">
        <v>330</v>
      </c>
      <c r="B206" s="80" t="s">
        <v>347</v>
      </c>
      <c r="C206" s="21" t="s">
        <v>348</v>
      </c>
      <c r="D206" s="22" t="s">
        <v>716</v>
      </c>
      <c r="E206" s="23" t="s">
        <v>716</v>
      </c>
      <c r="F206" s="22" t="s">
        <v>684</v>
      </c>
      <c r="G206" s="45">
        <v>0</v>
      </c>
      <c r="H206" s="46">
        <v>1</v>
      </c>
      <c r="I206" s="47">
        <v>1</v>
      </c>
      <c r="J206" s="47">
        <v>1</v>
      </c>
      <c r="K206" s="47">
        <v>1</v>
      </c>
      <c r="L206" s="47">
        <v>1</v>
      </c>
      <c r="M206" s="47">
        <v>1</v>
      </c>
      <c r="N206" s="47">
        <v>0</v>
      </c>
      <c r="O206" s="47">
        <v>0</v>
      </c>
      <c r="P206" s="47">
        <v>0</v>
      </c>
      <c r="Q206" s="47">
        <v>0</v>
      </c>
      <c r="R206" s="48">
        <v>0</v>
      </c>
      <c r="S206" s="47">
        <v>1</v>
      </c>
      <c r="T206" s="47">
        <v>1</v>
      </c>
      <c r="U206" s="47">
        <v>1</v>
      </c>
      <c r="V206" s="47">
        <v>1</v>
      </c>
      <c r="W206" s="46">
        <v>0</v>
      </c>
      <c r="X206" s="48">
        <v>0</v>
      </c>
      <c r="Y206" s="46">
        <v>0</v>
      </c>
      <c r="Z206" s="47">
        <v>0</v>
      </c>
      <c r="AA206" s="47">
        <v>0</v>
      </c>
      <c r="AB206" s="47">
        <v>0</v>
      </c>
      <c r="AC206" s="47">
        <v>0</v>
      </c>
      <c r="AD206" s="47">
        <v>0</v>
      </c>
      <c r="AE206" s="47">
        <v>0</v>
      </c>
      <c r="AF206" s="47">
        <v>0</v>
      </c>
      <c r="AG206" s="47">
        <v>0</v>
      </c>
      <c r="AH206" s="48">
        <v>0</v>
      </c>
      <c r="AI206" s="45" t="str">
        <f>Tabella169[[#This Row],[Required for Care Plan generation]]</f>
        <v>Yes</v>
      </c>
      <c r="AJ206" s="45" t="str">
        <f>IF(SUM(Tabella169[[#This Row],[DE-12]:[LT-75]])&gt;0,"Yes","No")</f>
        <v>Yes</v>
      </c>
    </row>
    <row r="207" spans="1:36" s="20" customFormat="1" ht="15" customHeight="1" x14ac:dyDescent="0.25">
      <c r="A207" s="79" t="s">
        <v>330</v>
      </c>
      <c r="B207" s="80" t="s">
        <v>349</v>
      </c>
      <c r="C207" s="21" t="s">
        <v>350</v>
      </c>
      <c r="D207" s="22" t="s">
        <v>716</v>
      </c>
      <c r="E207" s="23" t="s">
        <v>716</v>
      </c>
      <c r="F207" s="22" t="s">
        <v>685</v>
      </c>
      <c r="G207" s="45">
        <v>0</v>
      </c>
      <c r="H207" s="46">
        <v>1</v>
      </c>
      <c r="I207" s="47">
        <v>1</v>
      </c>
      <c r="J207" s="47">
        <v>1</v>
      </c>
      <c r="K207" s="47">
        <v>1</v>
      </c>
      <c r="L207" s="47">
        <v>1</v>
      </c>
      <c r="M207" s="47">
        <v>1</v>
      </c>
      <c r="N207" s="47">
        <v>0</v>
      </c>
      <c r="O207" s="47">
        <v>0</v>
      </c>
      <c r="P207" s="47">
        <v>0</v>
      </c>
      <c r="Q207" s="47">
        <v>0</v>
      </c>
      <c r="R207" s="48">
        <v>0</v>
      </c>
      <c r="S207" s="47">
        <v>1</v>
      </c>
      <c r="T207" s="47">
        <v>1</v>
      </c>
      <c r="U207" s="47">
        <v>1</v>
      </c>
      <c r="V207" s="47">
        <v>1</v>
      </c>
      <c r="W207" s="46">
        <v>0</v>
      </c>
      <c r="X207" s="48">
        <v>1</v>
      </c>
      <c r="Y207" s="46">
        <v>0</v>
      </c>
      <c r="Z207" s="47">
        <v>0</v>
      </c>
      <c r="AA207" s="47">
        <v>0</v>
      </c>
      <c r="AB207" s="47">
        <v>0</v>
      </c>
      <c r="AC207" s="47">
        <v>0</v>
      </c>
      <c r="AD207" s="47">
        <v>0</v>
      </c>
      <c r="AE207" s="47">
        <v>0</v>
      </c>
      <c r="AF207" s="47">
        <v>0</v>
      </c>
      <c r="AG207" s="47">
        <v>0</v>
      </c>
      <c r="AH207" s="48">
        <v>0</v>
      </c>
      <c r="AI207" s="45" t="str">
        <f>Tabella169[[#This Row],[Required for Care Plan generation]]</f>
        <v>Yes</v>
      </c>
      <c r="AJ207" s="45" t="str">
        <f>IF(SUM(Tabella169[[#This Row],[DE-12]:[LT-75]])&gt;0,"Yes","No")</f>
        <v>Yes</v>
      </c>
    </row>
    <row r="208" spans="1:36" s="20" customFormat="1" ht="15" customHeight="1" x14ac:dyDescent="0.25">
      <c r="A208" s="79" t="s">
        <v>330</v>
      </c>
      <c r="B208" s="80" t="s">
        <v>351</v>
      </c>
      <c r="C208" s="21" t="s">
        <v>352</v>
      </c>
      <c r="D208" s="22" t="s">
        <v>716</v>
      </c>
      <c r="E208" s="23" t="s">
        <v>716</v>
      </c>
      <c r="F208" s="22" t="s">
        <v>686</v>
      </c>
      <c r="G208" s="45">
        <v>0</v>
      </c>
      <c r="H208" s="46">
        <v>1</v>
      </c>
      <c r="I208" s="47">
        <v>1</v>
      </c>
      <c r="J208" s="47">
        <v>1</v>
      </c>
      <c r="K208" s="47">
        <v>1</v>
      </c>
      <c r="L208" s="47">
        <v>1</v>
      </c>
      <c r="M208" s="47">
        <v>1</v>
      </c>
      <c r="N208" s="47">
        <v>0</v>
      </c>
      <c r="O208" s="47">
        <v>0</v>
      </c>
      <c r="P208" s="47">
        <v>0</v>
      </c>
      <c r="Q208" s="47">
        <v>0</v>
      </c>
      <c r="R208" s="48">
        <v>0</v>
      </c>
      <c r="S208" s="47">
        <v>1</v>
      </c>
      <c r="T208" s="47">
        <v>1</v>
      </c>
      <c r="U208" s="47">
        <v>1</v>
      </c>
      <c r="V208" s="47">
        <v>1</v>
      </c>
      <c r="W208" s="46">
        <v>0</v>
      </c>
      <c r="X208" s="48">
        <v>1</v>
      </c>
      <c r="Y208" s="46">
        <v>0</v>
      </c>
      <c r="Z208" s="47">
        <v>0</v>
      </c>
      <c r="AA208" s="47">
        <v>0</v>
      </c>
      <c r="AB208" s="47">
        <v>0</v>
      </c>
      <c r="AC208" s="47">
        <v>0</v>
      </c>
      <c r="AD208" s="47">
        <v>0</v>
      </c>
      <c r="AE208" s="47">
        <v>0</v>
      </c>
      <c r="AF208" s="47">
        <v>0</v>
      </c>
      <c r="AG208" s="47">
        <v>0</v>
      </c>
      <c r="AH208" s="48">
        <v>0</v>
      </c>
      <c r="AI208" s="45" t="str">
        <f>Tabella169[[#This Row],[Required for Care Plan generation]]</f>
        <v>Yes</v>
      </c>
      <c r="AJ208" s="45" t="str">
        <f>IF(SUM(Tabella169[[#This Row],[DE-12]:[LT-75]])&gt;0,"Yes","No")</f>
        <v>Yes</v>
      </c>
    </row>
    <row r="209" spans="1:36" s="20" customFormat="1" ht="15" customHeight="1" x14ac:dyDescent="0.25">
      <c r="A209" s="79" t="s">
        <v>330</v>
      </c>
      <c r="B209" s="80" t="s">
        <v>353</v>
      </c>
      <c r="C209" s="21" t="s">
        <v>354</v>
      </c>
      <c r="D209" s="22" t="s">
        <v>716</v>
      </c>
      <c r="E209" s="22" t="s">
        <v>735</v>
      </c>
      <c r="F209" s="22" t="s">
        <v>687</v>
      </c>
      <c r="G209" s="45">
        <v>0</v>
      </c>
      <c r="H209" s="46">
        <v>1</v>
      </c>
      <c r="I209" s="47">
        <v>1</v>
      </c>
      <c r="J209" s="47">
        <v>1</v>
      </c>
      <c r="K209" s="47">
        <v>1</v>
      </c>
      <c r="L209" s="47">
        <v>1</v>
      </c>
      <c r="M209" s="47">
        <v>1</v>
      </c>
      <c r="N209" s="47">
        <v>0</v>
      </c>
      <c r="O209" s="47">
        <v>0</v>
      </c>
      <c r="P209" s="47">
        <v>0</v>
      </c>
      <c r="Q209" s="47">
        <v>0</v>
      </c>
      <c r="R209" s="48">
        <v>0</v>
      </c>
      <c r="S209" s="47">
        <v>1</v>
      </c>
      <c r="T209" s="47">
        <v>1</v>
      </c>
      <c r="U209" s="47">
        <v>1</v>
      </c>
      <c r="V209" s="47">
        <v>1</v>
      </c>
      <c r="W209" s="46">
        <v>0</v>
      </c>
      <c r="X209" s="48">
        <v>1</v>
      </c>
      <c r="Y209" s="46">
        <v>0</v>
      </c>
      <c r="Z209" s="47">
        <v>0</v>
      </c>
      <c r="AA209" s="47">
        <v>0</v>
      </c>
      <c r="AB209" s="47">
        <v>0</v>
      </c>
      <c r="AC209" s="47">
        <v>0</v>
      </c>
      <c r="AD209" s="47">
        <v>0</v>
      </c>
      <c r="AE209" s="47">
        <v>0</v>
      </c>
      <c r="AF209" s="47">
        <v>0</v>
      </c>
      <c r="AG209" s="47">
        <v>0</v>
      </c>
      <c r="AH209" s="48">
        <v>0</v>
      </c>
      <c r="AI209" s="45" t="str">
        <f>Tabella169[[#This Row],[Required for Care Plan generation]]</f>
        <v>No</v>
      </c>
      <c r="AJ209" s="45" t="str">
        <f>IF(SUM(Tabella169[[#This Row],[DE-12]:[LT-75]])&gt;0,"Yes","No")</f>
        <v>Yes</v>
      </c>
    </row>
    <row r="210" spans="1:36" s="20" customFormat="1" ht="15" customHeight="1" x14ac:dyDescent="0.25">
      <c r="A210" s="79" t="s">
        <v>330</v>
      </c>
      <c r="B210" s="80" t="s">
        <v>312</v>
      </c>
      <c r="C210" s="21" t="s">
        <v>355</v>
      </c>
      <c r="D210" s="23" t="s">
        <v>789</v>
      </c>
      <c r="E210" s="22" t="s">
        <v>735</v>
      </c>
      <c r="F210" s="22" t="s">
        <v>688</v>
      </c>
      <c r="G210" s="45">
        <v>0</v>
      </c>
      <c r="H210" s="46">
        <v>1</v>
      </c>
      <c r="I210" s="47">
        <v>1</v>
      </c>
      <c r="J210" s="47">
        <v>1</v>
      </c>
      <c r="K210" s="47">
        <v>0</v>
      </c>
      <c r="L210" s="47">
        <v>1</v>
      </c>
      <c r="M210" s="47">
        <v>1</v>
      </c>
      <c r="N210" s="47">
        <v>0</v>
      </c>
      <c r="O210" s="47">
        <v>0</v>
      </c>
      <c r="P210" s="47">
        <v>0</v>
      </c>
      <c r="Q210" s="47">
        <v>0</v>
      </c>
      <c r="R210" s="48">
        <v>0</v>
      </c>
      <c r="S210" s="47">
        <v>1</v>
      </c>
      <c r="T210" s="47">
        <v>1</v>
      </c>
      <c r="U210" s="47">
        <v>1</v>
      </c>
      <c r="V210" s="47">
        <v>1</v>
      </c>
      <c r="W210" s="46">
        <v>0</v>
      </c>
      <c r="X210" s="48">
        <v>0</v>
      </c>
      <c r="Y210" s="46">
        <v>0</v>
      </c>
      <c r="Z210" s="47">
        <v>0</v>
      </c>
      <c r="AA210" s="47">
        <v>0</v>
      </c>
      <c r="AB210" s="47">
        <v>0</v>
      </c>
      <c r="AC210" s="47">
        <v>0</v>
      </c>
      <c r="AD210" s="47">
        <v>0</v>
      </c>
      <c r="AE210" s="47">
        <v>0</v>
      </c>
      <c r="AF210" s="47">
        <v>0</v>
      </c>
      <c r="AG210" s="47">
        <v>0</v>
      </c>
      <c r="AH210" s="48">
        <v>0</v>
      </c>
      <c r="AI210" s="45" t="str">
        <f>Tabella169[[#This Row],[Required for Care Plan generation]]</f>
        <v>No</v>
      </c>
      <c r="AJ210" s="45" t="str">
        <f>IF(SUM(Tabella169[[#This Row],[DE-12]:[LT-75]])&gt;0,"Yes","No")</f>
        <v>Yes</v>
      </c>
    </row>
    <row r="211" spans="1:36" s="20" customFormat="1" ht="15" customHeight="1" x14ac:dyDescent="0.25">
      <c r="A211" s="79" t="s">
        <v>330</v>
      </c>
      <c r="B211" s="80" t="s">
        <v>356</v>
      </c>
      <c r="C211" s="21" t="s">
        <v>357</v>
      </c>
      <c r="D211" s="23" t="s">
        <v>789</v>
      </c>
      <c r="E211" s="22" t="s">
        <v>735</v>
      </c>
      <c r="F211" s="22" t="s">
        <v>689</v>
      </c>
      <c r="G211" s="45">
        <v>0</v>
      </c>
      <c r="H211" s="46">
        <v>1</v>
      </c>
      <c r="I211" s="47">
        <v>1</v>
      </c>
      <c r="J211" s="47">
        <v>1</v>
      </c>
      <c r="K211" s="47">
        <v>0</v>
      </c>
      <c r="L211" s="47">
        <v>1</v>
      </c>
      <c r="M211" s="47">
        <v>1</v>
      </c>
      <c r="N211" s="47">
        <v>0</v>
      </c>
      <c r="O211" s="47">
        <v>0</v>
      </c>
      <c r="P211" s="47">
        <v>0</v>
      </c>
      <c r="Q211" s="47">
        <v>0</v>
      </c>
      <c r="R211" s="48">
        <v>0</v>
      </c>
      <c r="S211" s="47">
        <v>1</v>
      </c>
      <c r="T211" s="47">
        <v>1</v>
      </c>
      <c r="U211" s="47">
        <v>1</v>
      </c>
      <c r="V211" s="47">
        <v>1</v>
      </c>
      <c r="W211" s="46">
        <v>0</v>
      </c>
      <c r="X211" s="48">
        <v>0</v>
      </c>
      <c r="Y211" s="46">
        <v>0</v>
      </c>
      <c r="Z211" s="47">
        <v>0</v>
      </c>
      <c r="AA211" s="47">
        <v>0</v>
      </c>
      <c r="AB211" s="47">
        <v>0</v>
      </c>
      <c r="AC211" s="47">
        <v>0</v>
      </c>
      <c r="AD211" s="47">
        <v>0</v>
      </c>
      <c r="AE211" s="47">
        <v>0</v>
      </c>
      <c r="AF211" s="47">
        <v>0</v>
      </c>
      <c r="AG211" s="47">
        <v>0</v>
      </c>
      <c r="AH211" s="48">
        <v>0</v>
      </c>
      <c r="AI211" s="45" t="str">
        <f>Tabella169[[#This Row],[Required for Care Plan generation]]</f>
        <v>No</v>
      </c>
      <c r="AJ211" s="45" t="str">
        <f>IF(SUM(Tabella169[[#This Row],[DE-12]:[LT-75]])&gt;0,"Yes","No")</f>
        <v>Yes</v>
      </c>
    </row>
    <row r="212" spans="1:36" s="20" customFormat="1" ht="15" customHeight="1" x14ac:dyDescent="0.25">
      <c r="A212" s="79" t="s">
        <v>330</v>
      </c>
      <c r="B212" s="80" t="s">
        <v>358</v>
      </c>
      <c r="C212" s="21" t="s">
        <v>359</v>
      </c>
      <c r="D212" s="23" t="s">
        <v>789</v>
      </c>
      <c r="E212" s="22" t="s">
        <v>735</v>
      </c>
      <c r="F212" s="22" t="s">
        <v>690</v>
      </c>
      <c r="G212" s="45">
        <v>0</v>
      </c>
      <c r="H212" s="46">
        <v>1</v>
      </c>
      <c r="I212" s="47">
        <v>1</v>
      </c>
      <c r="J212" s="47">
        <v>1</v>
      </c>
      <c r="K212" s="47">
        <v>0</v>
      </c>
      <c r="L212" s="47">
        <v>1</v>
      </c>
      <c r="M212" s="47">
        <v>1</v>
      </c>
      <c r="N212" s="47">
        <v>0</v>
      </c>
      <c r="O212" s="47">
        <v>0</v>
      </c>
      <c r="P212" s="47">
        <v>0</v>
      </c>
      <c r="Q212" s="47">
        <v>0</v>
      </c>
      <c r="R212" s="48">
        <v>0</v>
      </c>
      <c r="S212" s="47">
        <v>1</v>
      </c>
      <c r="T212" s="47">
        <v>1</v>
      </c>
      <c r="U212" s="47">
        <v>1</v>
      </c>
      <c r="V212" s="47">
        <v>1</v>
      </c>
      <c r="W212" s="46">
        <v>0</v>
      </c>
      <c r="X212" s="48">
        <v>0</v>
      </c>
      <c r="Y212" s="46">
        <v>0</v>
      </c>
      <c r="Z212" s="47">
        <v>0</v>
      </c>
      <c r="AA212" s="47">
        <v>0</v>
      </c>
      <c r="AB212" s="47">
        <v>0</v>
      </c>
      <c r="AC212" s="47">
        <v>0</v>
      </c>
      <c r="AD212" s="47">
        <v>0</v>
      </c>
      <c r="AE212" s="47">
        <v>0</v>
      </c>
      <c r="AF212" s="47">
        <v>0</v>
      </c>
      <c r="AG212" s="47">
        <v>0</v>
      </c>
      <c r="AH212" s="48">
        <v>0</v>
      </c>
      <c r="AI212" s="45" t="str">
        <f>Tabella169[[#This Row],[Required for Care Plan generation]]</f>
        <v>No</v>
      </c>
      <c r="AJ212" s="45" t="str">
        <f>IF(SUM(Tabella169[[#This Row],[DE-12]:[LT-75]])&gt;0,"Yes","No")</f>
        <v>Yes</v>
      </c>
    </row>
    <row r="213" spans="1:36" s="20" customFormat="1" ht="15" customHeight="1" x14ac:dyDescent="0.25">
      <c r="A213" s="79" t="s">
        <v>330</v>
      </c>
      <c r="B213" s="80" t="s">
        <v>360</v>
      </c>
      <c r="C213" s="21" t="s">
        <v>361</v>
      </c>
      <c r="D213" s="22" t="s">
        <v>790</v>
      </c>
      <c r="E213" s="22" t="s">
        <v>735</v>
      </c>
      <c r="F213" s="22" t="s">
        <v>691</v>
      </c>
      <c r="G213" s="45">
        <v>0</v>
      </c>
      <c r="H213" s="46">
        <v>0</v>
      </c>
      <c r="I213" s="47">
        <v>0</v>
      </c>
      <c r="J213" s="47">
        <v>0</v>
      </c>
      <c r="K213" s="47">
        <v>0</v>
      </c>
      <c r="L213" s="47">
        <v>0</v>
      </c>
      <c r="M213" s="47">
        <v>0</v>
      </c>
      <c r="N213" s="47">
        <v>0</v>
      </c>
      <c r="O213" s="47">
        <v>0</v>
      </c>
      <c r="P213" s="47">
        <v>0</v>
      </c>
      <c r="Q213" s="47">
        <v>0</v>
      </c>
      <c r="R213" s="48">
        <v>0</v>
      </c>
      <c r="S213" s="47">
        <v>1</v>
      </c>
      <c r="T213" s="47">
        <v>0</v>
      </c>
      <c r="U213" s="47">
        <v>0</v>
      </c>
      <c r="V213" s="47">
        <v>0</v>
      </c>
      <c r="W213" s="46">
        <v>0</v>
      </c>
      <c r="X213" s="48">
        <v>0</v>
      </c>
      <c r="Y213" s="46">
        <v>0</v>
      </c>
      <c r="Z213" s="47">
        <v>0</v>
      </c>
      <c r="AA213" s="47">
        <v>0</v>
      </c>
      <c r="AB213" s="47">
        <v>0</v>
      </c>
      <c r="AC213" s="47">
        <v>0</v>
      </c>
      <c r="AD213" s="47">
        <v>0</v>
      </c>
      <c r="AE213" s="47">
        <v>0</v>
      </c>
      <c r="AF213" s="47">
        <v>0</v>
      </c>
      <c r="AG213" s="47">
        <v>0</v>
      </c>
      <c r="AH213" s="48">
        <v>0</v>
      </c>
      <c r="AI213" s="45" t="str">
        <f>Tabella169[[#This Row],[Required for Care Plan generation]]</f>
        <v>No</v>
      </c>
      <c r="AJ213" s="45" t="str">
        <f>IF(SUM(Tabella169[[#This Row],[DE-12]:[LT-75]])&gt;0,"Yes","No")</f>
        <v>Yes</v>
      </c>
    </row>
    <row r="214" spans="1:36" s="20" customFormat="1" ht="15" customHeight="1" x14ac:dyDescent="0.25">
      <c r="A214" s="79" t="s">
        <v>330</v>
      </c>
      <c r="B214" s="80" t="s">
        <v>362</v>
      </c>
      <c r="C214" s="21" t="s">
        <v>363</v>
      </c>
      <c r="D214" s="22" t="s">
        <v>716</v>
      </c>
      <c r="E214" s="22" t="s">
        <v>735</v>
      </c>
      <c r="F214" s="22" t="s">
        <v>692</v>
      </c>
      <c r="G214" s="45">
        <v>0</v>
      </c>
      <c r="H214" s="46">
        <v>1</v>
      </c>
      <c r="I214" s="47">
        <v>1</v>
      </c>
      <c r="J214" s="47">
        <v>1</v>
      </c>
      <c r="K214" s="47">
        <v>1</v>
      </c>
      <c r="L214" s="47">
        <v>1</v>
      </c>
      <c r="M214" s="47">
        <v>1</v>
      </c>
      <c r="N214" s="47">
        <v>0</v>
      </c>
      <c r="O214" s="47">
        <v>0</v>
      </c>
      <c r="P214" s="47">
        <v>0</v>
      </c>
      <c r="Q214" s="47">
        <v>0</v>
      </c>
      <c r="R214" s="48">
        <v>0</v>
      </c>
      <c r="S214" s="47">
        <v>1</v>
      </c>
      <c r="T214" s="47">
        <v>1</v>
      </c>
      <c r="U214" s="47">
        <v>1</v>
      </c>
      <c r="V214" s="47">
        <v>1</v>
      </c>
      <c r="W214" s="46">
        <v>1</v>
      </c>
      <c r="X214" s="48">
        <v>1</v>
      </c>
      <c r="Y214" s="46">
        <v>0</v>
      </c>
      <c r="Z214" s="47">
        <v>0</v>
      </c>
      <c r="AA214" s="47">
        <v>0</v>
      </c>
      <c r="AB214" s="47">
        <v>0</v>
      </c>
      <c r="AC214" s="47">
        <v>0</v>
      </c>
      <c r="AD214" s="47">
        <v>0</v>
      </c>
      <c r="AE214" s="47">
        <v>0</v>
      </c>
      <c r="AF214" s="47">
        <v>0</v>
      </c>
      <c r="AG214" s="47">
        <v>0</v>
      </c>
      <c r="AH214" s="48">
        <v>0</v>
      </c>
      <c r="AI214" s="45" t="str">
        <f>Tabella169[[#This Row],[Required for Care Plan generation]]</f>
        <v>No</v>
      </c>
      <c r="AJ214" s="45" t="str">
        <f>IF(SUM(Tabella169[[#This Row],[DE-12]:[LT-75]])&gt;0,"Yes","No")</f>
        <v>Yes</v>
      </c>
    </row>
    <row r="215" spans="1:36" s="20" customFormat="1" ht="15" customHeight="1" x14ac:dyDescent="0.25">
      <c r="A215" s="79" t="s">
        <v>330</v>
      </c>
      <c r="B215" s="80" t="s">
        <v>364</v>
      </c>
      <c r="C215" s="21" t="s">
        <v>365</v>
      </c>
      <c r="D215" s="23" t="s">
        <v>791</v>
      </c>
      <c r="E215" s="22" t="s">
        <v>735</v>
      </c>
      <c r="F215" s="22" t="s">
        <v>693</v>
      </c>
      <c r="G215" s="45">
        <v>0</v>
      </c>
      <c r="H215" s="46">
        <v>1</v>
      </c>
      <c r="I215" s="47">
        <v>1</v>
      </c>
      <c r="J215" s="47">
        <v>1</v>
      </c>
      <c r="K215" s="47">
        <v>1</v>
      </c>
      <c r="L215" s="47">
        <v>1</v>
      </c>
      <c r="M215" s="47">
        <v>1</v>
      </c>
      <c r="N215" s="47">
        <v>0</v>
      </c>
      <c r="O215" s="47">
        <v>0</v>
      </c>
      <c r="P215" s="47">
        <v>0</v>
      </c>
      <c r="Q215" s="47">
        <v>0</v>
      </c>
      <c r="R215" s="48">
        <v>0</v>
      </c>
      <c r="S215" s="47">
        <v>0</v>
      </c>
      <c r="T215" s="47">
        <v>1</v>
      </c>
      <c r="U215" s="47">
        <v>1</v>
      </c>
      <c r="V215" s="47">
        <v>0</v>
      </c>
      <c r="W215" s="46">
        <v>1</v>
      </c>
      <c r="X215" s="48">
        <v>0</v>
      </c>
      <c r="Y215" s="46">
        <v>0</v>
      </c>
      <c r="Z215" s="47">
        <v>0</v>
      </c>
      <c r="AA215" s="47">
        <v>0</v>
      </c>
      <c r="AB215" s="47">
        <v>0</v>
      </c>
      <c r="AC215" s="47">
        <v>0</v>
      </c>
      <c r="AD215" s="47">
        <v>0</v>
      </c>
      <c r="AE215" s="47">
        <v>0</v>
      </c>
      <c r="AF215" s="47">
        <v>0</v>
      </c>
      <c r="AG215" s="47">
        <v>0</v>
      </c>
      <c r="AH215" s="48">
        <v>0</v>
      </c>
      <c r="AI215" s="45" t="str">
        <f>Tabella169[[#This Row],[Required for Care Plan generation]]</f>
        <v>No</v>
      </c>
      <c r="AJ215" s="45" t="str">
        <f>IF(SUM(Tabella169[[#This Row],[DE-12]:[LT-75]])&gt;0,"Yes","No")</f>
        <v>Yes</v>
      </c>
    </row>
    <row r="216" spans="1:36" s="20" customFormat="1" ht="15" customHeight="1" x14ac:dyDescent="0.25">
      <c r="A216" s="79" t="s">
        <v>330</v>
      </c>
      <c r="B216" s="80" t="s">
        <v>366</v>
      </c>
      <c r="C216" s="21" t="s">
        <v>367</v>
      </c>
      <c r="D216" s="22" t="s">
        <v>791</v>
      </c>
      <c r="E216" s="23" t="s">
        <v>716</v>
      </c>
      <c r="F216" s="22" t="s">
        <v>694</v>
      </c>
      <c r="G216" s="45">
        <v>0</v>
      </c>
      <c r="H216" s="46">
        <v>1</v>
      </c>
      <c r="I216" s="47">
        <v>1</v>
      </c>
      <c r="J216" s="47">
        <v>1</v>
      </c>
      <c r="K216" s="47">
        <v>1</v>
      </c>
      <c r="L216" s="47">
        <v>1</v>
      </c>
      <c r="M216" s="47">
        <v>1</v>
      </c>
      <c r="N216" s="47">
        <v>0</v>
      </c>
      <c r="O216" s="47">
        <v>0</v>
      </c>
      <c r="P216" s="47">
        <v>0</v>
      </c>
      <c r="Q216" s="47">
        <v>0</v>
      </c>
      <c r="R216" s="48">
        <v>0</v>
      </c>
      <c r="S216" s="47">
        <v>0</v>
      </c>
      <c r="T216" s="47">
        <v>1</v>
      </c>
      <c r="U216" s="47">
        <v>1</v>
      </c>
      <c r="V216" s="47">
        <v>1</v>
      </c>
      <c r="W216" s="46">
        <v>1</v>
      </c>
      <c r="X216" s="48">
        <v>1</v>
      </c>
      <c r="Y216" s="46">
        <v>0</v>
      </c>
      <c r="Z216" s="47">
        <v>0</v>
      </c>
      <c r="AA216" s="47">
        <v>0</v>
      </c>
      <c r="AB216" s="47">
        <v>0</v>
      </c>
      <c r="AC216" s="47">
        <v>0</v>
      </c>
      <c r="AD216" s="47">
        <v>0</v>
      </c>
      <c r="AE216" s="47">
        <v>0</v>
      </c>
      <c r="AF216" s="47">
        <v>0</v>
      </c>
      <c r="AG216" s="47">
        <v>0</v>
      </c>
      <c r="AH216" s="48">
        <v>0</v>
      </c>
      <c r="AI216" s="45" t="str">
        <f>Tabella169[[#This Row],[Required for Care Plan generation]]</f>
        <v>Yes</v>
      </c>
      <c r="AJ216" s="45" t="str">
        <f>IF(SUM(Tabella169[[#This Row],[DE-12]:[LT-75]])&gt;0,"Yes","No")</f>
        <v>Yes</v>
      </c>
    </row>
    <row r="217" spans="1:36" s="20" customFormat="1" ht="15" customHeight="1" x14ac:dyDescent="0.25">
      <c r="A217" s="79" t="s">
        <v>330</v>
      </c>
      <c r="B217" s="80" t="s">
        <v>368</v>
      </c>
      <c r="C217" s="21" t="s">
        <v>369</v>
      </c>
      <c r="D217" s="23" t="s">
        <v>717</v>
      </c>
      <c r="E217" s="22" t="s">
        <v>735</v>
      </c>
      <c r="F217" s="22" t="s">
        <v>695</v>
      </c>
      <c r="G217" s="45">
        <v>0</v>
      </c>
      <c r="H217" s="46">
        <v>1</v>
      </c>
      <c r="I217" s="47">
        <v>1</v>
      </c>
      <c r="J217" s="47">
        <v>1</v>
      </c>
      <c r="K217" s="47">
        <v>1</v>
      </c>
      <c r="L217" s="47">
        <v>1</v>
      </c>
      <c r="M217" s="47">
        <v>1</v>
      </c>
      <c r="N217" s="47">
        <v>0</v>
      </c>
      <c r="O217" s="47">
        <v>0</v>
      </c>
      <c r="P217" s="47">
        <v>0</v>
      </c>
      <c r="Q217" s="47">
        <v>0</v>
      </c>
      <c r="R217" s="48">
        <v>0</v>
      </c>
      <c r="S217" s="47">
        <v>1</v>
      </c>
      <c r="T217" s="47">
        <v>1</v>
      </c>
      <c r="U217" s="47">
        <v>1</v>
      </c>
      <c r="V217" s="47">
        <v>1</v>
      </c>
      <c r="W217" s="46">
        <v>0</v>
      </c>
      <c r="X217" s="48">
        <v>0</v>
      </c>
      <c r="Y217" s="46">
        <v>0</v>
      </c>
      <c r="Z217" s="47">
        <v>0</v>
      </c>
      <c r="AA217" s="47">
        <v>0</v>
      </c>
      <c r="AB217" s="47">
        <v>0</v>
      </c>
      <c r="AC217" s="47">
        <v>0</v>
      </c>
      <c r="AD217" s="47">
        <v>0</v>
      </c>
      <c r="AE217" s="47">
        <v>0</v>
      </c>
      <c r="AF217" s="47">
        <v>0</v>
      </c>
      <c r="AG217" s="47">
        <v>0</v>
      </c>
      <c r="AH217" s="48">
        <v>0</v>
      </c>
      <c r="AI217" s="45" t="str">
        <f>Tabella169[[#This Row],[Required for Care Plan generation]]</f>
        <v>No</v>
      </c>
      <c r="AJ217" s="45" t="str">
        <f>IF(SUM(Tabella169[[#This Row],[DE-12]:[LT-75]])&gt;0,"Yes","No")</f>
        <v>Yes</v>
      </c>
    </row>
    <row r="218" spans="1:36" s="20" customFormat="1" ht="15" customHeight="1" x14ac:dyDescent="0.25">
      <c r="A218" s="79" t="s">
        <v>330</v>
      </c>
      <c r="B218" s="80" t="s">
        <v>370</v>
      </c>
      <c r="C218" s="21" t="s">
        <v>371</v>
      </c>
      <c r="D218" s="22" t="s">
        <v>792</v>
      </c>
      <c r="E218" s="22" t="s">
        <v>735</v>
      </c>
      <c r="F218" s="22" t="s">
        <v>696</v>
      </c>
      <c r="G218" s="45">
        <v>0</v>
      </c>
      <c r="H218" s="46">
        <v>1</v>
      </c>
      <c r="I218" s="47">
        <v>0</v>
      </c>
      <c r="J218" s="47">
        <v>0</v>
      </c>
      <c r="K218" s="47">
        <v>0</v>
      </c>
      <c r="L218" s="47">
        <v>0</v>
      </c>
      <c r="M218" s="47">
        <v>0</v>
      </c>
      <c r="N218" s="47">
        <v>0</v>
      </c>
      <c r="O218" s="47">
        <v>0</v>
      </c>
      <c r="P218" s="47">
        <v>0</v>
      </c>
      <c r="Q218" s="47">
        <v>0</v>
      </c>
      <c r="R218" s="48">
        <v>0</v>
      </c>
      <c r="S218" s="47">
        <v>0</v>
      </c>
      <c r="T218" s="47">
        <v>0</v>
      </c>
      <c r="U218" s="47">
        <v>0</v>
      </c>
      <c r="V218" s="47">
        <v>0</v>
      </c>
      <c r="W218" s="46">
        <v>0</v>
      </c>
      <c r="X218" s="48">
        <v>0</v>
      </c>
      <c r="Y218" s="46">
        <v>0</v>
      </c>
      <c r="Z218" s="47">
        <v>0</v>
      </c>
      <c r="AA218" s="47">
        <v>0</v>
      </c>
      <c r="AB218" s="47">
        <v>0</v>
      </c>
      <c r="AC218" s="47">
        <v>0</v>
      </c>
      <c r="AD218" s="47">
        <v>0</v>
      </c>
      <c r="AE218" s="47">
        <v>0</v>
      </c>
      <c r="AF218" s="47">
        <v>0</v>
      </c>
      <c r="AG218" s="47">
        <v>0</v>
      </c>
      <c r="AH218" s="48">
        <v>0</v>
      </c>
      <c r="AI218" s="45" t="str">
        <f>Tabella169[[#This Row],[Required for Care Plan generation]]</f>
        <v>No</v>
      </c>
      <c r="AJ218" s="45" t="str">
        <f>IF(SUM(Tabella169[[#This Row],[DE-12]:[LT-75]])&gt;0,"Yes","No")</f>
        <v>Yes</v>
      </c>
    </row>
    <row r="219" spans="1:36" s="20" customFormat="1" ht="15" customHeight="1" x14ac:dyDescent="0.25">
      <c r="A219" s="79" t="s">
        <v>330</v>
      </c>
      <c r="B219" s="80" t="s">
        <v>372</v>
      </c>
      <c r="C219" s="21" t="s">
        <v>373</v>
      </c>
      <c r="D219" s="23" t="s">
        <v>718</v>
      </c>
      <c r="E219" s="22" t="s">
        <v>735</v>
      </c>
      <c r="F219" s="22" t="s">
        <v>697</v>
      </c>
      <c r="G219" s="45">
        <v>0</v>
      </c>
      <c r="H219" s="46">
        <v>1</v>
      </c>
      <c r="I219" s="47">
        <v>0</v>
      </c>
      <c r="J219" s="47">
        <v>0</v>
      </c>
      <c r="K219" s="47">
        <v>0</v>
      </c>
      <c r="L219" s="47">
        <v>0</v>
      </c>
      <c r="M219" s="47">
        <v>0</v>
      </c>
      <c r="N219" s="47">
        <v>0</v>
      </c>
      <c r="O219" s="47">
        <v>0</v>
      </c>
      <c r="P219" s="47">
        <v>0</v>
      </c>
      <c r="Q219" s="47">
        <v>0</v>
      </c>
      <c r="R219" s="48">
        <v>0</v>
      </c>
      <c r="S219" s="47">
        <v>0</v>
      </c>
      <c r="T219" s="47">
        <v>0</v>
      </c>
      <c r="U219" s="47">
        <v>0</v>
      </c>
      <c r="V219" s="47">
        <v>0</v>
      </c>
      <c r="W219" s="46">
        <v>0</v>
      </c>
      <c r="X219" s="48">
        <v>0</v>
      </c>
      <c r="Y219" s="46">
        <v>0</v>
      </c>
      <c r="Z219" s="47">
        <v>0</v>
      </c>
      <c r="AA219" s="47">
        <v>0</v>
      </c>
      <c r="AB219" s="47">
        <v>0</v>
      </c>
      <c r="AC219" s="47">
        <v>0</v>
      </c>
      <c r="AD219" s="47">
        <v>0</v>
      </c>
      <c r="AE219" s="47">
        <v>0</v>
      </c>
      <c r="AF219" s="47">
        <v>0</v>
      </c>
      <c r="AG219" s="47">
        <v>0</v>
      </c>
      <c r="AH219" s="48">
        <v>0</v>
      </c>
      <c r="AI219" s="45" t="str">
        <f>Tabella169[[#This Row],[Required for Care Plan generation]]</f>
        <v>No</v>
      </c>
      <c r="AJ219" s="45" t="str">
        <f>IF(SUM(Tabella169[[#This Row],[DE-12]:[LT-75]])&gt;0,"Yes","No")</f>
        <v>Yes</v>
      </c>
    </row>
    <row r="220" spans="1:36" s="20" customFormat="1" ht="15" customHeight="1" x14ac:dyDescent="0.25">
      <c r="A220" s="79" t="s">
        <v>330</v>
      </c>
      <c r="B220" s="80" t="s">
        <v>374</v>
      </c>
      <c r="C220" s="21" t="s">
        <v>375</v>
      </c>
      <c r="D220" s="23" t="s">
        <v>718</v>
      </c>
      <c r="E220" s="22" t="s">
        <v>735</v>
      </c>
      <c r="F220" s="22" t="s">
        <v>698</v>
      </c>
      <c r="G220" s="45">
        <v>0</v>
      </c>
      <c r="H220" s="46">
        <v>0</v>
      </c>
      <c r="I220" s="47">
        <v>0</v>
      </c>
      <c r="J220" s="47">
        <v>0</v>
      </c>
      <c r="K220" s="47">
        <v>0</v>
      </c>
      <c r="L220" s="47">
        <v>0</v>
      </c>
      <c r="M220" s="47">
        <v>0</v>
      </c>
      <c r="N220" s="47">
        <v>0</v>
      </c>
      <c r="O220" s="47">
        <v>0</v>
      </c>
      <c r="P220" s="47">
        <v>0</v>
      </c>
      <c r="Q220" s="47">
        <v>0</v>
      </c>
      <c r="R220" s="48">
        <v>0</v>
      </c>
      <c r="S220" s="47">
        <v>0</v>
      </c>
      <c r="T220" s="47">
        <v>1</v>
      </c>
      <c r="U220" s="47">
        <v>1</v>
      </c>
      <c r="V220" s="47">
        <v>1</v>
      </c>
      <c r="W220" s="46">
        <v>1</v>
      </c>
      <c r="X220" s="48">
        <v>0</v>
      </c>
      <c r="Y220" s="46">
        <v>0</v>
      </c>
      <c r="Z220" s="47">
        <v>0</v>
      </c>
      <c r="AA220" s="47">
        <v>0</v>
      </c>
      <c r="AB220" s="47">
        <v>0</v>
      </c>
      <c r="AC220" s="47">
        <v>0</v>
      </c>
      <c r="AD220" s="47">
        <v>0</v>
      </c>
      <c r="AE220" s="47">
        <v>0</v>
      </c>
      <c r="AF220" s="47">
        <v>0</v>
      </c>
      <c r="AG220" s="47">
        <v>0</v>
      </c>
      <c r="AH220" s="48">
        <v>0</v>
      </c>
      <c r="AI220" s="45" t="str">
        <f>Tabella169[[#This Row],[Required for Care Plan generation]]</f>
        <v>No</v>
      </c>
      <c r="AJ220" s="45" t="str">
        <f>IF(SUM(Tabella169[[#This Row],[DE-12]:[LT-75]])&gt;0,"Yes","No")</f>
        <v>Yes</v>
      </c>
    </row>
    <row r="221" spans="1:36" s="20" customFormat="1" ht="15" customHeight="1" thickBot="1" x14ac:dyDescent="0.3">
      <c r="A221" s="79" t="s">
        <v>330</v>
      </c>
      <c r="B221" s="80" t="s">
        <v>376</v>
      </c>
      <c r="C221" s="21" t="s">
        <v>377</v>
      </c>
      <c r="D221" s="23" t="s">
        <v>735</v>
      </c>
      <c r="E221" s="22" t="s">
        <v>735</v>
      </c>
      <c r="F221" s="22"/>
      <c r="G221" s="45">
        <v>0</v>
      </c>
      <c r="H221" s="46">
        <v>0</v>
      </c>
      <c r="I221" s="47">
        <v>0</v>
      </c>
      <c r="J221" s="47">
        <v>0</v>
      </c>
      <c r="K221" s="47">
        <v>0</v>
      </c>
      <c r="L221" s="47">
        <v>0</v>
      </c>
      <c r="M221" s="47">
        <v>0</v>
      </c>
      <c r="N221" s="47">
        <v>0</v>
      </c>
      <c r="O221" s="47">
        <v>0</v>
      </c>
      <c r="P221" s="47">
        <v>0</v>
      </c>
      <c r="Q221" s="47">
        <v>0</v>
      </c>
      <c r="R221" s="48">
        <v>0</v>
      </c>
      <c r="S221" s="47">
        <v>0</v>
      </c>
      <c r="T221" s="47">
        <v>0</v>
      </c>
      <c r="U221" s="47">
        <v>0</v>
      </c>
      <c r="V221" s="47">
        <v>0</v>
      </c>
      <c r="W221" s="46">
        <v>0</v>
      </c>
      <c r="X221" s="48">
        <v>0</v>
      </c>
      <c r="Y221" s="46">
        <v>0</v>
      </c>
      <c r="Z221" s="47">
        <v>0</v>
      </c>
      <c r="AA221" s="47">
        <v>0</v>
      </c>
      <c r="AB221" s="47">
        <v>0</v>
      </c>
      <c r="AC221" s="47">
        <v>0</v>
      </c>
      <c r="AD221" s="47">
        <v>0</v>
      </c>
      <c r="AE221" s="47">
        <v>0</v>
      </c>
      <c r="AF221" s="47">
        <v>0</v>
      </c>
      <c r="AG221" s="47">
        <v>0</v>
      </c>
      <c r="AH221" s="48">
        <v>0</v>
      </c>
      <c r="AI221" s="45" t="str">
        <f>Tabella169[[#This Row],[Required for Care Plan generation]]</f>
        <v>No</v>
      </c>
      <c r="AJ221" s="45" t="str">
        <f>IF(SUM(Tabella169[[#This Row],[DE-12]:[LT-75]])&gt;0,"Yes","No")</f>
        <v>No</v>
      </c>
    </row>
    <row r="222" spans="1:36" s="20" customFormat="1" ht="15" customHeight="1" thickTop="1" x14ac:dyDescent="0.25">
      <c r="A222" s="85" t="s">
        <v>378</v>
      </c>
      <c r="B222" s="86" t="s">
        <v>27</v>
      </c>
      <c r="C222" s="35" t="s">
        <v>28</v>
      </c>
      <c r="D222" s="36" t="s">
        <v>716</v>
      </c>
      <c r="E222" s="36" t="s">
        <v>735</v>
      </c>
      <c r="F222" s="36" t="s">
        <v>676</v>
      </c>
      <c r="G222" s="41">
        <v>0</v>
      </c>
      <c r="H222" s="42">
        <v>0</v>
      </c>
      <c r="I222" s="43">
        <v>0</v>
      </c>
      <c r="J222" s="43">
        <v>0</v>
      </c>
      <c r="K222" s="43">
        <v>0</v>
      </c>
      <c r="L222" s="43">
        <v>0</v>
      </c>
      <c r="M222" s="43">
        <v>0</v>
      </c>
      <c r="N222" s="43">
        <v>0</v>
      </c>
      <c r="O222" s="43">
        <v>0</v>
      </c>
      <c r="P222" s="43">
        <v>0</v>
      </c>
      <c r="Q222" s="43">
        <v>0</v>
      </c>
      <c r="R222" s="44">
        <v>0</v>
      </c>
      <c r="S222" s="42">
        <v>0</v>
      </c>
      <c r="T222" s="43">
        <v>0</v>
      </c>
      <c r="U222" s="43">
        <v>0</v>
      </c>
      <c r="V222" s="44">
        <v>0</v>
      </c>
      <c r="W222" s="42">
        <v>0</v>
      </c>
      <c r="X222" s="44">
        <v>0</v>
      </c>
      <c r="Y222" s="42">
        <v>0</v>
      </c>
      <c r="Z222" s="43">
        <v>0</v>
      </c>
      <c r="AA222" s="43">
        <v>0</v>
      </c>
      <c r="AB222" s="43">
        <v>0</v>
      </c>
      <c r="AC222" s="43">
        <v>0</v>
      </c>
      <c r="AD222" s="43">
        <v>0</v>
      </c>
      <c r="AE222" s="43">
        <v>0</v>
      </c>
      <c r="AF222" s="43">
        <v>0</v>
      </c>
      <c r="AG222" s="43">
        <v>0</v>
      </c>
      <c r="AH222" s="44">
        <v>0</v>
      </c>
      <c r="AI222" s="45" t="str">
        <f>Tabella169[[#This Row],[Required for Care Plan generation]]</f>
        <v>No</v>
      </c>
      <c r="AJ222" s="45" t="str">
        <f>IF(SUM(Tabella169[[#This Row],[DE-12]:[LT-75]])&gt;0,"Yes","No")</f>
        <v>No</v>
      </c>
    </row>
    <row r="223" spans="1:36" s="20" customFormat="1" ht="15" customHeight="1" x14ac:dyDescent="0.25">
      <c r="A223" s="83" t="s">
        <v>378</v>
      </c>
      <c r="B223" s="84" t="s">
        <v>107</v>
      </c>
      <c r="C223" s="24" t="s">
        <v>108</v>
      </c>
      <c r="D223" s="25" t="s">
        <v>716</v>
      </c>
      <c r="E223" s="25" t="s">
        <v>735</v>
      </c>
      <c r="F223" s="25"/>
      <c r="G223" s="45">
        <v>0</v>
      </c>
      <c r="H223" s="46">
        <v>0</v>
      </c>
      <c r="I223" s="47">
        <v>0</v>
      </c>
      <c r="J223" s="47">
        <v>0</v>
      </c>
      <c r="K223" s="47">
        <v>0</v>
      </c>
      <c r="L223" s="47">
        <v>0</v>
      </c>
      <c r="M223" s="47">
        <v>0</v>
      </c>
      <c r="N223" s="47">
        <v>0</v>
      </c>
      <c r="O223" s="47">
        <v>0</v>
      </c>
      <c r="P223" s="47">
        <v>0</v>
      </c>
      <c r="Q223" s="47">
        <v>0</v>
      </c>
      <c r="R223" s="48">
        <v>0</v>
      </c>
      <c r="S223" s="46">
        <v>0</v>
      </c>
      <c r="T223" s="47">
        <v>0</v>
      </c>
      <c r="U223" s="47">
        <v>0</v>
      </c>
      <c r="V223" s="48">
        <v>0</v>
      </c>
      <c r="W223" s="46">
        <v>0</v>
      </c>
      <c r="X223" s="48">
        <v>0</v>
      </c>
      <c r="Y223" s="46">
        <v>0</v>
      </c>
      <c r="Z223" s="47">
        <v>0</v>
      </c>
      <c r="AA223" s="47">
        <v>0</v>
      </c>
      <c r="AB223" s="47">
        <v>0</v>
      </c>
      <c r="AC223" s="47">
        <v>0</v>
      </c>
      <c r="AD223" s="47">
        <v>0</v>
      </c>
      <c r="AE223" s="47">
        <v>0</v>
      </c>
      <c r="AF223" s="47">
        <v>0</v>
      </c>
      <c r="AG223" s="47">
        <v>0</v>
      </c>
      <c r="AH223" s="48">
        <v>0</v>
      </c>
      <c r="AI223" s="45" t="str">
        <f>Tabella169[[#This Row],[Required for Care Plan generation]]</f>
        <v>No</v>
      </c>
      <c r="AJ223" s="45" t="str">
        <f>IF(SUM(Tabella169[[#This Row],[DE-12]:[LT-75]])&gt;0,"Yes","No")</f>
        <v>No</v>
      </c>
    </row>
    <row r="224" spans="1:36" s="20" customFormat="1" ht="15" customHeight="1" x14ac:dyDescent="0.25">
      <c r="A224" s="83" t="s">
        <v>378</v>
      </c>
      <c r="B224" s="84" t="s">
        <v>379</v>
      </c>
      <c r="C224" s="24" t="s">
        <v>380</v>
      </c>
      <c r="D224" s="25" t="s">
        <v>716</v>
      </c>
      <c r="E224" s="25" t="s">
        <v>735</v>
      </c>
      <c r="F224" s="25" t="s">
        <v>699</v>
      </c>
      <c r="G224" s="45">
        <v>0</v>
      </c>
      <c r="H224" s="46">
        <v>0</v>
      </c>
      <c r="I224" s="47">
        <v>0</v>
      </c>
      <c r="J224" s="47">
        <v>0</v>
      </c>
      <c r="K224" s="47">
        <v>0</v>
      </c>
      <c r="L224" s="47">
        <v>0</v>
      </c>
      <c r="M224" s="47">
        <v>0</v>
      </c>
      <c r="N224" s="47">
        <v>0</v>
      </c>
      <c r="O224" s="47">
        <v>0</v>
      </c>
      <c r="P224" s="47">
        <v>0</v>
      </c>
      <c r="Q224" s="47">
        <v>0</v>
      </c>
      <c r="R224" s="48">
        <v>0</v>
      </c>
      <c r="S224" s="46">
        <v>0</v>
      </c>
      <c r="T224" s="47">
        <v>0</v>
      </c>
      <c r="U224" s="47">
        <v>0</v>
      </c>
      <c r="V224" s="48">
        <v>0</v>
      </c>
      <c r="W224" s="46">
        <v>0</v>
      </c>
      <c r="X224" s="48">
        <v>0</v>
      </c>
      <c r="Y224" s="46">
        <v>0</v>
      </c>
      <c r="Z224" s="47">
        <v>0</v>
      </c>
      <c r="AA224" s="47">
        <v>0</v>
      </c>
      <c r="AB224" s="47">
        <v>0</v>
      </c>
      <c r="AC224" s="47">
        <v>0</v>
      </c>
      <c r="AD224" s="47">
        <v>0</v>
      </c>
      <c r="AE224" s="47">
        <v>0</v>
      </c>
      <c r="AF224" s="47">
        <v>0</v>
      </c>
      <c r="AG224" s="47">
        <v>0</v>
      </c>
      <c r="AH224" s="48">
        <v>0</v>
      </c>
      <c r="AI224" s="45" t="str">
        <f>Tabella169[[#This Row],[Required for Care Plan generation]]</f>
        <v>No</v>
      </c>
      <c r="AJ224" s="45" t="str">
        <f>IF(SUM(Tabella169[[#This Row],[DE-12]:[LT-75]])&gt;0,"Yes","No")</f>
        <v>No</v>
      </c>
    </row>
    <row r="225" spans="1:36" s="20" customFormat="1" ht="15" customHeight="1" x14ac:dyDescent="0.25">
      <c r="A225" s="83" t="s">
        <v>378</v>
      </c>
      <c r="B225" s="84" t="s">
        <v>381</v>
      </c>
      <c r="C225" s="24" t="s">
        <v>382</v>
      </c>
      <c r="D225" s="26" t="s">
        <v>718</v>
      </c>
      <c r="E225" s="25" t="s">
        <v>735</v>
      </c>
      <c r="F225" s="25" t="s">
        <v>700</v>
      </c>
      <c r="G225" s="45">
        <v>0</v>
      </c>
      <c r="H225" s="46">
        <v>0</v>
      </c>
      <c r="I225" s="47">
        <v>0</v>
      </c>
      <c r="J225" s="47">
        <v>0</v>
      </c>
      <c r="K225" s="47">
        <v>0</v>
      </c>
      <c r="L225" s="47">
        <v>0</v>
      </c>
      <c r="M225" s="47">
        <v>0</v>
      </c>
      <c r="N225" s="47">
        <v>0</v>
      </c>
      <c r="O225" s="47">
        <v>0</v>
      </c>
      <c r="P225" s="47">
        <v>0</v>
      </c>
      <c r="Q225" s="47">
        <v>0</v>
      </c>
      <c r="R225" s="48">
        <v>0</v>
      </c>
      <c r="S225" s="46">
        <v>0</v>
      </c>
      <c r="T225" s="47">
        <v>0</v>
      </c>
      <c r="U225" s="47">
        <v>0</v>
      </c>
      <c r="V225" s="48">
        <v>0</v>
      </c>
      <c r="W225" s="46">
        <v>0</v>
      </c>
      <c r="X225" s="48">
        <v>0</v>
      </c>
      <c r="Y225" s="46">
        <v>0</v>
      </c>
      <c r="Z225" s="47">
        <v>0</v>
      </c>
      <c r="AA225" s="47">
        <v>0</v>
      </c>
      <c r="AB225" s="47">
        <v>0</v>
      </c>
      <c r="AC225" s="47">
        <v>0</v>
      </c>
      <c r="AD225" s="47">
        <v>0</v>
      </c>
      <c r="AE225" s="47">
        <v>0</v>
      </c>
      <c r="AF225" s="47">
        <v>0</v>
      </c>
      <c r="AG225" s="47">
        <v>0</v>
      </c>
      <c r="AH225" s="48">
        <v>0</v>
      </c>
      <c r="AI225" s="45" t="str">
        <f>Tabella169[[#This Row],[Required for Care Plan generation]]</f>
        <v>No</v>
      </c>
      <c r="AJ225" s="45" t="str">
        <f>IF(SUM(Tabella169[[#This Row],[DE-12]:[LT-75]])&gt;0,"Yes","No")</f>
        <v>No</v>
      </c>
    </row>
    <row r="226" spans="1:36" s="20" customFormat="1" ht="15" customHeight="1" x14ac:dyDescent="0.25">
      <c r="A226" s="83" t="s">
        <v>378</v>
      </c>
      <c r="B226" s="84" t="s">
        <v>383</v>
      </c>
      <c r="C226" s="24" t="s">
        <v>384</v>
      </c>
      <c r="D226" s="26" t="s">
        <v>718</v>
      </c>
      <c r="E226" s="25" t="s">
        <v>735</v>
      </c>
      <c r="F226" s="25" t="s">
        <v>701</v>
      </c>
      <c r="G226" s="45">
        <v>0</v>
      </c>
      <c r="H226" s="46">
        <v>0</v>
      </c>
      <c r="I226" s="47">
        <v>0</v>
      </c>
      <c r="J226" s="47">
        <v>0</v>
      </c>
      <c r="K226" s="47">
        <v>0</v>
      </c>
      <c r="L226" s="47">
        <v>0</v>
      </c>
      <c r="M226" s="47">
        <v>0</v>
      </c>
      <c r="N226" s="47">
        <v>0</v>
      </c>
      <c r="O226" s="47">
        <v>0</v>
      </c>
      <c r="P226" s="47">
        <v>0</v>
      </c>
      <c r="Q226" s="47">
        <v>0</v>
      </c>
      <c r="R226" s="48">
        <v>0</v>
      </c>
      <c r="S226" s="46">
        <v>0</v>
      </c>
      <c r="T226" s="47">
        <v>0</v>
      </c>
      <c r="U226" s="47">
        <v>0</v>
      </c>
      <c r="V226" s="48">
        <v>0</v>
      </c>
      <c r="W226" s="46">
        <v>0</v>
      </c>
      <c r="X226" s="48">
        <v>0</v>
      </c>
      <c r="Y226" s="46">
        <v>0</v>
      </c>
      <c r="Z226" s="47">
        <v>0</v>
      </c>
      <c r="AA226" s="47">
        <v>0</v>
      </c>
      <c r="AB226" s="47">
        <v>0</v>
      </c>
      <c r="AC226" s="47">
        <v>0</v>
      </c>
      <c r="AD226" s="47">
        <v>0</v>
      </c>
      <c r="AE226" s="47">
        <v>0</v>
      </c>
      <c r="AF226" s="47">
        <v>0</v>
      </c>
      <c r="AG226" s="47">
        <v>0</v>
      </c>
      <c r="AH226" s="48">
        <v>0</v>
      </c>
      <c r="AI226" s="45" t="str">
        <f>Tabella169[[#This Row],[Required for Care Plan generation]]</f>
        <v>No</v>
      </c>
      <c r="AJ226" s="45" t="str">
        <f>IF(SUM(Tabella169[[#This Row],[DE-12]:[LT-75]])&gt;0,"Yes","No")</f>
        <v>No</v>
      </c>
    </row>
    <row r="227" spans="1:36" s="20" customFormat="1" ht="15" customHeight="1" thickBot="1" x14ac:dyDescent="0.3">
      <c r="A227" s="87" t="s">
        <v>378</v>
      </c>
      <c r="B227" s="88" t="s">
        <v>385</v>
      </c>
      <c r="C227" s="37" t="s">
        <v>386</v>
      </c>
      <c r="D227" s="38" t="s">
        <v>718</v>
      </c>
      <c r="E227" s="39" t="s">
        <v>735</v>
      </c>
      <c r="F227" s="39" t="s">
        <v>702</v>
      </c>
      <c r="G227" s="49">
        <v>0</v>
      </c>
      <c r="H227" s="50">
        <v>0</v>
      </c>
      <c r="I227" s="51">
        <v>0</v>
      </c>
      <c r="J227" s="51">
        <v>0</v>
      </c>
      <c r="K227" s="51">
        <v>0</v>
      </c>
      <c r="L227" s="51">
        <v>0</v>
      </c>
      <c r="M227" s="51">
        <v>0</v>
      </c>
      <c r="N227" s="51">
        <v>0</v>
      </c>
      <c r="O227" s="51">
        <v>0</v>
      </c>
      <c r="P227" s="51">
        <v>0</v>
      </c>
      <c r="Q227" s="51">
        <v>0</v>
      </c>
      <c r="R227" s="52">
        <v>0</v>
      </c>
      <c r="S227" s="50">
        <v>0</v>
      </c>
      <c r="T227" s="51">
        <v>0</v>
      </c>
      <c r="U227" s="51">
        <v>0</v>
      </c>
      <c r="V227" s="52">
        <v>0</v>
      </c>
      <c r="W227" s="50">
        <v>0</v>
      </c>
      <c r="X227" s="52">
        <v>0</v>
      </c>
      <c r="Y227" s="50">
        <v>0</v>
      </c>
      <c r="Z227" s="51">
        <v>0</v>
      </c>
      <c r="AA227" s="51">
        <v>0</v>
      </c>
      <c r="AB227" s="51">
        <v>0</v>
      </c>
      <c r="AC227" s="51">
        <v>0</v>
      </c>
      <c r="AD227" s="51">
        <v>0</v>
      </c>
      <c r="AE227" s="51">
        <v>0</v>
      </c>
      <c r="AF227" s="51">
        <v>0</v>
      </c>
      <c r="AG227" s="51">
        <v>0</v>
      </c>
      <c r="AH227" s="52">
        <v>0</v>
      </c>
      <c r="AI227" s="45" t="str">
        <f>Tabella169[[#This Row],[Required for Care Plan generation]]</f>
        <v>No</v>
      </c>
      <c r="AJ227" s="45" t="str">
        <f>IF(SUM(Tabella169[[#This Row],[DE-12]:[LT-75]])&gt;0,"Yes","No")</f>
        <v>No</v>
      </c>
    </row>
    <row r="228" spans="1:36" s="20" customFormat="1" ht="15" customHeight="1" thickTop="1" x14ac:dyDescent="0.25">
      <c r="A228" s="77" t="s">
        <v>387</v>
      </c>
      <c r="B228" s="78" t="s">
        <v>27</v>
      </c>
      <c r="C228" s="30" t="s">
        <v>28</v>
      </c>
      <c r="D228" s="31" t="s">
        <v>716</v>
      </c>
      <c r="E228" s="31" t="s">
        <v>735</v>
      </c>
      <c r="F228" s="31" t="s">
        <v>670</v>
      </c>
      <c r="G228" s="41">
        <v>0</v>
      </c>
      <c r="H228" s="42">
        <v>0</v>
      </c>
      <c r="I228" s="43">
        <v>0</v>
      </c>
      <c r="J228" s="43">
        <v>0</v>
      </c>
      <c r="K228" s="43">
        <v>0</v>
      </c>
      <c r="L228" s="43">
        <v>0</v>
      </c>
      <c r="M228" s="43">
        <v>0</v>
      </c>
      <c r="N228" s="43">
        <v>0</v>
      </c>
      <c r="O228" s="43">
        <v>0</v>
      </c>
      <c r="P228" s="43">
        <v>0</v>
      </c>
      <c r="Q228" s="43">
        <v>0</v>
      </c>
      <c r="R228" s="44">
        <v>0</v>
      </c>
      <c r="S228" s="42">
        <v>0</v>
      </c>
      <c r="T228" s="43">
        <v>0</v>
      </c>
      <c r="U228" s="43">
        <v>0</v>
      </c>
      <c r="V228" s="44">
        <v>1</v>
      </c>
      <c r="W228" s="42">
        <v>0</v>
      </c>
      <c r="X228" s="44">
        <v>1</v>
      </c>
      <c r="Y228" s="42">
        <v>0</v>
      </c>
      <c r="Z228" s="43">
        <v>0</v>
      </c>
      <c r="AA228" s="43">
        <v>0</v>
      </c>
      <c r="AB228" s="43">
        <v>0</v>
      </c>
      <c r="AC228" s="43">
        <v>0</v>
      </c>
      <c r="AD228" s="43">
        <v>0</v>
      </c>
      <c r="AE228" s="43">
        <v>0</v>
      </c>
      <c r="AF228" s="43">
        <v>0</v>
      </c>
      <c r="AG228" s="43">
        <v>0</v>
      </c>
      <c r="AH228" s="44">
        <v>0</v>
      </c>
      <c r="AI228" s="45" t="str">
        <f>Tabella169[[#This Row],[Required for Care Plan generation]]</f>
        <v>No</v>
      </c>
      <c r="AJ228" s="45" t="str">
        <f>IF(SUM(Tabella169[[#This Row],[DE-12]:[LT-75]])&gt;0,"Yes","No")</f>
        <v>Yes</v>
      </c>
    </row>
    <row r="229" spans="1:36" s="20" customFormat="1" ht="15" customHeight="1" x14ac:dyDescent="0.25">
      <c r="A229" s="79" t="s">
        <v>387</v>
      </c>
      <c r="B229" s="80" t="s">
        <v>388</v>
      </c>
      <c r="C229" s="21" t="s">
        <v>389</v>
      </c>
      <c r="D229" s="22" t="s">
        <v>716</v>
      </c>
      <c r="E229" s="22" t="s">
        <v>735</v>
      </c>
      <c r="F229" s="22" t="s">
        <v>703</v>
      </c>
      <c r="G229" s="45">
        <v>0</v>
      </c>
      <c r="H229" s="46">
        <v>0</v>
      </c>
      <c r="I229" s="47">
        <v>0</v>
      </c>
      <c r="J229" s="47">
        <v>0</v>
      </c>
      <c r="K229" s="47">
        <v>0</v>
      </c>
      <c r="L229" s="47">
        <v>0</v>
      </c>
      <c r="M229" s="47">
        <v>0</v>
      </c>
      <c r="N229" s="47">
        <v>0</v>
      </c>
      <c r="O229" s="47">
        <v>0</v>
      </c>
      <c r="P229" s="47">
        <v>0</v>
      </c>
      <c r="Q229" s="47">
        <v>0</v>
      </c>
      <c r="R229" s="48">
        <v>0</v>
      </c>
      <c r="S229" s="46">
        <v>0</v>
      </c>
      <c r="T229" s="47">
        <v>0</v>
      </c>
      <c r="U229" s="47">
        <v>0</v>
      </c>
      <c r="V229" s="48">
        <v>1</v>
      </c>
      <c r="W229" s="46">
        <v>0</v>
      </c>
      <c r="X229" s="48">
        <v>1</v>
      </c>
      <c r="Y229" s="46">
        <v>0</v>
      </c>
      <c r="Z229" s="47">
        <v>0</v>
      </c>
      <c r="AA229" s="47">
        <v>0</v>
      </c>
      <c r="AB229" s="47">
        <v>0</v>
      </c>
      <c r="AC229" s="47">
        <v>0</v>
      </c>
      <c r="AD229" s="47">
        <v>0</v>
      </c>
      <c r="AE229" s="47">
        <v>0</v>
      </c>
      <c r="AF229" s="47">
        <v>0</v>
      </c>
      <c r="AG229" s="47">
        <v>0</v>
      </c>
      <c r="AH229" s="48">
        <v>0</v>
      </c>
      <c r="AI229" s="45" t="str">
        <f>Tabella169[[#This Row],[Required for Care Plan generation]]</f>
        <v>No</v>
      </c>
      <c r="AJ229" s="45" t="str">
        <f>IF(SUM(Tabella169[[#This Row],[DE-12]:[LT-75]])&gt;0,"Yes","No")</f>
        <v>Yes</v>
      </c>
    </row>
    <row r="230" spans="1:36" s="20" customFormat="1" ht="15" customHeight="1" x14ac:dyDescent="0.25">
      <c r="A230" s="79" t="s">
        <v>387</v>
      </c>
      <c r="B230" s="80" t="s">
        <v>322</v>
      </c>
      <c r="C230" s="21" t="s">
        <v>323</v>
      </c>
      <c r="D230" s="23" t="s">
        <v>717</v>
      </c>
      <c r="E230" s="22" t="s">
        <v>735</v>
      </c>
      <c r="F230" s="22" t="s">
        <v>704</v>
      </c>
      <c r="G230" s="45">
        <v>0</v>
      </c>
      <c r="H230" s="46">
        <v>0</v>
      </c>
      <c r="I230" s="47">
        <v>0</v>
      </c>
      <c r="J230" s="47">
        <v>0</v>
      </c>
      <c r="K230" s="47">
        <v>0</v>
      </c>
      <c r="L230" s="47">
        <v>0</v>
      </c>
      <c r="M230" s="47">
        <v>0</v>
      </c>
      <c r="N230" s="47">
        <v>0</v>
      </c>
      <c r="O230" s="47">
        <v>0</v>
      </c>
      <c r="P230" s="47">
        <v>0</v>
      </c>
      <c r="Q230" s="47">
        <v>0</v>
      </c>
      <c r="R230" s="48">
        <v>0</v>
      </c>
      <c r="S230" s="46">
        <v>0</v>
      </c>
      <c r="T230" s="47">
        <v>0</v>
      </c>
      <c r="U230" s="47">
        <v>0</v>
      </c>
      <c r="V230" s="48">
        <v>1</v>
      </c>
      <c r="W230" s="46">
        <v>0</v>
      </c>
      <c r="X230" s="48">
        <v>1</v>
      </c>
      <c r="Y230" s="46">
        <v>0</v>
      </c>
      <c r="Z230" s="47">
        <v>0</v>
      </c>
      <c r="AA230" s="47">
        <v>0</v>
      </c>
      <c r="AB230" s="47">
        <v>0</v>
      </c>
      <c r="AC230" s="47">
        <v>0</v>
      </c>
      <c r="AD230" s="47">
        <v>0</v>
      </c>
      <c r="AE230" s="47">
        <v>0</v>
      </c>
      <c r="AF230" s="47">
        <v>0</v>
      </c>
      <c r="AG230" s="47">
        <v>0</v>
      </c>
      <c r="AH230" s="48">
        <v>0</v>
      </c>
      <c r="AI230" s="45" t="str">
        <f>Tabella169[[#This Row],[Required for Care Plan generation]]</f>
        <v>No</v>
      </c>
      <c r="AJ230" s="45" t="str">
        <f>IF(SUM(Tabella169[[#This Row],[DE-12]:[LT-75]])&gt;0,"Yes","No")</f>
        <v>Yes</v>
      </c>
    </row>
    <row r="231" spans="1:36" s="20" customFormat="1" ht="15" customHeight="1" x14ac:dyDescent="0.25">
      <c r="A231" s="79" t="s">
        <v>387</v>
      </c>
      <c r="B231" s="80" t="s">
        <v>324</v>
      </c>
      <c r="C231" s="21" t="s">
        <v>325</v>
      </c>
      <c r="D231" s="23" t="s">
        <v>717</v>
      </c>
      <c r="E231" s="22" t="s">
        <v>735</v>
      </c>
      <c r="F231" s="22" t="s">
        <v>705</v>
      </c>
      <c r="G231" s="45">
        <v>0</v>
      </c>
      <c r="H231" s="46">
        <v>0</v>
      </c>
      <c r="I231" s="47">
        <v>0</v>
      </c>
      <c r="J231" s="47">
        <v>0</v>
      </c>
      <c r="K231" s="47">
        <v>0</v>
      </c>
      <c r="L231" s="47">
        <v>0</v>
      </c>
      <c r="M231" s="47">
        <v>0</v>
      </c>
      <c r="N231" s="47">
        <v>0</v>
      </c>
      <c r="O231" s="47">
        <v>0</v>
      </c>
      <c r="P231" s="47">
        <v>0</v>
      </c>
      <c r="Q231" s="47">
        <v>0</v>
      </c>
      <c r="R231" s="48">
        <v>0</v>
      </c>
      <c r="S231" s="46">
        <v>0</v>
      </c>
      <c r="T231" s="47">
        <v>0</v>
      </c>
      <c r="U231" s="47">
        <v>0</v>
      </c>
      <c r="V231" s="48">
        <v>1</v>
      </c>
      <c r="W231" s="46">
        <v>0</v>
      </c>
      <c r="X231" s="48">
        <v>1</v>
      </c>
      <c r="Y231" s="46">
        <v>0</v>
      </c>
      <c r="Z231" s="47">
        <v>0</v>
      </c>
      <c r="AA231" s="47">
        <v>0</v>
      </c>
      <c r="AB231" s="47">
        <v>0</v>
      </c>
      <c r="AC231" s="47">
        <v>0</v>
      </c>
      <c r="AD231" s="47">
        <v>0</v>
      </c>
      <c r="AE231" s="47">
        <v>0</v>
      </c>
      <c r="AF231" s="47">
        <v>0</v>
      </c>
      <c r="AG231" s="47">
        <v>0</v>
      </c>
      <c r="AH231" s="48">
        <v>0</v>
      </c>
      <c r="AI231" s="45" t="str">
        <f>Tabella169[[#This Row],[Required for Care Plan generation]]</f>
        <v>No</v>
      </c>
      <c r="AJ231" s="45" t="str">
        <f>IF(SUM(Tabella169[[#This Row],[DE-12]:[LT-75]])&gt;0,"Yes","No")</f>
        <v>Yes</v>
      </c>
    </row>
    <row r="232" spans="1:36" s="20" customFormat="1" ht="15" customHeight="1" x14ac:dyDescent="0.25">
      <c r="A232" s="79" t="s">
        <v>387</v>
      </c>
      <c r="B232" s="80" t="s">
        <v>326</v>
      </c>
      <c r="C232" s="21" t="s">
        <v>327</v>
      </c>
      <c r="D232" s="23" t="s">
        <v>717</v>
      </c>
      <c r="E232" s="22" t="s">
        <v>735</v>
      </c>
      <c r="F232" s="22" t="s">
        <v>706</v>
      </c>
      <c r="G232" s="45">
        <v>0</v>
      </c>
      <c r="H232" s="46">
        <v>0</v>
      </c>
      <c r="I232" s="47">
        <v>0</v>
      </c>
      <c r="J232" s="47">
        <v>0</v>
      </c>
      <c r="K232" s="47">
        <v>0</v>
      </c>
      <c r="L232" s="47">
        <v>0</v>
      </c>
      <c r="M232" s="47">
        <v>0</v>
      </c>
      <c r="N232" s="47">
        <v>0</v>
      </c>
      <c r="O232" s="47">
        <v>0</v>
      </c>
      <c r="P232" s="47">
        <v>0</v>
      </c>
      <c r="Q232" s="47">
        <v>0</v>
      </c>
      <c r="R232" s="48">
        <v>0</v>
      </c>
      <c r="S232" s="46">
        <v>0</v>
      </c>
      <c r="T232" s="47">
        <v>0</v>
      </c>
      <c r="U232" s="47">
        <v>0</v>
      </c>
      <c r="V232" s="48">
        <v>1</v>
      </c>
      <c r="W232" s="46">
        <v>0</v>
      </c>
      <c r="X232" s="48">
        <v>1</v>
      </c>
      <c r="Y232" s="46">
        <v>0</v>
      </c>
      <c r="Z232" s="47">
        <v>0</v>
      </c>
      <c r="AA232" s="47">
        <v>0</v>
      </c>
      <c r="AB232" s="47">
        <v>0</v>
      </c>
      <c r="AC232" s="47">
        <v>0</v>
      </c>
      <c r="AD232" s="47">
        <v>0</v>
      </c>
      <c r="AE232" s="47">
        <v>0</v>
      </c>
      <c r="AF232" s="47">
        <v>0</v>
      </c>
      <c r="AG232" s="47">
        <v>0</v>
      </c>
      <c r="AH232" s="48">
        <v>0</v>
      </c>
      <c r="AI232" s="45" t="str">
        <f>Tabella169[[#This Row],[Required for Care Plan generation]]</f>
        <v>No</v>
      </c>
      <c r="AJ232" s="45" t="str">
        <f>IF(SUM(Tabella169[[#This Row],[DE-12]:[LT-75]])&gt;0,"Yes","No")</f>
        <v>Yes</v>
      </c>
    </row>
    <row r="233" spans="1:36" s="20" customFormat="1" ht="15" customHeight="1" x14ac:dyDescent="0.25">
      <c r="A233" s="79" t="s">
        <v>387</v>
      </c>
      <c r="B233" s="80" t="s">
        <v>328</v>
      </c>
      <c r="C233" s="21" t="s">
        <v>329</v>
      </c>
      <c r="D233" s="22" t="s">
        <v>786</v>
      </c>
      <c r="E233" s="22" t="s">
        <v>735</v>
      </c>
      <c r="F233" s="22" t="s">
        <v>707</v>
      </c>
      <c r="G233" s="45">
        <v>0</v>
      </c>
      <c r="H233" s="46">
        <v>0</v>
      </c>
      <c r="I233" s="47">
        <v>0</v>
      </c>
      <c r="J233" s="47">
        <v>0</v>
      </c>
      <c r="K233" s="47">
        <v>0</v>
      </c>
      <c r="L233" s="47">
        <v>0</v>
      </c>
      <c r="M233" s="47">
        <v>0</v>
      </c>
      <c r="N233" s="47">
        <v>0</v>
      </c>
      <c r="O233" s="47">
        <v>0</v>
      </c>
      <c r="P233" s="47">
        <v>0</v>
      </c>
      <c r="Q233" s="47">
        <v>0</v>
      </c>
      <c r="R233" s="48">
        <v>0</v>
      </c>
      <c r="S233" s="46">
        <v>0</v>
      </c>
      <c r="T233" s="47">
        <v>0</v>
      </c>
      <c r="U233" s="47">
        <v>0</v>
      </c>
      <c r="V233" s="48">
        <v>0</v>
      </c>
      <c r="W233" s="46">
        <v>0</v>
      </c>
      <c r="X233" s="48">
        <v>1</v>
      </c>
      <c r="Y233" s="46">
        <v>0</v>
      </c>
      <c r="Z233" s="47">
        <v>0</v>
      </c>
      <c r="AA233" s="47">
        <v>0</v>
      </c>
      <c r="AB233" s="47">
        <v>0</v>
      </c>
      <c r="AC233" s="47">
        <v>0</v>
      </c>
      <c r="AD233" s="47">
        <v>0</v>
      </c>
      <c r="AE233" s="47">
        <v>0</v>
      </c>
      <c r="AF233" s="47">
        <v>0</v>
      </c>
      <c r="AG233" s="47">
        <v>0</v>
      </c>
      <c r="AH233" s="48">
        <v>0</v>
      </c>
      <c r="AI233" s="45" t="str">
        <f>Tabella169[[#This Row],[Required for Care Plan generation]]</f>
        <v>No</v>
      </c>
      <c r="AJ233" s="45" t="str">
        <f>IF(SUM(Tabella169[[#This Row],[DE-12]:[LT-75]])&gt;0,"Yes","No")</f>
        <v>Yes</v>
      </c>
    </row>
    <row r="234" spans="1:36" s="20" customFormat="1" ht="15" customHeight="1" x14ac:dyDescent="0.25">
      <c r="A234" s="79" t="s">
        <v>387</v>
      </c>
      <c r="B234" s="80" t="s">
        <v>390</v>
      </c>
      <c r="C234" s="21" t="s">
        <v>391</v>
      </c>
      <c r="D234" s="23" t="s">
        <v>717</v>
      </c>
      <c r="E234" s="22" t="s">
        <v>735</v>
      </c>
      <c r="F234" s="22" t="s">
        <v>708</v>
      </c>
      <c r="G234" s="45">
        <v>0</v>
      </c>
      <c r="H234" s="46">
        <v>0</v>
      </c>
      <c r="I234" s="47">
        <v>0</v>
      </c>
      <c r="J234" s="47">
        <v>0</v>
      </c>
      <c r="K234" s="47">
        <v>0</v>
      </c>
      <c r="L234" s="47">
        <v>0</v>
      </c>
      <c r="M234" s="47">
        <v>0</v>
      </c>
      <c r="N234" s="47">
        <v>0</v>
      </c>
      <c r="O234" s="47">
        <v>0</v>
      </c>
      <c r="P234" s="47">
        <v>0</v>
      </c>
      <c r="Q234" s="47">
        <v>0</v>
      </c>
      <c r="R234" s="48">
        <v>0</v>
      </c>
      <c r="S234" s="46">
        <v>0</v>
      </c>
      <c r="T234" s="47">
        <v>0</v>
      </c>
      <c r="U234" s="47">
        <v>0</v>
      </c>
      <c r="V234" s="48">
        <v>1</v>
      </c>
      <c r="W234" s="46">
        <v>0</v>
      </c>
      <c r="X234" s="48">
        <v>1</v>
      </c>
      <c r="Y234" s="46">
        <v>0</v>
      </c>
      <c r="Z234" s="47">
        <v>0</v>
      </c>
      <c r="AA234" s="47">
        <v>0</v>
      </c>
      <c r="AB234" s="47">
        <v>0</v>
      </c>
      <c r="AC234" s="47">
        <v>0</v>
      </c>
      <c r="AD234" s="47">
        <v>0</v>
      </c>
      <c r="AE234" s="47">
        <v>0</v>
      </c>
      <c r="AF234" s="47">
        <v>0</v>
      </c>
      <c r="AG234" s="47">
        <v>0</v>
      </c>
      <c r="AH234" s="48">
        <v>0</v>
      </c>
      <c r="AI234" s="45" t="str">
        <f>Tabella169[[#This Row],[Required for Care Plan generation]]</f>
        <v>No</v>
      </c>
      <c r="AJ234" s="45" t="str">
        <f>IF(SUM(Tabella169[[#This Row],[DE-12]:[LT-75]])&gt;0,"Yes","No")</f>
        <v>Yes</v>
      </c>
    </row>
    <row r="235" spans="1:36" s="20" customFormat="1" ht="15" customHeight="1" x14ac:dyDescent="0.25">
      <c r="A235" s="79" t="s">
        <v>387</v>
      </c>
      <c r="B235" s="80" t="s">
        <v>392</v>
      </c>
      <c r="C235" s="21" t="s">
        <v>393</v>
      </c>
      <c r="D235" s="23" t="s">
        <v>793</v>
      </c>
      <c r="E235" s="22" t="s">
        <v>735</v>
      </c>
      <c r="F235" s="22" t="s">
        <v>709</v>
      </c>
      <c r="G235" s="45">
        <v>0</v>
      </c>
      <c r="H235" s="46">
        <v>0</v>
      </c>
      <c r="I235" s="47">
        <v>0</v>
      </c>
      <c r="J235" s="47">
        <v>0</v>
      </c>
      <c r="K235" s="47">
        <v>0</v>
      </c>
      <c r="L235" s="47">
        <v>0</v>
      </c>
      <c r="M235" s="47">
        <v>0</v>
      </c>
      <c r="N235" s="47">
        <v>0</v>
      </c>
      <c r="O235" s="47">
        <v>0</v>
      </c>
      <c r="P235" s="47">
        <v>0</v>
      </c>
      <c r="Q235" s="47">
        <v>0</v>
      </c>
      <c r="R235" s="48">
        <v>0</v>
      </c>
      <c r="S235" s="46">
        <v>0</v>
      </c>
      <c r="T235" s="47">
        <v>0</v>
      </c>
      <c r="U235" s="47">
        <v>0</v>
      </c>
      <c r="V235" s="48">
        <v>0</v>
      </c>
      <c r="W235" s="46">
        <v>0</v>
      </c>
      <c r="X235" s="48">
        <v>0</v>
      </c>
      <c r="Y235" s="46">
        <v>0</v>
      </c>
      <c r="Z235" s="47">
        <v>0</v>
      </c>
      <c r="AA235" s="47">
        <v>0</v>
      </c>
      <c r="AB235" s="47">
        <v>0</v>
      </c>
      <c r="AC235" s="47">
        <v>0</v>
      </c>
      <c r="AD235" s="47">
        <v>0</v>
      </c>
      <c r="AE235" s="47">
        <v>0</v>
      </c>
      <c r="AF235" s="47">
        <v>0</v>
      </c>
      <c r="AG235" s="47">
        <v>0</v>
      </c>
      <c r="AH235" s="48">
        <v>0</v>
      </c>
      <c r="AI235" s="45" t="str">
        <f>Tabella169[[#This Row],[Required for Care Plan generation]]</f>
        <v>No</v>
      </c>
      <c r="AJ235" s="45" t="str">
        <f>IF(SUM(Tabella169[[#This Row],[DE-12]:[LT-75]])&gt;0,"Yes","No")</f>
        <v>No</v>
      </c>
    </row>
    <row r="236" spans="1:36" s="20" customFormat="1" ht="15" customHeight="1" x14ac:dyDescent="0.25">
      <c r="A236" s="79" t="s">
        <v>387</v>
      </c>
      <c r="B236" s="80" t="s">
        <v>83</v>
      </c>
      <c r="C236" s="21" t="s">
        <v>84</v>
      </c>
      <c r="D236" s="22" t="s">
        <v>794</v>
      </c>
      <c r="E236" s="22" t="s">
        <v>735</v>
      </c>
      <c r="F236" s="22" t="s">
        <v>710</v>
      </c>
      <c r="G236" s="45">
        <v>0</v>
      </c>
      <c r="H236" s="46">
        <v>0</v>
      </c>
      <c r="I236" s="47">
        <v>0</v>
      </c>
      <c r="J236" s="47">
        <v>0</v>
      </c>
      <c r="K236" s="47">
        <v>0</v>
      </c>
      <c r="L236" s="47">
        <v>0</v>
      </c>
      <c r="M236" s="47">
        <v>0</v>
      </c>
      <c r="N236" s="47">
        <v>0</v>
      </c>
      <c r="O236" s="47">
        <v>0</v>
      </c>
      <c r="P236" s="47">
        <v>0</v>
      </c>
      <c r="Q236" s="47">
        <v>0</v>
      </c>
      <c r="R236" s="48">
        <v>0</v>
      </c>
      <c r="S236" s="46">
        <v>0</v>
      </c>
      <c r="T236" s="47">
        <v>0</v>
      </c>
      <c r="U236" s="47">
        <v>0</v>
      </c>
      <c r="V236" s="48">
        <v>0</v>
      </c>
      <c r="W236" s="46">
        <v>0</v>
      </c>
      <c r="X236" s="48">
        <v>0</v>
      </c>
      <c r="Y236" s="46">
        <v>0</v>
      </c>
      <c r="Z236" s="47">
        <v>0</v>
      </c>
      <c r="AA236" s="47">
        <v>0</v>
      </c>
      <c r="AB236" s="47">
        <v>0</v>
      </c>
      <c r="AC236" s="47">
        <v>0</v>
      </c>
      <c r="AD236" s="47">
        <v>0</v>
      </c>
      <c r="AE236" s="47">
        <v>0</v>
      </c>
      <c r="AF236" s="47">
        <v>0</v>
      </c>
      <c r="AG236" s="47">
        <v>0</v>
      </c>
      <c r="AH236" s="48">
        <v>0</v>
      </c>
      <c r="AI236" s="45" t="str">
        <f>Tabella169[[#This Row],[Required for Care Plan generation]]</f>
        <v>No</v>
      </c>
      <c r="AJ236" s="45" t="str">
        <f>IF(SUM(Tabella169[[#This Row],[DE-12]:[LT-75]])&gt;0,"Yes","No")</f>
        <v>No</v>
      </c>
    </row>
    <row r="237" spans="1:36" s="20" customFormat="1" ht="15" customHeight="1" x14ac:dyDescent="0.25">
      <c r="A237" s="79" t="s">
        <v>387</v>
      </c>
      <c r="B237" s="80" t="s">
        <v>87</v>
      </c>
      <c r="C237" s="21" t="s">
        <v>88</v>
      </c>
      <c r="D237" s="22" t="s">
        <v>794</v>
      </c>
      <c r="E237" s="22" t="s">
        <v>735</v>
      </c>
      <c r="F237" s="22" t="s">
        <v>548</v>
      </c>
      <c r="G237" s="45">
        <v>0</v>
      </c>
      <c r="H237" s="46">
        <v>0</v>
      </c>
      <c r="I237" s="47">
        <v>0</v>
      </c>
      <c r="J237" s="47">
        <v>0</v>
      </c>
      <c r="K237" s="47">
        <v>0</v>
      </c>
      <c r="L237" s="47">
        <v>0</v>
      </c>
      <c r="M237" s="47">
        <v>0</v>
      </c>
      <c r="N237" s="47">
        <v>0</v>
      </c>
      <c r="O237" s="47">
        <v>0</v>
      </c>
      <c r="P237" s="47">
        <v>0</v>
      </c>
      <c r="Q237" s="47">
        <v>0</v>
      </c>
      <c r="R237" s="48">
        <v>0</v>
      </c>
      <c r="S237" s="46">
        <v>0</v>
      </c>
      <c r="T237" s="47">
        <v>0</v>
      </c>
      <c r="U237" s="47">
        <v>0</v>
      </c>
      <c r="V237" s="48">
        <v>0</v>
      </c>
      <c r="W237" s="46">
        <v>0</v>
      </c>
      <c r="X237" s="48">
        <v>1</v>
      </c>
      <c r="Y237" s="46">
        <v>0</v>
      </c>
      <c r="Z237" s="47">
        <v>0</v>
      </c>
      <c r="AA237" s="47">
        <v>0</v>
      </c>
      <c r="AB237" s="47">
        <v>0</v>
      </c>
      <c r="AC237" s="47">
        <v>0</v>
      </c>
      <c r="AD237" s="47">
        <v>0</v>
      </c>
      <c r="AE237" s="47">
        <v>0</v>
      </c>
      <c r="AF237" s="47">
        <v>0</v>
      </c>
      <c r="AG237" s="47">
        <v>0</v>
      </c>
      <c r="AH237" s="48">
        <v>0</v>
      </c>
      <c r="AI237" s="45" t="str">
        <f>Tabella169[[#This Row],[Required for Care Plan generation]]</f>
        <v>No</v>
      </c>
      <c r="AJ237" s="45" t="str">
        <f>IF(SUM(Tabella169[[#This Row],[DE-12]:[LT-75]])&gt;0,"Yes","No")</f>
        <v>Yes</v>
      </c>
    </row>
    <row r="238" spans="1:36" s="20" customFormat="1" ht="15" customHeight="1" x14ac:dyDescent="0.25">
      <c r="A238" s="79" t="s">
        <v>387</v>
      </c>
      <c r="B238" s="80" t="s">
        <v>394</v>
      </c>
      <c r="C238" s="21" t="s">
        <v>86</v>
      </c>
      <c r="D238" s="22" t="s">
        <v>795</v>
      </c>
      <c r="E238" s="22" t="s">
        <v>735</v>
      </c>
      <c r="F238" s="22" t="s">
        <v>711</v>
      </c>
      <c r="G238" s="45">
        <v>0</v>
      </c>
      <c r="H238" s="46">
        <v>0</v>
      </c>
      <c r="I238" s="47">
        <v>0</v>
      </c>
      <c r="J238" s="47">
        <v>0</v>
      </c>
      <c r="K238" s="47">
        <v>0</v>
      </c>
      <c r="L238" s="47">
        <v>0</v>
      </c>
      <c r="M238" s="47">
        <v>0</v>
      </c>
      <c r="N238" s="47">
        <v>0</v>
      </c>
      <c r="O238" s="47">
        <v>0</v>
      </c>
      <c r="P238" s="47">
        <v>0</v>
      </c>
      <c r="Q238" s="47">
        <v>0</v>
      </c>
      <c r="R238" s="48">
        <v>0</v>
      </c>
      <c r="S238" s="46">
        <v>0</v>
      </c>
      <c r="T238" s="47">
        <v>0</v>
      </c>
      <c r="U238" s="47">
        <v>0</v>
      </c>
      <c r="V238" s="48">
        <v>1</v>
      </c>
      <c r="W238" s="46">
        <v>0</v>
      </c>
      <c r="X238" s="48">
        <v>0</v>
      </c>
      <c r="Y238" s="46">
        <v>0</v>
      </c>
      <c r="Z238" s="47">
        <v>0</v>
      </c>
      <c r="AA238" s="47">
        <v>0</v>
      </c>
      <c r="AB238" s="47">
        <v>0</v>
      </c>
      <c r="AC238" s="47">
        <v>0</v>
      </c>
      <c r="AD238" s="47">
        <v>0</v>
      </c>
      <c r="AE238" s="47">
        <v>0</v>
      </c>
      <c r="AF238" s="47">
        <v>0</v>
      </c>
      <c r="AG238" s="47">
        <v>0</v>
      </c>
      <c r="AH238" s="48">
        <v>0</v>
      </c>
      <c r="AI238" s="45" t="str">
        <f>Tabella169[[#This Row],[Required for Care Plan generation]]</f>
        <v>No</v>
      </c>
      <c r="AJ238" s="45" t="str">
        <f>IF(SUM(Tabella169[[#This Row],[DE-12]:[LT-75]])&gt;0,"Yes","No")</f>
        <v>Yes</v>
      </c>
    </row>
    <row r="239" spans="1:36" s="20" customFormat="1" ht="15" customHeight="1" x14ac:dyDescent="0.25">
      <c r="A239" s="79" t="s">
        <v>387</v>
      </c>
      <c r="B239" s="80" t="s">
        <v>89</v>
      </c>
      <c r="C239" s="21" t="s">
        <v>90</v>
      </c>
      <c r="D239" s="23" t="s">
        <v>717</v>
      </c>
      <c r="E239" s="22" t="s">
        <v>735</v>
      </c>
      <c r="F239" s="22" t="s">
        <v>712</v>
      </c>
      <c r="G239" s="45">
        <v>0</v>
      </c>
      <c r="H239" s="46">
        <v>0</v>
      </c>
      <c r="I239" s="47">
        <v>0</v>
      </c>
      <c r="J239" s="47">
        <v>0</v>
      </c>
      <c r="K239" s="47">
        <v>0</v>
      </c>
      <c r="L239" s="47">
        <v>0</v>
      </c>
      <c r="M239" s="47">
        <v>0</v>
      </c>
      <c r="N239" s="47">
        <v>0</v>
      </c>
      <c r="O239" s="47">
        <v>0</v>
      </c>
      <c r="P239" s="47">
        <v>0</v>
      </c>
      <c r="Q239" s="47">
        <v>0</v>
      </c>
      <c r="R239" s="48">
        <v>0</v>
      </c>
      <c r="S239" s="46">
        <v>0</v>
      </c>
      <c r="T239" s="47">
        <v>0</v>
      </c>
      <c r="U239" s="47">
        <v>0</v>
      </c>
      <c r="V239" s="48">
        <v>1</v>
      </c>
      <c r="W239" s="46">
        <v>0</v>
      </c>
      <c r="X239" s="48">
        <v>1</v>
      </c>
      <c r="Y239" s="46">
        <v>0</v>
      </c>
      <c r="Z239" s="47">
        <v>0</v>
      </c>
      <c r="AA239" s="47">
        <v>0</v>
      </c>
      <c r="AB239" s="47">
        <v>0</v>
      </c>
      <c r="AC239" s="47">
        <v>0</v>
      </c>
      <c r="AD239" s="47">
        <v>0</v>
      </c>
      <c r="AE239" s="47">
        <v>0</v>
      </c>
      <c r="AF239" s="47">
        <v>0</v>
      </c>
      <c r="AG239" s="47">
        <v>0</v>
      </c>
      <c r="AH239" s="48">
        <v>0</v>
      </c>
      <c r="AI239" s="45" t="str">
        <f>Tabella169[[#This Row],[Required for Care Plan generation]]</f>
        <v>No</v>
      </c>
      <c r="AJ239" s="45" t="str">
        <f>IF(SUM(Tabella169[[#This Row],[DE-12]:[LT-75]])&gt;0,"Yes","No")</f>
        <v>Yes</v>
      </c>
    </row>
    <row r="240" spans="1:36" s="20" customFormat="1" ht="15" customHeight="1" x14ac:dyDescent="0.25">
      <c r="A240" s="79" t="s">
        <v>387</v>
      </c>
      <c r="B240" s="80" t="s">
        <v>91</v>
      </c>
      <c r="C240" s="21" t="s">
        <v>92</v>
      </c>
      <c r="D240" s="23" t="s">
        <v>717</v>
      </c>
      <c r="E240" s="22" t="s">
        <v>735</v>
      </c>
      <c r="F240" s="22" t="s">
        <v>713</v>
      </c>
      <c r="G240" s="45">
        <v>0</v>
      </c>
      <c r="H240" s="46">
        <v>0</v>
      </c>
      <c r="I240" s="47">
        <v>0</v>
      </c>
      <c r="J240" s="47">
        <v>0</v>
      </c>
      <c r="K240" s="47">
        <v>0</v>
      </c>
      <c r="L240" s="47">
        <v>0</v>
      </c>
      <c r="M240" s="47">
        <v>0</v>
      </c>
      <c r="N240" s="47">
        <v>0</v>
      </c>
      <c r="O240" s="47">
        <v>0</v>
      </c>
      <c r="P240" s="47">
        <v>0</v>
      </c>
      <c r="Q240" s="47">
        <v>0</v>
      </c>
      <c r="R240" s="48">
        <v>0</v>
      </c>
      <c r="S240" s="46">
        <v>0</v>
      </c>
      <c r="T240" s="47">
        <v>0</v>
      </c>
      <c r="U240" s="47">
        <v>0</v>
      </c>
      <c r="V240" s="48">
        <v>1</v>
      </c>
      <c r="W240" s="46">
        <v>0</v>
      </c>
      <c r="X240" s="48">
        <v>1</v>
      </c>
      <c r="Y240" s="46">
        <v>0</v>
      </c>
      <c r="Z240" s="47">
        <v>0</v>
      </c>
      <c r="AA240" s="47">
        <v>0</v>
      </c>
      <c r="AB240" s="47">
        <v>0</v>
      </c>
      <c r="AC240" s="47">
        <v>0</v>
      </c>
      <c r="AD240" s="47">
        <v>0</v>
      </c>
      <c r="AE240" s="47">
        <v>0</v>
      </c>
      <c r="AF240" s="47">
        <v>0</v>
      </c>
      <c r="AG240" s="47">
        <v>0</v>
      </c>
      <c r="AH240" s="48">
        <v>0</v>
      </c>
      <c r="AI240" s="45" t="str">
        <f>Tabella169[[#This Row],[Required for Care Plan generation]]</f>
        <v>No</v>
      </c>
      <c r="AJ240" s="45" t="str">
        <f>IF(SUM(Tabella169[[#This Row],[DE-12]:[LT-75]])&gt;0,"Yes","No")</f>
        <v>Yes</v>
      </c>
    </row>
    <row r="241" spans="1:36" s="20" customFormat="1" ht="15" customHeight="1" x14ac:dyDescent="0.25">
      <c r="A241" s="79" t="s">
        <v>387</v>
      </c>
      <c r="B241" s="80" t="s">
        <v>93</v>
      </c>
      <c r="C241" s="21" t="s">
        <v>94</v>
      </c>
      <c r="D241" s="23" t="s">
        <v>717</v>
      </c>
      <c r="E241" s="22" t="s">
        <v>735</v>
      </c>
      <c r="F241" s="22" t="s">
        <v>714</v>
      </c>
      <c r="G241" s="45">
        <v>0</v>
      </c>
      <c r="H241" s="46">
        <v>0</v>
      </c>
      <c r="I241" s="47">
        <v>0</v>
      </c>
      <c r="J241" s="47">
        <v>0</v>
      </c>
      <c r="K241" s="47">
        <v>0</v>
      </c>
      <c r="L241" s="47">
        <v>0</v>
      </c>
      <c r="M241" s="47">
        <v>0</v>
      </c>
      <c r="N241" s="47">
        <v>0</v>
      </c>
      <c r="O241" s="47">
        <v>0</v>
      </c>
      <c r="P241" s="47">
        <v>0</v>
      </c>
      <c r="Q241" s="47">
        <v>0</v>
      </c>
      <c r="R241" s="48">
        <v>0</v>
      </c>
      <c r="S241" s="46">
        <v>0</v>
      </c>
      <c r="T241" s="47">
        <v>0</v>
      </c>
      <c r="U241" s="47">
        <v>0</v>
      </c>
      <c r="V241" s="48">
        <v>1</v>
      </c>
      <c r="W241" s="46">
        <v>0</v>
      </c>
      <c r="X241" s="48">
        <v>0</v>
      </c>
      <c r="Y241" s="46">
        <v>0</v>
      </c>
      <c r="Z241" s="47">
        <v>0</v>
      </c>
      <c r="AA241" s="47">
        <v>0</v>
      </c>
      <c r="AB241" s="47">
        <v>0</v>
      </c>
      <c r="AC241" s="47">
        <v>0</v>
      </c>
      <c r="AD241" s="47">
        <v>0</v>
      </c>
      <c r="AE241" s="47">
        <v>0</v>
      </c>
      <c r="AF241" s="47">
        <v>0</v>
      </c>
      <c r="AG241" s="47">
        <v>0</v>
      </c>
      <c r="AH241" s="48">
        <v>0</v>
      </c>
      <c r="AI241" s="45" t="str">
        <f>Tabella169[[#This Row],[Required for Care Plan generation]]</f>
        <v>No</v>
      </c>
      <c r="AJ241" s="45" t="str">
        <f>IF(SUM(Tabella169[[#This Row],[DE-12]:[LT-75]])&gt;0,"Yes","No")</f>
        <v>Yes</v>
      </c>
    </row>
    <row r="242" spans="1:36" s="20" customFormat="1" ht="15" customHeight="1" x14ac:dyDescent="0.25">
      <c r="A242" s="79" t="s">
        <v>387</v>
      </c>
      <c r="B242" s="80" t="s">
        <v>95</v>
      </c>
      <c r="C242" s="21" t="s">
        <v>96</v>
      </c>
      <c r="D242" s="23" t="s">
        <v>717</v>
      </c>
      <c r="E242" s="22" t="s">
        <v>735</v>
      </c>
      <c r="F242" s="22" t="s">
        <v>552</v>
      </c>
      <c r="G242" s="45">
        <v>0</v>
      </c>
      <c r="H242" s="46">
        <v>0</v>
      </c>
      <c r="I242" s="47">
        <v>0</v>
      </c>
      <c r="J242" s="47">
        <v>0</v>
      </c>
      <c r="K242" s="47">
        <v>0</v>
      </c>
      <c r="L242" s="47">
        <v>0</v>
      </c>
      <c r="M242" s="47">
        <v>0</v>
      </c>
      <c r="N242" s="47">
        <v>0</v>
      </c>
      <c r="O242" s="47">
        <v>0</v>
      </c>
      <c r="P242" s="47">
        <v>0</v>
      </c>
      <c r="Q242" s="47">
        <v>0</v>
      </c>
      <c r="R242" s="48">
        <v>0</v>
      </c>
      <c r="S242" s="46">
        <v>0</v>
      </c>
      <c r="T242" s="47">
        <v>0</v>
      </c>
      <c r="U242" s="47">
        <v>0</v>
      </c>
      <c r="V242" s="48">
        <v>1</v>
      </c>
      <c r="W242" s="46">
        <v>0</v>
      </c>
      <c r="X242" s="48">
        <v>0</v>
      </c>
      <c r="Y242" s="46">
        <v>0</v>
      </c>
      <c r="Z242" s="47">
        <v>0</v>
      </c>
      <c r="AA242" s="47">
        <v>0</v>
      </c>
      <c r="AB242" s="47">
        <v>0</v>
      </c>
      <c r="AC242" s="47">
        <v>0</v>
      </c>
      <c r="AD242" s="47">
        <v>0</v>
      </c>
      <c r="AE242" s="47">
        <v>0</v>
      </c>
      <c r="AF242" s="47">
        <v>0</v>
      </c>
      <c r="AG242" s="47">
        <v>0</v>
      </c>
      <c r="AH242" s="48">
        <v>0</v>
      </c>
      <c r="AI242" s="45" t="str">
        <f>Tabella169[[#This Row],[Required for Care Plan generation]]</f>
        <v>No</v>
      </c>
      <c r="AJ242" s="45" t="str">
        <f>IF(SUM(Tabella169[[#This Row],[DE-12]:[LT-75]])&gt;0,"Yes","No")</f>
        <v>Yes</v>
      </c>
    </row>
    <row r="243" spans="1:36" s="20" customFormat="1" ht="15" customHeight="1" thickBot="1" x14ac:dyDescent="0.3">
      <c r="A243" s="81" t="s">
        <v>387</v>
      </c>
      <c r="B243" s="82" t="s">
        <v>395</v>
      </c>
      <c r="C243" s="32" t="s">
        <v>100</v>
      </c>
      <c r="D243" s="33" t="s">
        <v>717</v>
      </c>
      <c r="E243" s="34" t="s">
        <v>735</v>
      </c>
      <c r="F243" s="34" t="s">
        <v>715</v>
      </c>
      <c r="G243" s="49">
        <v>0</v>
      </c>
      <c r="H243" s="50">
        <v>0</v>
      </c>
      <c r="I243" s="51">
        <v>0</v>
      </c>
      <c r="J243" s="51">
        <v>0</v>
      </c>
      <c r="K243" s="51">
        <v>0</v>
      </c>
      <c r="L243" s="51">
        <v>0</v>
      </c>
      <c r="M243" s="51">
        <v>0</v>
      </c>
      <c r="N243" s="51">
        <v>0</v>
      </c>
      <c r="O243" s="51">
        <v>0</v>
      </c>
      <c r="P243" s="51">
        <v>0</v>
      </c>
      <c r="Q243" s="51">
        <v>0</v>
      </c>
      <c r="R243" s="52">
        <v>0</v>
      </c>
      <c r="S243" s="50">
        <v>0</v>
      </c>
      <c r="T243" s="51">
        <v>0</v>
      </c>
      <c r="U243" s="51">
        <v>0</v>
      </c>
      <c r="V243" s="52">
        <v>1</v>
      </c>
      <c r="W243" s="50">
        <v>0</v>
      </c>
      <c r="X243" s="52">
        <v>1</v>
      </c>
      <c r="Y243" s="50">
        <v>0</v>
      </c>
      <c r="Z243" s="51">
        <v>0</v>
      </c>
      <c r="AA243" s="51">
        <v>0</v>
      </c>
      <c r="AB243" s="51">
        <v>0</v>
      </c>
      <c r="AC243" s="51">
        <v>0</v>
      </c>
      <c r="AD243" s="51">
        <v>0</v>
      </c>
      <c r="AE243" s="51">
        <v>0</v>
      </c>
      <c r="AF243" s="51">
        <v>0</v>
      </c>
      <c r="AG243" s="51">
        <v>0</v>
      </c>
      <c r="AH243" s="52">
        <v>0</v>
      </c>
      <c r="AI243" s="49" t="str">
        <f>Tabella169[[#This Row],[Required for Care Plan generation]]</f>
        <v>No</v>
      </c>
      <c r="AJ243" s="49" t="str">
        <f>IF(SUM(Tabella169[[#This Row],[DE-12]:[LT-75]])&gt;0,"Yes","No")</f>
        <v>Yes</v>
      </c>
    </row>
    <row r="244" spans="1:36" s="20" customFormat="1" ht="15" customHeight="1" thickTop="1" x14ac:dyDescent="0.25">
      <c r="A244" s="40"/>
      <c r="B244" s="40"/>
      <c r="C244" s="40"/>
      <c r="D244" s="40"/>
      <c r="E244" s="40"/>
      <c r="F244" s="40"/>
      <c r="G244" s="53">
        <f>SUBTOTAL(109,Tabella169[DE-12])</f>
        <v>49</v>
      </c>
      <c r="H244" s="54">
        <f>SUBTOTAL(109,Tabella169[SP-216])</f>
        <v>132</v>
      </c>
      <c r="I244" s="55">
        <f>SUBTOTAL(109,Tabella169[SP-217])</f>
        <v>101</v>
      </c>
      <c r="J244" s="55">
        <f>SUBTOTAL(109,Tabella169[SP-218])</f>
        <v>144</v>
      </c>
      <c r="K244" s="55">
        <f>SUBTOTAL(109,Tabella169[SP-219])</f>
        <v>99</v>
      </c>
      <c r="L244" s="55">
        <f>SUBTOTAL(109,Tabella169[SP-220])</f>
        <v>127</v>
      </c>
      <c r="M244" s="55">
        <f>SUBTOTAL(109,Tabella169[SP-221])</f>
        <v>101</v>
      </c>
      <c r="N244" s="55">
        <f>SUBTOTAL(109,Tabella169[SP-222])</f>
        <v>30</v>
      </c>
      <c r="O244" s="55">
        <f>SUBTOTAL(109,Tabella169[SP-223])</f>
        <v>32</v>
      </c>
      <c r="P244" s="55">
        <f>SUBTOTAL(109,Tabella169[SP-224])</f>
        <v>38</v>
      </c>
      <c r="Q244" s="55">
        <f>SUBTOTAL(109,Tabella169[SP-225])</f>
        <v>33</v>
      </c>
      <c r="R244" s="56">
        <f>SUBTOTAL(109,Tabella169[SP-226])</f>
        <v>35</v>
      </c>
      <c r="S244" s="57">
        <f>SUBTOTAL(109,Tabella169[IT-3])</f>
        <v>128</v>
      </c>
      <c r="T244" s="58">
        <f>SUBTOTAL(109,Tabella169[IT-4])</f>
        <v>133</v>
      </c>
      <c r="U244" s="58">
        <f>SUBTOTAL(109,Tabella169[IT-5])</f>
        <v>76</v>
      </c>
      <c r="V244" s="59">
        <f>SUBTOTAL(109,Tabella169[IT-6])</f>
        <v>110</v>
      </c>
      <c r="W244" s="54">
        <f>SUBTOTAL(109,Tabella169[AT-205])</f>
        <v>94</v>
      </c>
      <c r="X244" s="56">
        <f>SUBTOTAL(109,Tabella169[AT-209])</f>
        <v>72</v>
      </c>
      <c r="Y244" s="57">
        <f>SUBTOTAL(109,Tabella169[LT-88])</f>
        <v>43</v>
      </c>
      <c r="Z244" s="58">
        <f>SUBTOTAL(109,Tabella169[LT-90])</f>
        <v>36</v>
      </c>
      <c r="AA244" s="58">
        <f>SUBTOTAL(109,Tabella169[LT-69])</f>
        <v>43</v>
      </c>
      <c r="AB244" s="58">
        <f>SUBTOTAL(109,Tabella169[LT-73])</f>
        <v>46</v>
      </c>
      <c r="AC244" s="58">
        <f>SUBTOTAL(109,Tabella169[LT-89])</f>
        <v>53</v>
      </c>
      <c r="AD244" s="58">
        <f>SUBTOTAL(109,Tabella169[LT-70])</f>
        <v>107</v>
      </c>
      <c r="AE244" s="58">
        <f>SUBTOTAL(109,Tabella169[LT-71])</f>
        <v>93</v>
      </c>
      <c r="AF244" s="58">
        <f>SUBTOTAL(109,Tabella169[LT-87])</f>
        <v>52</v>
      </c>
      <c r="AG244" s="58">
        <f>SUBTOTAL(109,Tabella169[LT-72])</f>
        <v>45</v>
      </c>
      <c r="AH244" s="59">
        <f>SUBTOTAL(109,Tabella169[LT-75])</f>
        <v>60</v>
      </c>
      <c r="AI244" s="90"/>
      <c r="AJ244" s="91"/>
    </row>
    <row r="245" spans="1:36" ht="15.75" thickBot="1" x14ac:dyDescent="0.3">
      <c r="G245" s="60" t="str">
        <f>G1</f>
        <v>DE-12</v>
      </c>
      <c r="H245" s="61" t="str">
        <f t="shared" ref="H245:AH245" si="0">H1</f>
        <v>SP-216</v>
      </c>
      <c r="I245" s="62" t="str">
        <f t="shared" si="0"/>
        <v>SP-217</v>
      </c>
      <c r="J245" s="62" t="str">
        <f t="shared" si="0"/>
        <v>SP-218</v>
      </c>
      <c r="K245" s="62" t="str">
        <f t="shared" si="0"/>
        <v>SP-219</v>
      </c>
      <c r="L245" s="62" t="str">
        <f t="shared" si="0"/>
        <v>SP-220</v>
      </c>
      <c r="M245" s="62" t="str">
        <f t="shared" si="0"/>
        <v>SP-221</v>
      </c>
      <c r="N245" s="62" t="str">
        <f t="shared" si="0"/>
        <v>SP-222</v>
      </c>
      <c r="O245" s="62" t="str">
        <f t="shared" si="0"/>
        <v>SP-223</v>
      </c>
      <c r="P245" s="62" t="str">
        <f t="shared" si="0"/>
        <v>SP-224</v>
      </c>
      <c r="Q245" s="62" t="str">
        <f t="shared" si="0"/>
        <v>SP-225</v>
      </c>
      <c r="R245" s="62" t="str">
        <f t="shared" si="0"/>
        <v>SP-226</v>
      </c>
      <c r="S245" s="64" t="str">
        <f t="shared" si="0"/>
        <v>IT-3</v>
      </c>
      <c r="T245" s="65" t="str">
        <f t="shared" si="0"/>
        <v>IT-4</v>
      </c>
      <c r="U245" s="65" t="str">
        <f t="shared" si="0"/>
        <v>IT-5</v>
      </c>
      <c r="V245" s="66" t="str">
        <f t="shared" si="0"/>
        <v>IT-6</v>
      </c>
      <c r="W245" s="61" t="str">
        <f t="shared" si="0"/>
        <v>AT-205</v>
      </c>
      <c r="X245" s="63" t="str">
        <f t="shared" si="0"/>
        <v>AT-209</v>
      </c>
      <c r="Y245" s="64" t="str">
        <f t="shared" si="0"/>
        <v>LT-88</v>
      </c>
      <c r="Z245" s="65" t="str">
        <f t="shared" si="0"/>
        <v>LT-90</v>
      </c>
      <c r="AA245" s="65" t="str">
        <f t="shared" si="0"/>
        <v>LT-69</v>
      </c>
      <c r="AB245" s="65" t="str">
        <f t="shared" si="0"/>
        <v>LT-73</v>
      </c>
      <c r="AC245" s="65" t="str">
        <f t="shared" si="0"/>
        <v>LT-89</v>
      </c>
      <c r="AD245" s="65" t="str">
        <f t="shared" si="0"/>
        <v>LT-70</v>
      </c>
      <c r="AE245" s="65" t="str">
        <f t="shared" si="0"/>
        <v>LT-71</v>
      </c>
      <c r="AF245" s="65" t="str">
        <f t="shared" si="0"/>
        <v>LT-87</v>
      </c>
      <c r="AG245" s="65" t="str">
        <f t="shared" si="0"/>
        <v>LT-72</v>
      </c>
      <c r="AH245" s="66" t="str">
        <f t="shared" si="0"/>
        <v>LT-75</v>
      </c>
      <c r="AI245" s="92"/>
      <c r="AJ245" s="93"/>
    </row>
    <row r="246" spans="1:36" ht="15.75" thickTop="1" x14ac:dyDescent="0.25">
      <c r="AJ246" s="47"/>
    </row>
    <row r="247" spans="1:36" x14ac:dyDescent="0.25">
      <c r="AJ247" s="47"/>
    </row>
    <row r="248" spans="1:36" x14ac:dyDescent="0.25">
      <c r="AJ248" s="47"/>
    </row>
    <row r="249" spans="1:36" x14ac:dyDescent="0.25">
      <c r="AJ249" s="47"/>
    </row>
    <row r="250" spans="1:36" x14ac:dyDescent="0.25">
      <c r="AJ250" s="47"/>
    </row>
    <row r="251" spans="1:36" x14ac:dyDescent="0.25">
      <c r="AJ251" s="47"/>
    </row>
    <row r="252" spans="1:36" x14ac:dyDescent="0.25">
      <c r="AJ252" s="47"/>
    </row>
    <row r="253" spans="1:36" x14ac:dyDescent="0.25">
      <c r="AJ253" s="47"/>
    </row>
    <row r="254" spans="1:36" x14ac:dyDescent="0.25">
      <c r="AJ254" s="47"/>
    </row>
    <row r="255" spans="1:36" x14ac:dyDescent="0.25">
      <c r="AJ255" s="47"/>
    </row>
    <row r="256" spans="1:36" x14ac:dyDescent="0.25">
      <c r="AJ256" s="47"/>
    </row>
    <row r="257" spans="36:36" x14ac:dyDescent="0.25">
      <c r="AJ257" s="47"/>
    </row>
    <row r="258" spans="36:36" x14ac:dyDescent="0.25">
      <c r="AJ258" s="47"/>
    </row>
    <row r="259" spans="36:36" x14ac:dyDescent="0.25">
      <c r="AJ259" s="47"/>
    </row>
    <row r="260" spans="36:36" x14ac:dyDescent="0.25">
      <c r="AJ260" s="47"/>
    </row>
    <row r="261" spans="36:36" x14ac:dyDescent="0.25">
      <c r="AJ261" s="47"/>
    </row>
    <row r="262" spans="36:36" x14ac:dyDescent="0.25">
      <c r="AJ262" s="47"/>
    </row>
    <row r="263" spans="36:36" x14ac:dyDescent="0.25">
      <c r="AJ263" s="47"/>
    </row>
    <row r="264" spans="36:36" x14ac:dyDescent="0.25">
      <c r="AJ264" s="47"/>
    </row>
    <row r="265" spans="36:36" x14ac:dyDescent="0.25">
      <c r="AJ265" s="47"/>
    </row>
    <row r="266" spans="36:36" x14ac:dyDescent="0.25">
      <c r="AJ266" s="47"/>
    </row>
    <row r="267" spans="36:36" x14ac:dyDescent="0.25">
      <c r="AJ267" s="47"/>
    </row>
    <row r="268" spans="36:36" x14ac:dyDescent="0.25">
      <c r="AJ268" s="47"/>
    </row>
    <row r="269" spans="36:36" x14ac:dyDescent="0.25">
      <c r="AJ269" s="47"/>
    </row>
    <row r="270" spans="36:36" x14ac:dyDescent="0.25">
      <c r="AJ270" s="47"/>
    </row>
    <row r="271" spans="36:36" x14ac:dyDescent="0.25">
      <c r="AJ271" s="47"/>
    </row>
    <row r="272" spans="36:36" x14ac:dyDescent="0.25">
      <c r="AJ272" s="47"/>
    </row>
    <row r="273" spans="36:36" x14ac:dyDescent="0.25">
      <c r="AJ273" s="47"/>
    </row>
    <row r="274" spans="36:36" x14ac:dyDescent="0.25">
      <c r="AJ274" s="47"/>
    </row>
    <row r="275" spans="36:36" x14ac:dyDescent="0.25">
      <c r="AJ275" s="47"/>
    </row>
    <row r="276" spans="36:36" x14ac:dyDescent="0.25">
      <c r="AJ276" s="47"/>
    </row>
    <row r="277" spans="36:36" x14ac:dyDescent="0.25">
      <c r="AJ277" s="47"/>
    </row>
    <row r="278" spans="36:36" x14ac:dyDescent="0.25">
      <c r="AJ278" s="47"/>
    </row>
    <row r="279" spans="36:36" x14ac:dyDescent="0.25">
      <c r="AJ279" s="47"/>
    </row>
    <row r="280" spans="36:36" x14ac:dyDescent="0.25">
      <c r="AJ280" s="47"/>
    </row>
    <row r="281" spans="36:36" x14ac:dyDescent="0.25">
      <c r="AJ281" s="47"/>
    </row>
    <row r="282" spans="36:36" x14ac:dyDescent="0.25">
      <c r="AJ282" s="47"/>
    </row>
    <row r="283" spans="36:36" x14ac:dyDescent="0.25">
      <c r="AJ283" s="47"/>
    </row>
    <row r="284" spans="36:36" x14ac:dyDescent="0.25">
      <c r="AJ284" s="47"/>
    </row>
    <row r="285" spans="36:36" x14ac:dyDescent="0.25">
      <c r="AJ285" s="47"/>
    </row>
    <row r="286" spans="36:36" x14ac:dyDescent="0.25">
      <c r="AJ286" s="47"/>
    </row>
    <row r="287" spans="36:36" x14ac:dyDescent="0.25">
      <c r="AJ287" s="47"/>
    </row>
    <row r="288" spans="36:36" x14ac:dyDescent="0.25">
      <c r="AJ288" s="47"/>
    </row>
    <row r="289" spans="36:36" x14ac:dyDescent="0.25">
      <c r="AJ289" s="47"/>
    </row>
    <row r="290" spans="36:36" x14ac:dyDescent="0.25">
      <c r="AJ290" s="47"/>
    </row>
    <row r="291" spans="36:36" x14ac:dyDescent="0.25">
      <c r="AJ291" s="47"/>
    </row>
    <row r="292" spans="36:36" x14ac:dyDescent="0.25">
      <c r="AJ292" s="47"/>
    </row>
    <row r="293" spans="36:36" x14ac:dyDescent="0.25">
      <c r="AJ293" s="47"/>
    </row>
    <row r="294" spans="36:36" x14ac:dyDescent="0.25">
      <c r="AJ294" s="47"/>
    </row>
    <row r="295" spans="36:36" x14ac:dyDescent="0.25">
      <c r="AJ295" s="47"/>
    </row>
    <row r="296" spans="36:36" x14ac:dyDescent="0.25">
      <c r="AJ296" s="47"/>
    </row>
    <row r="297" spans="36:36" x14ac:dyDescent="0.25">
      <c r="AJ297" s="47"/>
    </row>
    <row r="298" spans="36:36" x14ac:dyDescent="0.25">
      <c r="AJ298" s="47"/>
    </row>
    <row r="299" spans="36:36" x14ac:dyDescent="0.25">
      <c r="AJ299" s="47"/>
    </row>
    <row r="300" spans="36:36" x14ac:dyDescent="0.25">
      <c r="AJ300" s="47"/>
    </row>
    <row r="301" spans="36:36" x14ac:dyDescent="0.25">
      <c r="AJ301" s="47"/>
    </row>
    <row r="302" spans="36:36" x14ac:dyDescent="0.25">
      <c r="AJ302" s="47"/>
    </row>
    <row r="303" spans="36:36" x14ac:dyDescent="0.25">
      <c r="AJ303" s="47"/>
    </row>
    <row r="304" spans="36:36" x14ac:dyDescent="0.25">
      <c r="AJ304" s="47"/>
    </row>
    <row r="305" spans="36:36" x14ac:dyDescent="0.25">
      <c r="AJ305" s="47"/>
    </row>
    <row r="306" spans="36:36" x14ac:dyDescent="0.25">
      <c r="AJ306" s="47"/>
    </row>
    <row r="307" spans="36:36" x14ac:dyDescent="0.25">
      <c r="AJ307" s="47"/>
    </row>
    <row r="308" spans="36:36" x14ac:dyDescent="0.25">
      <c r="AJ308" s="47"/>
    </row>
    <row r="309" spans="36:36" x14ac:dyDescent="0.25">
      <c r="AJ309" s="47"/>
    </row>
    <row r="310" spans="36:36" x14ac:dyDescent="0.25">
      <c r="AJ310" s="47"/>
    </row>
    <row r="311" spans="36:36" x14ac:dyDescent="0.25">
      <c r="AJ311" s="47"/>
    </row>
    <row r="312" spans="36:36" x14ac:dyDescent="0.25">
      <c r="AJ312" s="47"/>
    </row>
    <row r="313" spans="36:36" x14ac:dyDescent="0.25">
      <c r="AJ313" s="47"/>
    </row>
    <row r="314" spans="36:36" x14ac:dyDescent="0.25">
      <c r="AJ314" s="47"/>
    </row>
    <row r="315" spans="36:36" x14ac:dyDescent="0.25">
      <c r="AJ315" s="47"/>
    </row>
    <row r="316" spans="36:36" x14ac:dyDescent="0.25">
      <c r="AJ316" s="47"/>
    </row>
    <row r="317" spans="36:36" x14ac:dyDescent="0.25">
      <c r="AJ317" s="47"/>
    </row>
    <row r="318" spans="36:36" x14ac:dyDescent="0.25">
      <c r="AJ318" s="47"/>
    </row>
    <row r="319" spans="36:36" x14ac:dyDescent="0.25">
      <c r="AJ319" s="47"/>
    </row>
    <row r="320" spans="36:36" x14ac:dyDescent="0.25">
      <c r="AJ320" s="47"/>
    </row>
    <row r="321" spans="36:36" x14ac:dyDescent="0.25">
      <c r="AJ321" s="47"/>
    </row>
    <row r="322" spans="36:36" x14ac:dyDescent="0.25">
      <c r="AJ322" s="47"/>
    </row>
    <row r="323" spans="36:36" x14ac:dyDescent="0.25">
      <c r="AJ323" s="47"/>
    </row>
    <row r="324" spans="36:36" x14ac:dyDescent="0.25">
      <c r="AJ324" s="47"/>
    </row>
    <row r="325" spans="36:36" x14ac:dyDescent="0.25">
      <c r="AJ325" s="47"/>
    </row>
    <row r="326" spans="36:36" x14ac:dyDescent="0.25">
      <c r="AJ326" s="47"/>
    </row>
    <row r="327" spans="36:36" x14ac:dyDescent="0.25">
      <c r="AJ327" s="47"/>
    </row>
    <row r="328" spans="36:36" x14ac:dyDescent="0.25">
      <c r="AJ328" s="47"/>
    </row>
    <row r="329" spans="36:36" x14ac:dyDescent="0.25">
      <c r="AJ329" s="47"/>
    </row>
    <row r="330" spans="36:36" x14ac:dyDescent="0.25">
      <c r="AJ330" s="47"/>
    </row>
    <row r="331" spans="36:36" x14ac:dyDescent="0.25">
      <c r="AJ331" s="47"/>
    </row>
    <row r="332" spans="36:36" x14ac:dyDescent="0.25">
      <c r="AJ332" s="47"/>
    </row>
    <row r="333" spans="36:36" x14ac:dyDescent="0.25">
      <c r="AJ333" s="47"/>
    </row>
    <row r="334" spans="36:36" x14ac:dyDescent="0.25">
      <c r="AJ334" s="47"/>
    </row>
    <row r="335" spans="36:36" x14ac:dyDescent="0.25">
      <c r="AJ335" s="47"/>
    </row>
    <row r="336" spans="36:36" x14ac:dyDescent="0.25">
      <c r="AJ336" s="47"/>
    </row>
    <row r="337" spans="36:36" x14ac:dyDescent="0.25">
      <c r="AJ337" s="47"/>
    </row>
    <row r="338" spans="36:36" x14ac:dyDescent="0.25">
      <c r="AJ338" s="47"/>
    </row>
    <row r="339" spans="36:36" x14ac:dyDescent="0.25">
      <c r="AJ339" s="47"/>
    </row>
    <row r="340" spans="36:36" x14ac:dyDescent="0.25">
      <c r="AJ340" s="47"/>
    </row>
    <row r="341" spans="36:36" x14ac:dyDescent="0.25">
      <c r="AJ341" s="47"/>
    </row>
    <row r="342" spans="36:36" x14ac:dyDescent="0.25">
      <c r="AJ342" s="47"/>
    </row>
    <row r="343" spans="36:36" x14ac:dyDescent="0.25">
      <c r="AJ343" s="47"/>
    </row>
    <row r="344" spans="36:36" x14ac:dyDescent="0.25">
      <c r="AJ344" s="47"/>
    </row>
    <row r="345" spans="36:36" x14ac:dyDescent="0.25">
      <c r="AJ345" s="47"/>
    </row>
    <row r="346" spans="36:36" x14ac:dyDescent="0.25">
      <c r="AJ346" s="47"/>
    </row>
    <row r="347" spans="36:36" x14ac:dyDescent="0.25">
      <c r="AJ347" s="47"/>
    </row>
    <row r="348" spans="36:36" x14ac:dyDescent="0.25">
      <c r="AJ348" s="47"/>
    </row>
    <row r="349" spans="36:36" x14ac:dyDescent="0.25">
      <c r="AJ349" s="47"/>
    </row>
    <row r="350" spans="36:36" x14ac:dyDescent="0.25">
      <c r="AJ350" s="47"/>
    </row>
    <row r="351" spans="36:36" x14ac:dyDescent="0.25">
      <c r="AJ351" s="47"/>
    </row>
    <row r="352" spans="36:36" x14ac:dyDescent="0.25">
      <c r="AJ352" s="47"/>
    </row>
    <row r="353" spans="36:36" x14ac:dyDescent="0.25">
      <c r="AJ353" s="47"/>
    </row>
    <row r="354" spans="36:36" x14ac:dyDescent="0.25">
      <c r="AJ354" s="47"/>
    </row>
    <row r="355" spans="36:36" x14ac:dyDescent="0.25">
      <c r="AJ355" s="47"/>
    </row>
    <row r="356" spans="36:36" x14ac:dyDescent="0.25">
      <c r="AJ356" s="47"/>
    </row>
    <row r="357" spans="36:36" x14ac:dyDescent="0.25">
      <c r="AJ357" s="47"/>
    </row>
    <row r="358" spans="36:36" x14ac:dyDescent="0.25">
      <c r="AJ358" s="47"/>
    </row>
    <row r="359" spans="36:36" x14ac:dyDescent="0.25">
      <c r="AJ359" s="47"/>
    </row>
    <row r="360" spans="36:36" x14ac:dyDescent="0.25">
      <c r="AJ360" s="47"/>
    </row>
    <row r="361" spans="36:36" x14ac:dyDescent="0.25">
      <c r="AJ361" s="47"/>
    </row>
    <row r="362" spans="36:36" x14ac:dyDescent="0.25">
      <c r="AJ362" s="47"/>
    </row>
    <row r="363" spans="36:36" x14ac:dyDescent="0.25">
      <c r="AJ363" s="47"/>
    </row>
    <row r="364" spans="36:36" x14ac:dyDescent="0.25">
      <c r="AJ364" s="47"/>
    </row>
    <row r="365" spans="36:36" x14ac:dyDescent="0.25">
      <c r="AJ365" s="47"/>
    </row>
    <row r="366" spans="36:36" x14ac:dyDescent="0.25">
      <c r="AJ366" s="47"/>
    </row>
    <row r="367" spans="36:36" x14ac:dyDescent="0.25">
      <c r="AJ367" s="47"/>
    </row>
    <row r="368" spans="36:36" x14ac:dyDescent="0.25">
      <c r="AJ368" s="47"/>
    </row>
    <row r="369" spans="36:36" x14ac:dyDescent="0.25">
      <c r="AJ369" s="47"/>
    </row>
    <row r="370" spans="36:36" x14ac:dyDescent="0.25">
      <c r="AJ370" s="47"/>
    </row>
    <row r="371" spans="36:36" x14ac:dyDescent="0.25">
      <c r="AJ371" s="47"/>
    </row>
    <row r="372" spans="36:36" x14ac:dyDescent="0.25">
      <c r="AJ372" s="47"/>
    </row>
    <row r="373" spans="36:36" x14ac:dyDescent="0.25">
      <c r="AJ373" s="47"/>
    </row>
    <row r="374" spans="36:36" x14ac:dyDescent="0.25">
      <c r="AJ374" s="47"/>
    </row>
    <row r="375" spans="36:36" x14ac:dyDescent="0.25">
      <c r="AJ375" s="47"/>
    </row>
    <row r="376" spans="36:36" x14ac:dyDescent="0.25">
      <c r="AJ376" s="47"/>
    </row>
    <row r="377" spans="36:36" x14ac:dyDescent="0.25">
      <c r="AJ377" s="47"/>
    </row>
    <row r="378" spans="36:36" x14ac:dyDescent="0.25">
      <c r="AJ378" s="47"/>
    </row>
    <row r="379" spans="36:36" x14ac:dyDescent="0.25">
      <c r="AJ379" s="47"/>
    </row>
    <row r="380" spans="36:36" x14ac:dyDescent="0.25">
      <c r="AJ380" s="47"/>
    </row>
    <row r="381" spans="36:36" x14ac:dyDescent="0.25">
      <c r="AJ381" s="47"/>
    </row>
    <row r="382" spans="36:36" x14ac:dyDescent="0.25">
      <c r="AJ382" s="47"/>
    </row>
    <row r="383" spans="36:36" x14ac:dyDescent="0.25">
      <c r="AJ383" s="47"/>
    </row>
    <row r="384" spans="36:36" x14ac:dyDescent="0.25">
      <c r="AJ384" s="47"/>
    </row>
    <row r="385" spans="36:36" x14ac:dyDescent="0.25">
      <c r="AJ385" s="47"/>
    </row>
    <row r="386" spans="36:36" x14ac:dyDescent="0.25">
      <c r="AJ386" s="47"/>
    </row>
    <row r="387" spans="36:36" x14ac:dyDescent="0.25">
      <c r="AJ387" s="47"/>
    </row>
    <row r="388" spans="36:36" x14ac:dyDescent="0.25">
      <c r="AJ388" s="47"/>
    </row>
    <row r="389" spans="36:36" x14ac:dyDescent="0.25">
      <c r="AJ389" s="47"/>
    </row>
    <row r="390" spans="36:36" x14ac:dyDescent="0.25">
      <c r="AJ390" s="47"/>
    </row>
    <row r="391" spans="36:36" x14ac:dyDescent="0.25">
      <c r="AJ391" s="47"/>
    </row>
    <row r="392" spans="36:36" x14ac:dyDescent="0.25">
      <c r="AJ392" s="47"/>
    </row>
    <row r="393" spans="36:36" x14ac:dyDescent="0.25">
      <c r="AJ393" s="47"/>
    </row>
    <row r="394" spans="36:36" x14ac:dyDescent="0.25">
      <c r="AJ394" s="47"/>
    </row>
    <row r="395" spans="36:36" x14ac:dyDescent="0.25">
      <c r="AJ395" s="47"/>
    </row>
    <row r="396" spans="36:36" x14ac:dyDescent="0.25">
      <c r="AJ396" s="47"/>
    </row>
    <row r="397" spans="36:36" x14ac:dyDescent="0.25">
      <c r="AJ397" s="47"/>
    </row>
    <row r="398" spans="36:36" x14ac:dyDescent="0.25">
      <c r="AJ398" s="47"/>
    </row>
    <row r="399" spans="36:36" x14ac:dyDescent="0.25">
      <c r="AJ399" s="47"/>
    </row>
    <row r="400" spans="36:36" x14ac:dyDescent="0.25">
      <c r="AJ400" s="47"/>
    </row>
    <row r="401" spans="36:36" x14ac:dyDescent="0.25">
      <c r="AJ401" s="47"/>
    </row>
    <row r="402" spans="36:36" x14ac:dyDescent="0.25">
      <c r="AJ402" s="47"/>
    </row>
    <row r="403" spans="36:36" x14ac:dyDescent="0.25">
      <c r="AJ403" s="47"/>
    </row>
    <row r="404" spans="36:36" x14ac:dyDescent="0.25">
      <c r="AJ404" s="47"/>
    </row>
    <row r="405" spans="36:36" x14ac:dyDescent="0.25">
      <c r="AJ405" s="47"/>
    </row>
    <row r="406" spans="36:36" x14ac:dyDescent="0.25">
      <c r="AJ406" s="47"/>
    </row>
    <row r="407" spans="36:36" x14ac:dyDescent="0.25">
      <c r="AJ407" s="47"/>
    </row>
    <row r="408" spans="36:36" x14ac:dyDescent="0.25">
      <c r="AJ408" s="47"/>
    </row>
    <row r="409" spans="36:36" x14ac:dyDescent="0.25">
      <c r="AJ409" s="47"/>
    </row>
    <row r="410" spans="36:36" x14ac:dyDescent="0.25">
      <c r="AJ410" s="47"/>
    </row>
    <row r="411" spans="36:36" x14ac:dyDescent="0.25">
      <c r="AJ411" s="47"/>
    </row>
    <row r="412" spans="36:36" x14ac:dyDescent="0.25">
      <c r="AJ412" s="47"/>
    </row>
    <row r="413" spans="36:36" x14ac:dyDescent="0.25">
      <c r="AJ413" s="47"/>
    </row>
    <row r="414" spans="36:36" x14ac:dyDescent="0.25">
      <c r="AJ414" s="47"/>
    </row>
    <row r="415" spans="36:36" x14ac:dyDescent="0.25">
      <c r="AJ415" s="47"/>
    </row>
    <row r="416" spans="36:36" x14ac:dyDescent="0.25">
      <c r="AJ416" s="47"/>
    </row>
    <row r="417" spans="36:36" x14ac:dyDescent="0.25">
      <c r="AJ417" s="47"/>
    </row>
    <row r="418" spans="36:36" x14ac:dyDescent="0.25">
      <c r="AJ418" s="47"/>
    </row>
    <row r="419" spans="36:36" x14ac:dyDescent="0.25">
      <c r="AJ419" s="47"/>
    </row>
    <row r="420" spans="36:36" x14ac:dyDescent="0.25">
      <c r="AJ420" s="47"/>
    </row>
    <row r="421" spans="36:36" x14ac:dyDescent="0.25">
      <c r="AJ421" s="47"/>
    </row>
    <row r="422" spans="36:36" x14ac:dyDescent="0.25">
      <c r="AJ422" s="47"/>
    </row>
    <row r="423" spans="36:36" x14ac:dyDescent="0.25">
      <c r="AJ423" s="47"/>
    </row>
    <row r="424" spans="36:36" x14ac:dyDescent="0.25">
      <c r="AJ424" s="47"/>
    </row>
    <row r="425" spans="36:36" x14ac:dyDescent="0.25">
      <c r="AJ425" s="47"/>
    </row>
    <row r="426" spans="36:36" x14ac:dyDescent="0.25">
      <c r="AJ426" s="47"/>
    </row>
    <row r="427" spans="36:36" x14ac:dyDescent="0.25">
      <c r="AJ427" s="47"/>
    </row>
    <row r="428" spans="36:36" x14ac:dyDescent="0.25">
      <c r="AJ428" s="47"/>
    </row>
    <row r="429" spans="36:36" x14ac:dyDescent="0.25">
      <c r="AJ429" s="47"/>
    </row>
    <row r="430" spans="36:36" x14ac:dyDescent="0.25">
      <c r="AJ430" s="47"/>
    </row>
    <row r="431" spans="36:36" x14ac:dyDescent="0.25">
      <c r="AJ431" s="47"/>
    </row>
    <row r="432" spans="36:36" x14ac:dyDescent="0.25">
      <c r="AJ432" s="47"/>
    </row>
    <row r="433" spans="36:36" x14ac:dyDescent="0.25">
      <c r="AJ433" s="47"/>
    </row>
    <row r="434" spans="36:36" x14ac:dyDescent="0.25">
      <c r="AJ434" s="47"/>
    </row>
    <row r="435" spans="36:36" x14ac:dyDescent="0.25">
      <c r="AJ435" s="47"/>
    </row>
    <row r="436" spans="36:36" x14ac:dyDescent="0.25">
      <c r="AJ436" s="47"/>
    </row>
    <row r="437" spans="36:36" x14ac:dyDescent="0.25">
      <c r="AJ437" s="47"/>
    </row>
    <row r="438" spans="36:36" x14ac:dyDescent="0.25">
      <c r="AJ438" s="47"/>
    </row>
    <row r="439" spans="36:36" x14ac:dyDescent="0.25">
      <c r="AJ439" s="47"/>
    </row>
    <row r="440" spans="36:36" x14ac:dyDescent="0.25">
      <c r="AJ440" s="47"/>
    </row>
    <row r="441" spans="36:36" x14ac:dyDescent="0.25">
      <c r="AJ441" s="47"/>
    </row>
    <row r="442" spans="36:36" x14ac:dyDescent="0.25">
      <c r="AJ442" s="47"/>
    </row>
    <row r="443" spans="36:36" x14ac:dyDescent="0.25">
      <c r="AJ443" s="47"/>
    </row>
    <row r="444" spans="36:36" x14ac:dyDescent="0.25">
      <c r="AJ444" s="47"/>
    </row>
    <row r="445" spans="36:36" x14ac:dyDescent="0.25">
      <c r="AJ445" s="47"/>
    </row>
    <row r="446" spans="36:36" x14ac:dyDescent="0.25">
      <c r="AJ446" s="47"/>
    </row>
    <row r="447" spans="36:36" x14ac:dyDescent="0.25">
      <c r="AJ447" s="47"/>
    </row>
    <row r="448" spans="36:36" x14ac:dyDescent="0.25">
      <c r="AJ448" s="47"/>
    </row>
    <row r="449" spans="36:36" x14ac:dyDescent="0.25">
      <c r="AJ449" s="47"/>
    </row>
    <row r="450" spans="36:36" x14ac:dyDescent="0.25">
      <c r="AJ450" s="47"/>
    </row>
    <row r="451" spans="36:36" x14ac:dyDescent="0.25">
      <c r="AJ451" s="47"/>
    </row>
    <row r="452" spans="36:36" x14ac:dyDescent="0.25">
      <c r="AJ452" s="47"/>
    </row>
    <row r="453" spans="36:36" x14ac:dyDescent="0.25">
      <c r="AJ453" s="47"/>
    </row>
    <row r="454" spans="36:36" x14ac:dyDescent="0.25">
      <c r="AJ454" s="47"/>
    </row>
    <row r="455" spans="36:36" x14ac:dyDescent="0.25">
      <c r="AJ455" s="47"/>
    </row>
    <row r="456" spans="36:36" x14ac:dyDescent="0.25">
      <c r="AJ456" s="47"/>
    </row>
    <row r="457" spans="36:36" x14ac:dyDescent="0.25">
      <c r="AJ457" s="47"/>
    </row>
    <row r="458" spans="36:36" x14ac:dyDescent="0.25">
      <c r="AJ458" s="47"/>
    </row>
    <row r="459" spans="36:36" x14ac:dyDescent="0.25">
      <c r="AJ459" s="47"/>
    </row>
    <row r="460" spans="36:36" x14ac:dyDescent="0.25">
      <c r="AJ460" s="47"/>
    </row>
    <row r="461" spans="36:36" x14ac:dyDescent="0.25">
      <c r="AJ461" s="47"/>
    </row>
    <row r="462" spans="36:36" x14ac:dyDescent="0.25">
      <c r="AJ462" s="47"/>
    </row>
    <row r="463" spans="36:36" x14ac:dyDescent="0.25">
      <c r="AJ463" s="47"/>
    </row>
    <row r="464" spans="36:36" x14ac:dyDescent="0.25">
      <c r="AJ464" s="47"/>
    </row>
    <row r="465" spans="36:36" x14ac:dyDescent="0.25">
      <c r="AJ465" s="47"/>
    </row>
    <row r="466" spans="36:36" x14ac:dyDescent="0.25">
      <c r="AJ466" s="47"/>
    </row>
    <row r="467" spans="36:36" x14ac:dyDescent="0.25">
      <c r="AJ467" s="47"/>
    </row>
    <row r="468" spans="36:36" x14ac:dyDescent="0.25">
      <c r="AJ468" s="47"/>
    </row>
    <row r="469" spans="36:36" x14ac:dyDescent="0.25">
      <c r="AJ469" s="47"/>
    </row>
    <row r="470" spans="36:36" x14ac:dyDescent="0.25">
      <c r="AJ470" s="47"/>
    </row>
    <row r="471" spans="36:36" x14ac:dyDescent="0.25">
      <c r="AJ471" s="47"/>
    </row>
    <row r="472" spans="36:36" x14ac:dyDescent="0.25">
      <c r="AJ472" s="47"/>
    </row>
    <row r="473" spans="36:36" x14ac:dyDescent="0.25">
      <c r="AJ473" s="47"/>
    </row>
    <row r="474" spans="36:36" x14ac:dyDescent="0.25">
      <c r="AJ474" s="47"/>
    </row>
    <row r="475" spans="36:36" x14ac:dyDescent="0.25">
      <c r="AJ475" s="47"/>
    </row>
    <row r="476" spans="36:36" x14ac:dyDescent="0.25">
      <c r="AJ476" s="47"/>
    </row>
    <row r="477" spans="36:36" x14ac:dyDescent="0.25">
      <c r="AJ477" s="47"/>
    </row>
    <row r="478" spans="36:36" x14ac:dyDescent="0.25">
      <c r="AJ478" s="47"/>
    </row>
    <row r="479" spans="36:36" x14ac:dyDescent="0.25">
      <c r="AJ479" s="47"/>
    </row>
    <row r="480" spans="36:36" x14ac:dyDescent="0.25">
      <c r="AJ480" s="47"/>
    </row>
    <row r="481" spans="36:36" x14ac:dyDescent="0.25">
      <c r="AJ481" s="47"/>
    </row>
    <row r="482" spans="36:36" x14ac:dyDescent="0.25">
      <c r="AJ482" s="47"/>
    </row>
    <row r="483" spans="36:36" x14ac:dyDescent="0.25">
      <c r="AJ483" s="47"/>
    </row>
    <row r="484" spans="36:36" x14ac:dyDescent="0.25">
      <c r="AJ484" s="47"/>
    </row>
  </sheetData>
  <conditionalFormatting sqref="AK245:AK1048576 AJ1:AJ244">
    <cfRule type="cellIs" dxfId="33" priority="3" operator="equal">
      <formula>"Yes"</formula>
    </cfRule>
  </conditionalFormatting>
  <conditionalFormatting sqref="AI2:AJ243 AJ245:AK484">
    <cfRule type="cellIs" dxfId="32" priority="2" operator="equal">
      <formula>"Yes"</formula>
    </cfRule>
  </conditionalFormatting>
  <conditionalFormatting sqref="AI244:AJ244">
    <cfRule type="cellIs" dxfId="31" priority="1" operator="equal">
      <formula>"Yes"</formula>
    </cfRule>
  </conditionalFormatting>
  <conditionalFormatting sqref="H2:AH28">
    <cfRule type="colorScale" priority="4">
      <colorScale>
        <cfvo type="min"/>
        <cfvo type="percentile" val="50"/>
        <cfvo type="max"/>
        <color rgb="FFF8696B"/>
        <color rgb="FFFFEB84"/>
        <color rgb="FF63BE7B"/>
      </colorScale>
    </cfRule>
  </conditionalFormatting>
  <conditionalFormatting sqref="G1:G243 H2:AH243">
    <cfRule type="colorScale" priority="5">
      <colorScale>
        <cfvo type="min"/>
        <cfvo type="percentile" val="50"/>
        <cfvo type="max"/>
        <color rgb="FFF8696B"/>
        <color rgb="FFFFEB84"/>
        <color rgb="FF63BE7B"/>
      </colorScale>
    </cfRule>
  </conditionalFormatting>
  <pageMargins left="0.7" right="0.7" top="0.75" bottom="0.75" header="0.3" footer="0.3"/>
  <pageSetup paperSize="9" orientation="portrait" horizontalDpi="90" verticalDpi="9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02B5E3-7865-4476-8DA8-C4029DE8E43D}">
  <sheetPr>
    <tabColor theme="5" tint="-0.249977111117893"/>
  </sheetPr>
  <dimension ref="A1:R45"/>
  <sheetViews>
    <sheetView workbookViewId="0"/>
  </sheetViews>
  <sheetFormatPr defaultRowHeight="15" x14ac:dyDescent="0.25"/>
  <cols>
    <col min="2" max="2" width="42.42578125" customWidth="1"/>
    <col min="3" max="3" width="76.5703125" style="2" customWidth="1"/>
    <col min="13" max="16" width="8.7109375" hidden="1" customWidth="1"/>
    <col min="17" max="17" width="52.5703125" hidden="1" customWidth="1"/>
    <col min="18" max="20" width="0" hidden="1" customWidth="1"/>
  </cols>
  <sheetData>
    <row r="1" spans="1:18" ht="15.75" thickBot="1" x14ac:dyDescent="0.3">
      <c r="A1" s="14" t="s">
        <v>504</v>
      </c>
      <c r="B1" s="97" t="s">
        <v>419</v>
      </c>
      <c r="C1" s="98"/>
      <c r="D1" s="18" t="s">
        <v>420</v>
      </c>
      <c r="E1" s="95" t="s">
        <v>421</v>
      </c>
      <c r="F1" s="19" t="s">
        <v>422</v>
      </c>
      <c r="G1" s="94" t="s">
        <v>423</v>
      </c>
      <c r="H1" s="19" t="s">
        <v>424</v>
      </c>
      <c r="I1" s="19" t="s">
        <v>425</v>
      </c>
      <c r="Q1" s="3" t="s">
        <v>502</v>
      </c>
      <c r="R1" s="19" t="s">
        <v>425</v>
      </c>
    </row>
    <row r="2" spans="1:18" ht="45.75" thickBot="1" x14ac:dyDescent="0.3">
      <c r="A2" s="15" t="str">
        <f t="shared" ref="A2:A36" si="0">HLOOKUP("X",D2:I2,1)</f>
        <v>X</v>
      </c>
      <c r="B2" s="1" t="s">
        <v>426</v>
      </c>
      <c r="C2" s="13" t="s">
        <v>427</v>
      </c>
      <c r="D2" s="17" t="s">
        <v>503</v>
      </c>
      <c r="E2" s="99" t="s">
        <v>810</v>
      </c>
      <c r="F2" s="17"/>
      <c r="G2" s="17"/>
      <c r="H2" s="17"/>
      <c r="I2" s="17"/>
      <c r="N2" t="b">
        <f t="shared" ref="N2:N36" si="1">IF(B2=Q2,TRUE,FALSE)</f>
        <v>1</v>
      </c>
      <c r="O2" t="b">
        <f>IF(I2=R2,TRUE,FALSE)</f>
        <v>1</v>
      </c>
      <c r="Q2" s="4" t="s">
        <v>426</v>
      </c>
      <c r="R2" s="9"/>
    </row>
    <row r="3" spans="1:18" ht="30.75" thickBot="1" x14ac:dyDescent="0.3">
      <c r="A3" s="15" t="e">
        <f t="shared" si="0"/>
        <v>#N/A</v>
      </c>
      <c r="B3" s="1" t="s">
        <v>434</v>
      </c>
      <c r="C3" s="13" t="s">
        <v>435</v>
      </c>
      <c r="D3" s="15"/>
      <c r="E3" s="100"/>
      <c r="F3" s="17"/>
      <c r="G3" s="17"/>
      <c r="H3" s="17"/>
      <c r="I3" s="17"/>
      <c r="N3" t="b">
        <f t="shared" si="1"/>
        <v>1</v>
      </c>
      <c r="O3" t="b">
        <f t="shared" ref="O3:O36" si="2">IF(I3=R3,TRUE,FALSE)</f>
        <v>1</v>
      </c>
      <c r="Q3" s="6" t="s">
        <v>434</v>
      </c>
      <c r="R3" s="7"/>
    </row>
    <row r="4" spans="1:18" ht="75.75" thickBot="1" x14ac:dyDescent="0.3">
      <c r="A4" s="15" t="str">
        <f t="shared" si="0"/>
        <v>X</v>
      </c>
      <c r="B4" s="1" t="s">
        <v>436</v>
      </c>
      <c r="C4" s="13" t="s">
        <v>437</v>
      </c>
      <c r="D4" s="15" t="s">
        <v>503</v>
      </c>
      <c r="E4" s="100"/>
      <c r="F4" s="17"/>
      <c r="G4" s="17" t="s">
        <v>503</v>
      </c>
      <c r="H4" s="17"/>
      <c r="I4" s="17" t="s">
        <v>503</v>
      </c>
      <c r="N4" t="b">
        <f t="shared" si="1"/>
        <v>1</v>
      </c>
      <c r="O4" t="b">
        <f t="shared" si="2"/>
        <v>1</v>
      </c>
      <c r="Q4" s="4" t="s">
        <v>436</v>
      </c>
      <c r="R4" s="5" t="s">
        <v>809</v>
      </c>
    </row>
    <row r="5" spans="1:18" ht="45.75" thickBot="1" x14ac:dyDescent="0.3">
      <c r="A5" s="15" t="str">
        <f t="shared" si="0"/>
        <v>X</v>
      </c>
      <c r="B5" s="1" t="s">
        <v>438</v>
      </c>
      <c r="C5" s="13" t="s">
        <v>439</v>
      </c>
      <c r="D5" s="15" t="s">
        <v>503</v>
      </c>
      <c r="E5" s="100"/>
      <c r="F5" s="17"/>
      <c r="G5" s="17"/>
      <c r="H5" s="17"/>
      <c r="I5" s="17" t="s">
        <v>503</v>
      </c>
      <c r="N5" t="b">
        <f t="shared" si="1"/>
        <v>1</v>
      </c>
      <c r="O5" t="b">
        <f t="shared" si="2"/>
        <v>1</v>
      </c>
      <c r="Q5" s="6" t="s">
        <v>438</v>
      </c>
      <c r="R5" s="8" t="s">
        <v>809</v>
      </c>
    </row>
    <row r="6" spans="1:18" ht="90.75" thickBot="1" x14ac:dyDescent="0.3">
      <c r="A6" s="15" t="str">
        <f t="shared" si="0"/>
        <v>X</v>
      </c>
      <c r="B6" s="1" t="s">
        <v>440</v>
      </c>
      <c r="C6" s="13" t="s">
        <v>441</v>
      </c>
      <c r="D6" s="15" t="s">
        <v>503</v>
      </c>
      <c r="E6" s="100"/>
      <c r="F6" s="17" t="s">
        <v>503</v>
      </c>
      <c r="G6" s="17" t="s">
        <v>503</v>
      </c>
      <c r="H6" s="17" t="s">
        <v>503</v>
      </c>
      <c r="I6" s="17" t="s">
        <v>503</v>
      </c>
      <c r="N6" t="b">
        <f t="shared" si="1"/>
        <v>1</v>
      </c>
      <c r="O6" t="b">
        <f t="shared" si="2"/>
        <v>1</v>
      </c>
      <c r="Q6" s="4" t="s">
        <v>440</v>
      </c>
      <c r="R6" s="5" t="s">
        <v>809</v>
      </c>
    </row>
    <row r="7" spans="1:18" ht="30.75" thickBot="1" x14ac:dyDescent="0.3">
      <c r="A7" s="15" t="str">
        <f t="shared" si="0"/>
        <v>X</v>
      </c>
      <c r="B7" s="1" t="s">
        <v>442</v>
      </c>
      <c r="C7" s="13" t="s">
        <v>443</v>
      </c>
      <c r="D7" s="15" t="s">
        <v>503</v>
      </c>
      <c r="E7" s="100"/>
      <c r="F7" s="17"/>
      <c r="G7" s="17"/>
      <c r="H7" s="17"/>
      <c r="I7" s="17"/>
      <c r="N7" t="b">
        <f t="shared" si="1"/>
        <v>1</v>
      </c>
      <c r="O7" t="b">
        <f t="shared" si="2"/>
        <v>1</v>
      </c>
      <c r="Q7" s="6" t="s">
        <v>442</v>
      </c>
      <c r="R7" s="7"/>
    </row>
    <row r="8" spans="1:18" ht="45.75" thickBot="1" x14ac:dyDescent="0.3">
      <c r="A8" s="15" t="e">
        <f t="shared" si="0"/>
        <v>#N/A</v>
      </c>
      <c r="B8" s="1" t="s">
        <v>444</v>
      </c>
      <c r="C8" s="13" t="s">
        <v>445</v>
      </c>
      <c r="D8" s="15"/>
      <c r="E8" s="100"/>
      <c r="F8" s="17"/>
      <c r="G8" s="17"/>
      <c r="H8" s="17"/>
      <c r="I8" s="17"/>
      <c r="N8" t="b">
        <f t="shared" si="1"/>
        <v>1</v>
      </c>
      <c r="O8" t="b">
        <f t="shared" si="2"/>
        <v>1</v>
      </c>
      <c r="Q8" s="4" t="s">
        <v>444</v>
      </c>
      <c r="R8" s="9"/>
    </row>
    <row r="9" spans="1:18" ht="30.75" thickBot="1" x14ac:dyDescent="0.3">
      <c r="A9" s="15" t="str">
        <f t="shared" si="0"/>
        <v>X</v>
      </c>
      <c r="B9" s="1" t="s">
        <v>446</v>
      </c>
      <c r="C9" s="13" t="s">
        <v>447</v>
      </c>
      <c r="D9" s="15" t="s">
        <v>503</v>
      </c>
      <c r="E9" s="100"/>
      <c r="F9" s="17" t="s">
        <v>503</v>
      </c>
      <c r="G9" s="17"/>
      <c r="H9" s="17" t="s">
        <v>503</v>
      </c>
      <c r="I9" s="17" t="s">
        <v>503</v>
      </c>
      <c r="N9" t="b">
        <f t="shared" si="1"/>
        <v>1</v>
      </c>
      <c r="O9" t="b">
        <f t="shared" si="2"/>
        <v>1</v>
      </c>
      <c r="Q9" s="6" t="s">
        <v>446</v>
      </c>
      <c r="R9" s="8" t="s">
        <v>809</v>
      </c>
    </row>
    <row r="10" spans="1:18" ht="30.75" thickBot="1" x14ac:dyDescent="0.3">
      <c r="A10" s="15" t="str">
        <f t="shared" si="0"/>
        <v>X</v>
      </c>
      <c r="B10" s="1" t="s">
        <v>448</v>
      </c>
      <c r="C10" s="13" t="s">
        <v>449</v>
      </c>
      <c r="D10" s="15" t="s">
        <v>503</v>
      </c>
      <c r="E10" s="100"/>
      <c r="F10" s="17" t="s">
        <v>503</v>
      </c>
      <c r="G10" s="17"/>
      <c r="H10" s="17" t="s">
        <v>503</v>
      </c>
      <c r="I10" s="17" t="s">
        <v>503</v>
      </c>
      <c r="N10" t="b">
        <f t="shared" si="1"/>
        <v>1</v>
      </c>
      <c r="O10" t="b">
        <f t="shared" si="2"/>
        <v>1</v>
      </c>
      <c r="Q10" s="4" t="s">
        <v>448</v>
      </c>
      <c r="R10" s="5" t="s">
        <v>809</v>
      </c>
    </row>
    <row r="11" spans="1:18" ht="30.75" thickBot="1" x14ac:dyDescent="0.3">
      <c r="A11" s="15" t="str">
        <f t="shared" si="0"/>
        <v>X</v>
      </c>
      <c r="B11" s="1" t="s">
        <v>450</v>
      </c>
      <c r="C11" s="13" t="s">
        <v>451</v>
      </c>
      <c r="D11" s="15" t="s">
        <v>503</v>
      </c>
      <c r="E11" s="100"/>
      <c r="F11" s="17" t="s">
        <v>503</v>
      </c>
      <c r="G11" s="17" t="s">
        <v>503</v>
      </c>
      <c r="H11" s="17" t="s">
        <v>503</v>
      </c>
      <c r="I11" s="17"/>
      <c r="N11" t="b">
        <f t="shared" si="1"/>
        <v>1</v>
      </c>
      <c r="O11" t="b">
        <f t="shared" si="2"/>
        <v>1</v>
      </c>
      <c r="Q11" s="6" t="s">
        <v>450</v>
      </c>
      <c r="R11" s="7"/>
    </row>
    <row r="12" spans="1:18" ht="45.75" thickBot="1" x14ac:dyDescent="0.3">
      <c r="A12" s="15" t="str">
        <f t="shared" si="0"/>
        <v>X</v>
      </c>
      <c r="B12" s="1" t="s">
        <v>452</v>
      </c>
      <c r="C12" s="13" t="s">
        <v>453</v>
      </c>
      <c r="D12" s="15" t="s">
        <v>503</v>
      </c>
      <c r="E12" s="100"/>
      <c r="F12" s="17" t="s">
        <v>503</v>
      </c>
      <c r="G12" s="17"/>
      <c r="H12" s="17" t="s">
        <v>503</v>
      </c>
      <c r="I12" s="17"/>
      <c r="N12" t="b">
        <f t="shared" si="1"/>
        <v>1</v>
      </c>
      <c r="O12" t="b">
        <f t="shared" si="2"/>
        <v>1</v>
      </c>
      <c r="Q12" s="4" t="s">
        <v>452</v>
      </c>
      <c r="R12" s="9"/>
    </row>
    <row r="13" spans="1:18" ht="30.75" thickBot="1" x14ac:dyDescent="0.3">
      <c r="A13" s="15" t="str">
        <f t="shared" si="0"/>
        <v>X</v>
      </c>
      <c r="B13" s="1" t="s">
        <v>454</v>
      </c>
      <c r="C13" s="13" t="s">
        <v>455</v>
      </c>
      <c r="D13" s="15" t="s">
        <v>503</v>
      </c>
      <c r="E13" s="100"/>
      <c r="F13" s="17"/>
      <c r="G13" s="17"/>
      <c r="H13" s="17"/>
      <c r="I13" s="17"/>
      <c r="N13" t="b">
        <f t="shared" si="1"/>
        <v>1</v>
      </c>
      <c r="O13" t="b">
        <f t="shared" si="2"/>
        <v>1</v>
      </c>
      <c r="Q13" s="6" t="s">
        <v>454</v>
      </c>
      <c r="R13" s="7"/>
    </row>
    <row r="14" spans="1:18" ht="45.75" thickBot="1" x14ac:dyDescent="0.3">
      <c r="A14" s="15" t="e">
        <f t="shared" si="0"/>
        <v>#N/A</v>
      </c>
      <c r="B14" s="1" t="s">
        <v>456</v>
      </c>
      <c r="C14" s="13" t="s">
        <v>457</v>
      </c>
      <c r="D14" s="15"/>
      <c r="E14" s="100"/>
      <c r="F14" s="17"/>
      <c r="G14" s="17"/>
      <c r="H14" s="17"/>
      <c r="I14" s="17"/>
      <c r="N14" t="b">
        <f t="shared" si="1"/>
        <v>1</v>
      </c>
      <c r="O14" t="b">
        <f t="shared" si="2"/>
        <v>1</v>
      </c>
      <c r="Q14" s="4" t="s">
        <v>456</v>
      </c>
      <c r="R14" s="9"/>
    </row>
    <row r="15" spans="1:18" ht="30.75" thickBot="1" x14ac:dyDescent="0.3">
      <c r="A15" s="15" t="str">
        <f t="shared" si="0"/>
        <v>X</v>
      </c>
      <c r="B15" s="1" t="s">
        <v>458</v>
      </c>
      <c r="C15" s="13" t="s">
        <v>459</v>
      </c>
      <c r="D15" s="15" t="s">
        <v>503</v>
      </c>
      <c r="E15" s="100"/>
      <c r="F15" s="17" t="s">
        <v>503</v>
      </c>
      <c r="G15" s="17"/>
      <c r="H15" s="17" t="s">
        <v>503</v>
      </c>
      <c r="I15" s="17" t="s">
        <v>503</v>
      </c>
      <c r="N15" t="b">
        <f t="shared" si="1"/>
        <v>1</v>
      </c>
      <c r="O15" t="b">
        <f t="shared" si="2"/>
        <v>1</v>
      </c>
      <c r="Q15" s="6" t="s">
        <v>458</v>
      </c>
      <c r="R15" s="8" t="s">
        <v>809</v>
      </c>
    </row>
    <row r="16" spans="1:18" ht="30.75" thickBot="1" x14ac:dyDescent="0.3">
      <c r="A16" s="15" t="str">
        <f t="shared" si="0"/>
        <v>X</v>
      </c>
      <c r="B16" s="1" t="s">
        <v>460</v>
      </c>
      <c r="C16" s="13" t="s">
        <v>461</v>
      </c>
      <c r="D16" s="15" t="s">
        <v>503</v>
      </c>
      <c r="E16" s="100"/>
      <c r="F16" s="17" t="s">
        <v>503</v>
      </c>
      <c r="G16" s="17"/>
      <c r="H16" s="17" t="s">
        <v>503</v>
      </c>
      <c r="I16" s="17" t="s">
        <v>503</v>
      </c>
      <c r="N16" t="b">
        <f t="shared" si="1"/>
        <v>1</v>
      </c>
      <c r="O16" t="b">
        <f t="shared" si="2"/>
        <v>1</v>
      </c>
      <c r="Q16" s="4" t="s">
        <v>460</v>
      </c>
      <c r="R16" s="5" t="s">
        <v>809</v>
      </c>
    </row>
    <row r="17" spans="1:18" ht="30.75" thickBot="1" x14ac:dyDescent="0.3">
      <c r="A17" s="15" t="str">
        <f t="shared" si="0"/>
        <v>X</v>
      </c>
      <c r="B17" s="1" t="s">
        <v>462</v>
      </c>
      <c r="C17" s="13" t="s">
        <v>463</v>
      </c>
      <c r="D17" s="15" t="s">
        <v>503</v>
      </c>
      <c r="E17" s="100"/>
      <c r="F17" s="17"/>
      <c r="G17" s="17"/>
      <c r="H17" s="17"/>
      <c r="I17" s="17"/>
      <c r="N17" t="b">
        <f t="shared" si="1"/>
        <v>1</v>
      </c>
      <c r="O17" t="b">
        <f t="shared" si="2"/>
        <v>1</v>
      </c>
      <c r="Q17" s="6" t="s">
        <v>462</v>
      </c>
      <c r="R17" s="7"/>
    </row>
    <row r="18" spans="1:18" ht="30.75" thickBot="1" x14ac:dyDescent="0.3">
      <c r="A18" s="15" t="e">
        <f t="shared" si="0"/>
        <v>#N/A</v>
      </c>
      <c r="B18" s="1" t="s">
        <v>464</v>
      </c>
      <c r="C18" s="13" t="s">
        <v>465</v>
      </c>
      <c r="D18" s="15"/>
      <c r="E18" s="100"/>
      <c r="F18" s="17"/>
      <c r="G18" s="17"/>
      <c r="H18" s="17"/>
      <c r="I18" s="17"/>
      <c r="N18" t="b">
        <f t="shared" si="1"/>
        <v>1</v>
      </c>
      <c r="O18" t="b">
        <f t="shared" si="2"/>
        <v>1</v>
      </c>
      <c r="Q18" s="4" t="s">
        <v>464</v>
      </c>
      <c r="R18" s="9"/>
    </row>
    <row r="19" spans="1:18" ht="30.75" thickBot="1" x14ac:dyDescent="0.3">
      <c r="A19" s="15" t="e">
        <f t="shared" si="0"/>
        <v>#N/A</v>
      </c>
      <c r="B19" s="1" t="s">
        <v>466</v>
      </c>
      <c r="C19" s="13" t="s">
        <v>467</v>
      </c>
      <c r="D19" s="15"/>
      <c r="E19" s="100"/>
      <c r="F19" s="17"/>
      <c r="G19" s="17"/>
      <c r="H19" s="17"/>
      <c r="I19" s="17"/>
      <c r="N19" t="b">
        <f t="shared" si="1"/>
        <v>1</v>
      </c>
      <c r="O19" t="b">
        <f t="shared" si="2"/>
        <v>1</v>
      </c>
      <c r="Q19" s="6" t="s">
        <v>466</v>
      </c>
      <c r="R19" s="7"/>
    </row>
    <row r="20" spans="1:18" ht="30.75" thickBot="1" x14ac:dyDescent="0.3">
      <c r="A20" s="15" t="e">
        <f t="shared" si="0"/>
        <v>#N/A</v>
      </c>
      <c r="B20" s="1" t="s">
        <v>468</v>
      </c>
      <c r="C20" s="13" t="s">
        <v>469</v>
      </c>
      <c r="D20" s="15"/>
      <c r="E20" s="100"/>
      <c r="F20" s="17"/>
      <c r="G20" s="17"/>
      <c r="H20" s="17"/>
      <c r="I20" s="17"/>
      <c r="N20" t="b">
        <f t="shared" si="1"/>
        <v>1</v>
      </c>
      <c r="O20" t="b">
        <f t="shared" si="2"/>
        <v>1</v>
      </c>
      <c r="Q20" s="4" t="s">
        <v>468</v>
      </c>
      <c r="R20" s="9"/>
    </row>
    <row r="21" spans="1:18" ht="30.75" thickBot="1" x14ac:dyDescent="0.3">
      <c r="A21" s="15" t="e">
        <f t="shared" si="0"/>
        <v>#N/A</v>
      </c>
      <c r="B21" s="1" t="s">
        <v>470</v>
      </c>
      <c r="C21" s="13" t="s">
        <v>471</v>
      </c>
      <c r="D21" s="15"/>
      <c r="E21" s="100"/>
      <c r="F21" s="17"/>
      <c r="G21" s="17"/>
      <c r="H21" s="17"/>
      <c r="I21" s="17"/>
      <c r="N21" t="b">
        <f t="shared" si="1"/>
        <v>1</v>
      </c>
      <c r="O21" t="b">
        <f t="shared" si="2"/>
        <v>1</v>
      </c>
      <c r="Q21" s="6" t="s">
        <v>470</v>
      </c>
      <c r="R21" s="7"/>
    </row>
    <row r="22" spans="1:18" ht="30.75" thickBot="1" x14ac:dyDescent="0.3">
      <c r="A22" s="15" t="e">
        <f t="shared" si="0"/>
        <v>#N/A</v>
      </c>
      <c r="B22" s="1" t="s">
        <v>472</v>
      </c>
      <c r="C22" s="13" t="s">
        <v>473</v>
      </c>
      <c r="D22" s="15"/>
      <c r="E22" s="100"/>
      <c r="F22" s="17"/>
      <c r="G22" s="17"/>
      <c r="H22" s="17"/>
      <c r="I22" s="17"/>
      <c r="N22" t="b">
        <f t="shared" si="1"/>
        <v>1</v>
      </c>
      <c r="O22" t="b">
        <f t="shared" si="2"/>
        <v>1</v>
      </c>
      <c r="Q22" s="4" t="s">
        <v>472</v>
      </c>
      <c r="R22" s="9"/>
    </row>
    <row r="23" spans="1:18" ht="30.75" thickBot="1" x14ac:dyDescent="0.3">
      <c r="A23" s="15" t="str">
        <f t="shared" si="0"/>
        <v>X</v>
      </c>
      <c r="B23" s="1" t="s">
        <v>474</v>
      </c>
      <c r="C23" s="13" t="s">
        <v>475</v>
      </c>
      <c r="D23" s="15" t="s">
        <v>503</v>
      </c>
      <c r="E23" s="100"/>
      <c r="F23" s="17" t="s">
        <v>503</v>
      </c>
      <c r="G23" s="17"/>
      <c r="H23" s="17" t="s">
        <v>503</v>
      </c>
      <c r="I23" s="17"/>
      <c r="N23" t="b">
        <f t="shared" si="1"/>
        <v>1</v>
      </c>
      <c r="O23" t="b">
        <f t="shared" si="2"/>
        <v>1</v>
      </c>
      <c r="Q23" s="6" t="s">
        <v>474</v>
      </c>
      <c r="R23" s="7"/>
    </row>
    <row r="24" spans="1:18" ht="30.75" thickBot="1" x14ac:dyDescent="0.3">
      <c r="A24" s="15" t="str">
        <f t="shared" si="0"/>
        <v>X</v>
      </c>
      <c r="B24" s="1" t="s">
        <v>476</v>
      </c>
      <c r="C24" s="13" t="s">
        <v>477</v>
      </c>
      <c r="D24" s="15" t="s">
        <v>503</v>
      </c>
      <c r="E24" s="100"/>
      <c r="F24" s="17" t="s">
        <v>503</v>
      </c>
      <c r="G24" s="17" t="s">
        <v>503</v>
      </c>
      <c r="H24" s="17" t="s">
        <v>503</v>
      </c>
      <c r="I24" s="17"/>
      <c r="N24" t="b">
        <f t="shared" si="1"/>
        <v>1</v>
      </c>
      <c r="O24" t="b">
        <f t="shared" si="2"/>
        <v>1</v>
      </c>
      <c r="Q24" s="4" t="s">
        <v>476</v>
      </c>
      <c r="R24" s="9"/>
    </row>
    <row r="25" spans="1:18" ht="30.75" thickBot="1" x14ac:dyDescent="0.3">
      <c r="A25" s="15" t="str">
        <f t="shared" si="0"/>
        <v>X</v>
      </c>
      <c r="B25" s="1" t="s">
        <v>478</v>
      </c>
      <c r="C25" s="13" t="s">
        <v>479</v>
      </c>
      <c r="D25" s="15" t="s">
        <v>503</v>
      </c>
      <c r="E25" s="100"/>
      <c r="F25" s="17"/>
      <c r="G25" s="17" t="s">
        <v>503</v>
      </c>
      <c r="H25" s="17"/>
      <c r="I25" s="17"/>
      <c r="N25" t="b">
        <f t="shared" si="1"/>
        <v>1</v>
      </c>
      <c r="O25" t="b">
        <f t="shared" si="2"/>
        <v>1</v>
      </c>
      <c r="Q25" s="6" t="s">
        <v>478</v>
      </c>
      <c r="R25" s="7"/>
    </row>
    <row r="26" spans="1:18" ht="30.75" thickBot="1" x14ac:dyDescent="0.3">
      <c r="A26" s="15" t="str">
        <f t="shared" si="0"/>
        <v>X</v>
      </c>
      <c r="B26" s="1" t="s">
        <v>480</v>
      </c>
      <c r="C26" s="13" t="s">
        <v>481</v>
      </c>
      <c r="D26" s="15" t="s">
        <v>503</v>
      </c>
      <c r="E26" s="100"/>
      <c r="F26" s="17"/>
      <c r="G26" s="17"/>
      <c r="H26" s="17"/>
      <c r="I26" s="17"/>
      <c r="N26" t="b">
        <f t="shared" si="1"/>
        <v>1</v>
      </c>
      <c r="O26" t="b">
        <f t="shared" si="2"/>
        <v>1</v>
      </c>
      <c r="Q26" s="4" t="s">
        <v>480</v>
      </c>
      <c r="R26" s="9"/>
    </row>
    <row r="27" spans="1:18" ht="30.75" thickBot="1" x14ac:dyDescent="0.3">
      <c r="A27" s="15" t="e">
        <f t="shared" si="0"/>
        <v>#N/A</v>
      </c>
      <c r="B27" s="1" t="s">
        <v>482</v>
      </c>
      <c r="C27" s="13" t="s">
        <v>483</v>
      </c>
      <c r="D27" s="15"/>
      <c r="E27" s="100"/>
      <c r="F27" s="17"/>
      <c r="G27" s="17"/>
      <c r="H27" s="17"/>
      <c r="I27" s="17"/>
      <c r="N27" t="b">
        <f t="shared" si="1"/>
        <v>1</v>
      </c>
      <c r="O27" t="b">
        <f t="shared" si="2"/>
        <v>1</v>
      </c>
      <c r="Q27" s="6" t="s">
        <v>482</v>
      </c>
      <c r="R27" s="7"/>
    </row>
    <row r="28" spans="1:18" ht="30.75" thickBot="1" x14ac:dyDescent="0.3">
      <c r="A28" s="15" t="str">
        <f t="shared" si="0"/>
        <v>X</v>
      </c>
      <c r="B28" s="1" t="s">
        <v>484</v>
      </c>
      <c r="C28" s="13" t="s">
        <v>485</v>
      </c>
      <c r="D28" s="15" t="s">
        <v>503</v>
      </c>
      <c r="E28" s="100"/>
      <c r="F28" s="17"/>
      <c r="G28" s="17" t="s">
        <v>503</v>
      </c>
      <c r="H28" s="17"/>
      <c r="I28" s="17"/>
      <c r="N28" t="b">
        <f t="shared" si="1"/>
        <v>1</v>
      </c>
      <c r="O28" t="b">
        <f t="shared" si="2"/>
        <v>1</v>
      </c>
      <c r="Q28" s="4" t="s">
        <v>484</v>
      </c>
      <c r="R28" s="9"/>
    </row>
    <row r="29" spans="1:18" ht="30.75" thickBot="1" x14ac:dyDescent="0.3">
      <c r="A29" s="15" t="str">
        <f t="shared" si="0"/>
        <v>X</v>
      </c>
      <c r="B29" s="1" t="s">
        <v>486</v>
      </c>
      <c r="C29" s="13" t="s">
        <v>487</v>
      </c>
      <c r="D29" s="15" t="s">
        <v>503</v>
      </c>
      <c r="E29" s="100"/>
      <c r="F29" s="17"/>
      <c r="G29" s="17" t="s">
        <v>503</v>
      </c>
      <c r="H29" s="17"/>
      <c r="I29" s="17"/>
      <c r="N29" t="b">
        <f t="shared" si="1"/>
        <v>1</v>
      </c>
      <c r="O29" t="b">
        <f t="shared" si="2"/>
        <v>1</v>
      </c>
      <c r="Q29" s="6" t="s">
        <v>486</v>
      </c>
      <c r="R29" s="7"/>
    </row>
    <row r="30" spans="1:18" ht="45.75" thickBot="1" x14ac:dyDescent="0.3">
      <c r="A30" s="15" t="str">
        <f t="shared" si="0"/>
        <v>X</v>
      </c>
      <c r="B30" s="1" t="s">
        <v>488</v>
      </c>
      <c r="C30" s="13" t="s">
        <v>489</v>
      </c>
      <c r="D30" s="15" t="s">
        <v>503</v>
      </c>
      <c r="E30" s="100"/>
      <c r="F30" s="17"/>
      <c r="G30" s="17"/>
      <c r="H30" s="17"/>
      <c r="I30" s="17"/>
      <c r="N30" t="b">
        <f t="shared" si="1"/>
        <v>1</v>
      </c>
      <c r="O30" t="b">
        <f t="shared" si="2"/>
        <v>1</v>
      </c>
      <c r="Q30" s="4" t="s">
        <v>488</v>
      </c>
      <c r="R30" s="9"/>
    </row>
    <row r="31" spans="1:18" ht="30.75" thickBot="1" x14ac:dyDescent="0.3">
      <c r="A31" s="15" t="str">
        <f t="shared" si="0"/>
        <v>X</v>
      </c>
      <c r="B31" s="1" t="s">
        <v>490</v>
      </c>
      <c r="C31" s="13" t="s">
        <v>491</v>
      </c>
      <c r="D31" s="15" t="s">
        <v>503</v>
      </c>
      <c r="E31" s="100"/>
      <c r="F31" s="17"/>
      <c r="G31" s="17"/>
      <c r="H31" s="17"/>
      <c r="I31" s="17"/>
      <c r="N31" t="b">
        <f t="shared" si="1"/>
        <v>1</v>
      </c>
      <c r="O31" t="b">
        <f t="shared" si="2"/>
        <v>1</v>
      </c>
      <c r="Q31" s="6" t="s">
        <v>490</v>
      </c>
      <c r="R31" s="7"/>
    </row>
    <row r="32" spans="1:18" ht="45.75" thickBot="1" x14ac:dyDescent="0.3">
      <c r="A32" s="15" t="e">
        <f t="shared" si="0"/>
        <v>#N/A</v>
      </c>
      <c r="B32" s="1" t="s">
        <v>492</v>
      </c>
      <c r="C32" s="13" t="s">
        <v>493</v>
      </c>
      <c r="D32" s="15"/>
      <c r="E32" s="100"/>
      <c r="F32" s="17"/>
      <c r="G32" s="17"/>
      <c r="H32" s="17"/>
      <c r="I32" s="17"/>
      <c r="N32" t="b">
        <f t="shared" si="1"/>
        <v>1</v>
      </c>
      <c r="O32" t="b">
        <f t="shared" si="2"/>
        <v>1</v>
      </c>
      <c r="Q32" s="4" t="s">
        <v>492</v>
      </c>
      <c r="R32" s="9"/>
    </row>
    <row r="33" spans="1:18" ht="45.75" thickBot="1" x14ac:dyDescent="0.3">
      <c r="A33" s="15" t="str">
        <f t="shared" si="0"/>
        <v>X</v>
      </c>
      <c r="B33" s="1" t="s">
        <v>494</v>
      </c>
      <c r="C33" s="13" t="s">
        <v>495</v>
      </c>
      <c r="D33" s="15" t="s">
        <v>503</v>
      </c>
      <c r="E33" s="100"/>
      <c r="F33" s="17"/>
      <c r="G33" s="17"/>
      <c r="H33" s="17"/>
      <c r="I33" s="17"/>
      <c r="N33" t="b">
        <f t="shared" si="1"/>
        <v>1</v>
      </c>
      <c r="O33" t="b">
        <f t="shared" si="2"/>
        <v>1</v>
      </c>
      <c r="Q33" s="6" t="s">
        <v>494</v>
      </c>
      <c r="R33" s="7"/>
    </row>
    <row r="34" spans="1:18" ht="45.75" thickBot="1" x14ac:dyDescent="0.3">
      <c r="A34" s="15" t="str">
        <f t="shared" si="0"/>
        <v>X</v>
      </c>
      <c r="B34" s="1" t="s">
        <v>496</v>
      </c>
      <c r="C34" s="13" t="s">
        <v>497</v>
      </c>
      <c r="D34" s="15" t="s">
        <v>503</v>
      </c>
      <c r="E34" s="100"/>
      <c r="F34" s="17"/>
      <c r="G34" s="17"/>
      <c r="H34" s="17"/>
      <c r="I34" s="17"/>
      <c r="N34" t="b">
        <f t="shared" si="1"/>
        <v>1</v>
      </c>
      <c r="O34" t="b">
        <f t="shared" si="2"/>
        <v>1</v>
      </c>
      <c r="Q34" s="4" t="s">
        <v>496</v>
      </c>
      <c r="R34" s="9"/>
    </row>
    <row r="35" spans="1:18" ht="60.75" thickBot="1" x14ac:dyDescent="0.3">
      <c r="A35" s="15" t="str">
        <f t="shared" si="0"/>
        <v>X</v>
      </c>
      <c r="B35" s="1" t="s">
        <v>498</v>
      </c>
      <c r="C35" s="13" t="s">
        <v>499</v>
      </c>
      <c r="D35" s="15" t="s">
        <v>503</v>
      </c>
      <c r="E35" s="100"/>
      <c r="F35" s="17" t="s">
        <v>503</v>
      </c>
      <c r="G35" s="17"/>
      <c r="H35" s="17" t="s">
        <v>503</v>
      </c>
      <c r="I35" s="17" t="s">
        <v>503</v>
      </c>
      <c r="N35" t="b">
        <f t="shared" si="1"/>
        <v>1</v>
      </c>
      <c r="O35" t="b">
        <f t="shared" si="2"/>
        <v>1</v>
      </c>
      <c r="Q35" s="6" t="s">
        <v>498</v>
      </c>
      <c r="R35" s="8" t="s">
        <v>809</v>
      </c>
    </row>
    <row r="36" spans="1:18" ht="30.75" thickBot="1" x14ac:dyDescent="0.3">
      <c r="A36" s="16" t="str">
        <f t="shared" si="0"/>
        <v>X</v>
      </c>
      <c r="B36" s="1" t="s">
        <v>500</v>
      </c>
      <c r="C36" s="13" t="s">
        <v>501</v>
      </c>
      <c r="D36" s="16" t="s">
        <v>503</v>
      </c>
      <c r="E36" s="101"/>
      <c r="F36" s="17"/>
      <c r="G36" s="17"/>
      <c r="H36" s="17"/>
      <c r="I36" s="17"/>
      <c r="N36" t="b">
        <f t="shared" si="1"/>
        <v>1</v>
      </c>
      <c r="O36" t="b">
        <f t="shared" si="2"/>
        <v>1</v>
      </c>
      <c r="Q36" s="4" t="s">
        <v>500</v>
      </c>
      <c r="R36" s="9"/>
    </row>
    <row r="38" spans="1:18" ht="30" x14ac:dyDescent="0.25">
      <c r="B38" s="1" t="s">
        <v>428</v>
      </c>
      <c r="C38" s="13" t="s">
        <v>429</v>
      </c>
      <c r="D38" s="10"/>
      <c r="E38" s="96"/>
      <c r="F38" s="11"/>
      <c r="H38" s="6"/>
      <c r="J38" s="12"/>
      <c r="K38" s="12"/>
      <c r="L38" s="12"/>
    </row>
    <row r="39" spans="1:18" ht="45" x14ac:dyDescent="0.25">
      <c r="B39" s="1" t="s">
        <v>430</v>
      </c>
      <c r="C39" s="13" t="s">
        <v>431</v>
      </c>
      <c r="D39" s="10"/>
      <c r="E39" s="96"/>
      <c r="F39" s="11"/>
    </row>
    <row r="40" spans="1:18" ht="30" x14ac:dyDescent="0.25">
      <c r="B40" s="1" t="s">
        <v>432</v>
      </c>
      <c r="C40" s="13" t="s">
        <v>433</v>
      </c>
      <c r="E40" s="96"/>
      <c r="F40" s="11"/>
    </row>
    <row r="41" spans="1:18" x14ac:dyDescent="0.25">
      <c r="D41" s="2"/>
      <c r="E41" s="2"/>
    </row>
    <row r="42" spans="1:18" x14ac:dyDescent="0.25">
      <c r="D42" s="2"/>
      <c r="E42" s="2"/>
    </row>
    <row r="43" spans="1:18" x14ac:dyDescent="0.25">
      <c r="D43" s="2"/>
      <c r="E43" s="2"/>
    </row>
    <row r="44" spans="1:18" x14ac:dyDescent="0.25">
      <c r="D44" s="2"/>
      <c r="E44" s="2"/>
    </row>
    <row r="45" spans="1:18" x14ac:dyDescent="0.25">
      <c r="D45" s="2"/>
      <c r="E45" s="2"/>
    </row>
  </sheetData>
  <mergeCells count="2">
    <mergeCell ref="B1:C1"/>
    <mergeCell ref="E2:E36"/>
  </mergeCells>
  <conditionalFormatting sqref="N2:O36">
    <cfRule type="cellIs" dxfId="30" priority="7" operator="equal">
      <formula>FALSE</formula>
    </cfRule>
    <cfRule type="cellIs" dxfId="29" priority="8" operator="equal">
      <formula>TRUE</formula>
    </cfRule>
  </conditionalFormatting>
  <conditionalFormatting sqref="A2:A36 D2:I2 F3:I36 D3:D36">
    <cfRule type="cellIs" dxfId="28" priority="4" operator="equal">
      <formula>"X"</formula>
    </cfRule>
  </conditionalFormatting>
  <conditionalFormatting sqref="B2">
    <cfRule type="expression" dxfId="27" priority="13">
      <formula>$A$2=X</formula>
    </cfRule>
  </conditionalFormatting>
  <hyperlinks>
    <hyperlink ref="B2" r:id="rId1" display="https://build.fhir.org/ig/hl7-eu/pcsp/StructureDefinition-BiologicallyDerivedProduct-sct-eu-pcsp.html" xr:uid="{3E638DD8-CFCC-421D-BE4F-84D2F9E2919E}"/>
    <hyperlink ref="B38" r:id="rId2" display="https://build.fhir.org/ig/hl7-eu/pcsp/StructureDefinition-Bundle-eu-pcsp.html" xr:uid="{57738A9B-50A9-4DEF-85A7-BAE5CAB6C6CF}"/>
    <hyperlink ref="B39" r:id="rId3" display="https://build.fhir.org/ig/hl7-eu/pcsp/StructureDefinition-CarePlan-eu-pcsp.html" xr:uid="{BB63992D-FBA6-4C20-83C5-740188236E98}"/>
    <hyperlink ref="B40" r:id="rId4" display="https://build.fhir.org/ig/hl7-eu/pcsp/StructureDefinition-Composition-surpass-eu-pcsp.html" xr:uid="{50B7A0C0-5C03-4180-81B2-AFE9D475D216}"/>
    <hyperlink ref="B3" r:id="rId5" display="https://build.fhir.org/ig/hl7-eu/pcsp/StructureDefinition-Condition-gvhd-eu-pcsp.html" xr:uid="{5B36CD1A-88D9-4F03-8FE7-9A0661A5C471}"/>
    <hyperlink ref="B4" r:id="rId6" display="https://build.fhir.org/ig/hl7-eu/pcsp/StructureDefinition-Condition-secondaryCancer-eu-pcsp.html" xr:uid="{7BFD6316-E02F-45E2-91EC-10299A682B5A}"/>
    <hyperlink ref="B5" r:id="rId7" display="https://build.fhir.org/ig/hl7-eu/pcsp/StructureDefinition-Condition-otherinfos-eu-pcsp.html" xr:uid="{372C6984-192A-4ADB-82C6-C7743F57C0F9}"/>
    <hyperlink ref="B6" r:id="rId8" display="https://build.fhir.org/ig/hl7-eu/pcsp/StructureDefinition-Condition-primaryCancer-eu-pcsp.html" xr:uid="{489820C4-E7B6-466E-9436-E8B4071894B3}"/>
    <hyperlink ref="B7" r:id="rId9" display="https://build.fhir.org/ig/hl7-eu/pcsp/StructureDefinition-Condition-toxicity-eu-pcsp.html" xr:uid="{C470E443-7B65-47D4-B745-C25C6A936AC7}"/>
    <hyperlink ref="B8" r:id="rId10" display="https://build.fhir.org/ig/hl7-eu/pcsp/StructureDefinition-DocumentReference-eu-pcsp.html" xr:uid="{FD5A81E6-8FE6-411C-8EA2-DA069965E112}"/>
    <hyperlink ref="B9" r:id="rId11" display="https://build.fhir.org/ig/hl7-eu/pcsp/StructureDefinition-Encounter-eu-pcsp.html" xr:uid="{BF9F522D-776C-43B8-9EAD-F4DE722FDFC9}"/>
    <hyperlink ref="B10" r:id="rId12" display="https://build.fhir.org/ig/hl7-eu/pcsp/StructureDefinition-Location-eu-pcsp.html" xr:uid="{43AC186B-DF7B-443A-A352-9D9484BED012}"/>
    <hyperlink ref="B11" r:id="rId13" display="https://build.fhir.org/ig/hl7-eu/pcsp/StructureDefinition-MedicationAdministration-eu-pcsp.html" xr:uid="{C6384DDF-EDB8-4257-A8E1-AD63AAAFC9BB}"/>
    <hyperlink ref="B12" r:id="rId14" display="https://build.fhir.org/ig/hl7-eu/pcsp/StructureDefinition-MedicationStatement-eu-pcsp.html" xr:uid="{FB5E630D-BC3A-4DF5-A36A-2F016BDAC26B}"/>
    <hyperlink ref="B13" r:id="rId15" display="https://build.fhir.org/ig/hl7-eu/pcsp/StructureDefinition-Observation-bld-abo-rh-eu-pcsp.html" xr:uid="{4D057F7B-1948-4B30-97D9-698B99BE7481}"/>
    <hyperlink ref="B14" r:id="rId16" display="https://build.fhir.org/ig/hl7-eu/pcsp/StructureDefinition-mcode-cancer-stage-group.html" xr:uid="{EC99527A-E5FF-4F5C-BC74-6E2D6C458469}"/>
    <hyperlink ref="B15" r:id="rId17" display="https://build.fhir.org/ig/hl7-eu/pcsp/StructureDefinition-Observation-cumulativeDoseChemo-eu-pcsp.html" xr:uid="{084E3535-E8A4-41AE-9172-2A05902D7711}"/>
    <hyperlink ref="B16" r:id="rId18" display="https://build.fhir.org/ig/hl7-eu/pcsp/StructureDefinition-mcode-tnm-distant-metastases-category.html" xr:uid="{E1B5132C-54CD-493D-85B4-979F57C2F878}"/>
    <hyperlink ref="B17" r:id="rId19" display="https://build.fhir.org/ig/hl7-eu/pcsp/StructureDefinition-Observation-diagnosis-eu-pcsp.html" xr:uid="{B5855D9C-DA8C-42EE-88B8-8F678E3E699B}"/>
    <hyperlink ref="B18" r:id="rId20" display="https://build.fhir.org/ig/hl7-eu/pcsp/StructureDefinition-Observation-predisposition-eu-pcsp.html" xr:uid="{D8B28D4F-CF0F-4B33-832E-D698EC837006}"/>
    <hyperlink ref="B19" r:id="rId21" display="https://build.fhir.org/ig/hl7-eu/pcsp/StructureDefinition-Observation-totalDoseRad-eu-pcsp.html" xr:uid="{C445D218-B1EE-48EE-8003-8D30D6502045}"/>
    <hyperlink ref="B20" r:id="rId22" display="https://build.fhir.org/ig/hl7-eu/pcsp/StructureDefinition-Observation-riskfactor-eu-pcsp.html" xr:uid="{5CD6315B-D70C-4363-9445-FED931D799AC}"/>
    <hyperlink ref="B21" r:id="rId23" display="https://build.fhir.org/ig/hl7-eu/pcsp/StructureDefinition-mcode-tnm-primary-tumor-category.html" xr:uid="{931899CB-4B70-4F2B-8CEA-6A9EDF65EF1D}"/>
    <hyperlink ref="B22" r:id="rId24" display="https://build.fhir.org/ig/hl7-eu/pcsp/StructureDefinition-mcode-tnm-regional-nodes-category.html" xr:uid="{FE21414A-10B2-4769-9055-C4EDA91CFF14}"/>
    <hyperlink ref="B23" r:id="rId25" display="https://build.fhir.org/ig/hl7-eu/pcsp/StructureDefinition-Organization-center-eu-pcsp.html" xr:uid="{D86ED0F1-6D40-45C6-AE10-76C76B5221A8}"/>
    <hyperlink ref="B24" r:id="rId26" display="https://build.fhir.org/ig/hl7-eu/pcsp/StructureDefinition-Patient-eu-pcsp.html" xr:uid="{5B638D38-CBF4-4446-91C8-E2A44302AA0E}"/>
    <hyperlink ref="B25" r:id="rId27" display="https://build.fhir.org/ig/hl7-eu/pcsp/StructureDefinition-PlanDefinition-flt-eu-pcsp.html" xr:uid="{1A1568DC-86D6-4027-AA3D-0345C14152F9}"/>
    <hyperlink ref="B26" r:id="rId28" display="https://build.fhir.org/ig/hl7-eu/pcsp/StructureDefinition-Procedure-cvc-otherinfos-eu-pcsp.html" xr:uid="{A35B1BE3-BF2F-429D-941F-12003AF077CA}"/>
    <hyperlink ref="B27" r:id="rId29" display="https://build.fhir.org/ig/hl7-eu/pcsp/StructureDefinition-Procedure-cryopreservation-otherinfos-eu-pcsp.html" xr:uid="{75255572-E2C9-4976-89BB-77DEE25C88EA}"/>
    <hyperlink ref="B28" r:id="rId30" display="https://build.fhir.org/ig/hl7-eu/pcsp/StructureDefinition-Procedure-flt-eu-pcsp.html" xr:uid="{799C0C7A-2D4C-40BD-B814-AD3B068934E0}"/>
    <hyperlink ref="B29" r:id="rId31" display="https://build.fhir.org/ig/hl7-eu/pcsp/StructureDefinition-Procedure-treatment-otherinfos-eu-pcsp.html" xr:uid="{4DBBF614-0A2E-41BE-B46E-9D534A1A2BEA}"/>
    <hyperlink ref="B30" r:id="rId32" display="https://build.fhir.org/ig/hl7-eu/pcsp/StructureDefinition-Procedure-radiotheraphy-eu-pcsp.html" xr:uid="{D93C61F6-AD6C-418E-950F-DEDCDBD70F06}"/>
    <hyperlink ref="B31" r:id="rId33" display="https://build.fhir.org/ig/hl7-eu/pcsp/StructureDefinition-Procedure-radiotheraphyBoost-eu-pcsp.html" xr:uid="{6D873D8D-29DD-404C-95CD-AA4E2F6D7FBF}"/>
    <hyperlink ref="B32" r:id="rId34" display="https://build.fhir.org/ig/hl7-eu/pcsp/StructureDefinition-Procedure-radiotheraphyShield-eu-pcsp.html" xr:uid="{7D82A261-AC6A-4DFF-ABD9-E50ACF2E6B27}"/>
    <hyperlink ref="B33" r:id="rId35" display="https://build.fhir.org/ig/hl7-eu/pcsp/StructureDefinition-Procedure-sct-prophylaxis-eu-pcsp.html" xr:uid="{30F5DF14-4E91-4068-8882-375E3A85A56E}"/>
    <hyperlink ref="B34" r:id="rId36" display="https://build.fhir.org/ig/hl7-eu/pcsp/StructureDefinition-Procedure-sct-eu-pcsp.html" xr:uid="{74AF2D90-1594-4968-AAF2-8787AE524FC4}"/>
    <hyperlink ref="B35" r:id="rId37" display="https://build.fhir.org/ig/hl7-eu/pcsp/StructureDefinition-Procedure-surgery-eu-pcsp.html" xr:uid="{5E7EACE2-BA0C-457F-B3B6-8757D75B931A}"/>
    <hyperlink ref="B36" r:id="rId38" display="https://build.fhir.org/ig/hl7-eu/pcsp/StructureDefinition-Procedure-transfusion-otherinfos-eu-pcsp.html" xr:uid="{CD3E14B8-4799-4651-B52B-42C13D3C98F3}"/>
    <hyperlink ref="Q2" r:id="rId39" display="https://build.fhir.org/ig/hl7-eu/pcsp/StructureDefinition-BiologicallyDerivedProduct-sct-eu-pcsp.html" xr:uid="{3155CBFA-27FB-4EEE-A138-2105402B76AD}"/>
    <hyperlink ref="Q3" r:id="rId40" display="https://build.fhir.org/ig/hl7-eu/pcsp/StructureDefinition-Condition-gvhd-eu-pcsp.html" xr:uid="{541220E9-22F7-490E-AE9E-9C28DAB2581D}"/>
    <hyperlink ref="Q4" r:id="rId41" display="https://build.fhir.org/ig/hl7-eu/pcsp/StructureDefinition-Condition-secondaryCancer-eu-pcsp.html" xr:uid="{C57382D3-15BB-4832-BC31-287CAD5A5037}"/>
    <hyperlink ref="Q5" r:id="rId42" display="https://build.fhir.org/ig/hl7-eu/pcsp/StructureDefinition-Condition-otherinfos-eu-pcsp.html" xr:uid="{E9D1CC4E-8312-47EC-B10D-0A9B18915C98}"/>
    <hyperlink ref="Q6" r:id="rId43" display="https://build.fhir.org/ig/hl7-eu/pcsp/StructureDefinition-Condition-primaryCancer-eu-pcsp.html" xr:uid="{C0C3CDBA-4A02-4F22-9834-2A5883FD3564}"/>
    <hyperlink ref="Q7" r:id="rId44" display="https://build.fhir.org/ig/hl7-eu/pcsp/StructureDefinition-Condition-toxicity-eu-pcsp.html" xr:uid="{C308A961-9962-4000-80B7-BD890A15BA87}"/>
    <hyperlink ref="Q8" r:id="rId45" display="https://build.fhir.org/ig/hl7-eu/pcsp/StructureDefinition-DocumentReference-eu-pcsp.html" xr:uid="{B565C849-8B4D-423B-B83C-F827BC583A61}"/>
    <hyperlink ref="Q9" r:id="rId46" display="https://build.fhir.org/ig/hl7-eu/pcsp/StructureDefinition-Encounter-eu-pcsp.html" xr:uid="{AD341B52-2F89-4CF1-9302-4A032B2D721F}"/>
    <hyperlink ref="Q10" r:id="rId47" display="https://build.fhir.org/ig/hl7-eu/pcsp/StructureDefinition-Location-eu-pcsp.html" xr:uid="{B6D5CC09-B16F-4F02-9FF2-64C3A5A29CE9}"/>
    <hyperlink ref="Q11" r:id="rId48" display="https://build.fhir.org/ig/hl7-eu/pcsp/StructureDefinition-MedicationAdministration-eu-pcsp.html" xr:uid="{0D654D05-1081-4477-B045-CF063D92653D}"/>
    <hyperlink ref="Q12" r:id="rId49" display="https://build.fhir.org/ig/hl7-eu/pcsp/StructureDefinition-MedicationStatement-eu-pcsp.html" xr:uid="{5750D0FD-8AB9-406C-B9AC-E8FC4183F291}"/>
    <hyperlink ref="Q13" r:id="rId50" display="https://build.fhir.org/ig/hl7-eu/pcsp/StructureDefinition-Observation-bld-abo-rh-eu-pcsp.html" xr:uid="{9D3374B7-F212-44CF-96BD-2F85146A4A61}"/>
    <hyperlink ref="Q14" r:id="rId51" display="https://build.fhir.org/ig/hl7-eu/pcsp/StructureDefinition-mcode-cancer-stage-group.html" xr:uid="{0621A2DD-67CE-4B39-86A8-F1FD782B3907}"/>
    <hyperlink ref="Q15" r:id="rId52" display="https://build.fhir.org/ig/hl7-eu/pcsp/StructureDefinition-Observation-cumulativeDoseChemo-eu-pcsp.html" xr:uid="{073842ED-2364-4A5B-89A8-6B8FD50D70C4}"/>
    <hyperlink ref="Q16" r:id="rId53" display="https://build.fhir.org/ig/hl7-eu/pcsp/StructureDefinition-mcode-tnm-distant-metastases-category.html" xr:uid="{E4ABB6AE-D317-46A8-9EAF-B2D45CF2BE29}"/>
    <hyperlink ref="Q17" r:id="rId54" display="https://build.fhir.org/ig/hl7-eu/pcsp/StructureDefinition-Observation-diagnosis-eu-pcsp.html" xr:uid="{854023F1-3283-4E0B-A06A-7115C276B72C}"/>
    <hyperlink ref="Q18" r:id="rId55" display="https://build.fhir.org/ig/hl7-eu/pcsp/StructureDefinition-Observation-predisposition-eu-pcsp.html" xr:uid="{DBF6DA36-295C-4EBC-9F4E-55FB19CFF35C}"/>
    <hyperlink ref="Q19" r:id="rId56" display="https://build.fhir.org/ig/hl7-eu/pcsp/StructureDefinition-Observation-totalDoseRad-eu-pcsp.html" xr:uid="{32422044-6970-4E52-85D7-1AA96BBE46BA}"/>
    <hyperlink ref="Q20" r:id="rId57" display="https://build.fhir.org/ig/hl7-eu/pcsp/StructureDefinition-Observation-riskfactor-eu-pcsp.html" xr:uid="{6798B439-025B-40F1-8CA8-1E95492BCB25}"/>
    <hyperlink ref="Q21" r:id="rId58" display="https://build.fhir.org/ig/hl7-eu/pcsp/StructureDefinition-mcode-tnm-primary-tumor-category.html" xr:uid="{C3BC5B77-DCBA-4363-8A25-A32FC6A50A67}"/>
    <hyperlink ref="Q22" r:id="rId59" display="https://build.fhir.org/ig/hl7-eu/pcsp/StructureDefinition-mcode-tnm-regional-nodes-category.html" xr:uid="{9B2EAF8F-4D47-4C65-AFF6-718E2A65FABD}"/>
    <hyperlink ref="Q23" r:id="rId60" display="https://build.fhir.org/ig/hl7-eu/pcsp/StructureDefinition-Organization-center-eu-pcsp.html" xr:uid="{EDDCDE10-D424-40CC-955E-94DEF2C14910}"/>
    <hyperlink ref="Q24" r:id="rId61" display="https://build.fhir.org/ig/hl7-eu/pcsp/StructureDefinition-Patient-eu-pcsp.html" xr:uid="{66C4011C-5B64-467A-9116-197980B840A2}"/>
    <hyperlink ref="Q25" r:id="rId62" display="https://build.fhir.org/ig/hl7-eu/pcsp/StructureDefinition-PlanDefinition-flt-eu-pcsp.html" xr:uid="{55C35672-6901-4583-9E49-48B4251F393A}"/>
    <hyperlink ref="Q26" r:id="rId63" display="https://build.fhir.org/ig/hl7-eu/pcsp/StructureDefinition-Procedure-cvc-otherinfos-eu-pcsp.html" xr:uid="{9A8281F0-23D9-41C7-841E-65248537FC50}"/>
    <hyperlink ref="Q27" r:id="rId64" display="https://build.fhir.org/ig/hl7-eu/pcsp/StructureDefinition-Procedure-cryopreservation-otherinfos-eu-pcsp.html" xr:uid="{0DF5AEC3-7C3F-4E68-86DB-20AFC36F6D35}"/>
    <hyperlink ref="Q28" r:id="rId65" display="https://build.fhir.org/ig/hl7-eu/pcsp/StructureDefinition-Procedure-flt-eu-pcsp.html" xr:uid="{8EE82361-FEA8-4462-BEC6-730532B75B13}"/>
    <hyperlink ref="Q29" r:id="rId66" display="https://build.fhir.org/ig/hl7-eu/pcsp/StructureDefinition-Procedure-treatment-otherinfos-eu-pcsp.html" xr:uid="{69FCA8AF-C0CB-4EBD-9CC1-80CC2CA89BC1}"/>
    <hyperlink ref="Q30" r:id="rId67" display="https://build.fhir.org/ig/hl7-eu/pcsp/StructureDefinition-Procedure-radiotheraphy-eu-pcsp.html" xr:uid="{92B521C1-EBB1-462B-988F-35ED51C36C75}"/>
    <hyperlink ref="Q31" r:id="rId68" display="https://build.fhir.org/ig/hl7-eu/pcsp/StructureDefinition-Procedure-radiotheraphyBoost-eu-pcsp.html" xr:uid="{EA3C4263-A25C-49ED-91AB-20B23004725A}"/>
    <hyperlink ref="Q32" r:id="rId69" display="https://build.fhir.org/ig/hl7-eu/pcsp/StructureDefinition-Procedure-radiotheraphyShield-eu-pcsp.html" xr:uid="{55547031-2E67-4A2F-B5A3-6063DFB42BBB}"/>
    <hyperlink ref="Q33" r:id="rId70" display="https://build.fhir.org/ig/hl7-eu/pcsp/StructureDefinition-Procedure-sct-prophylaxis-eu-pcsp.html" xr:uid="{B977CEFE-CF6E-4C60-82E5-661337ADA000}"/>
    <hyperlink ref="Q34" r:id="rId71" display="https://build.fhir.org/ig/hl7-eu/pcsp/StructureDefinition-Procedure-sct-eu-pcsp.html" xr:uid="{69BF876B-FECF-47A5-9DA0-957835C0A314}"/>
    <hyperlink ref="Q35" r:id="rId72" display="https://build.fhir.org/ig/hl7-eu/pcsp/StructureDefinition-Procedure-surgery-eu-pcsp.html" xr:uid="{74F220CC-C246-4CD3-BAE3-A44122541AC2}"/>
    <hyperlink ref="Q36" r:id="rId73" display="https://build.fhir.org/ig/hl7-eu/pcsp/StructureDefinition-Procedure-transfusion-otherinfos-eu-pcsp.html" xr:uid="{95AF1037-7C99-473F-A32C-5AD6DEC0C603}"/>
  </hyperlinks>
  <pageMargins left="0.7" right="0.7" top="0.75" bottom="0.75" header="0.3" footer="0.3"/>
  <pageSetup paperSize="9" orientation="portrait" r:id="rId7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9</vt:i4>
      </vt:variant>
    </vt:vector>
  </HeadingPairs>
  <TitlesOfParts>
    <vt:vector size="9" baseType="lpstr">
      <vt:lpstr>Summary</vt:lpstr>
      <vt:lpstr>Comparison</vt:lpstr>
      <vt:lpstr>BEFORE_Summary_Forms</vt:lpstr>
      <vt:lpstr>BEFORE_Summary_Variables</vt:lpstr>
      <vt:lpstr>BEFORE_Details</vt:lpstr>
      <vt:lpstr>AFTER_Summary_Forms</vt:lpstr>
      <vt:lpstr>AFTER_Summary_Variables</vt:lpstr>
      <vt:lpstr>AFTER_Details</vt:lpstr>
      <vt:lpstr>FHIR Profiles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Davide SARACENO</dc:creator>
  <cp:lastModifiedBy>Davide SARACENO</cp:lastModifiedBy>
  <dcterms:created xsi:type="dcterms:W3CDTF">2022-12-19T09:33:05Z</dcterms:created>
  <dcterms:modified xsi:type="dcterms:W3CDTF">2022-12-23T08:10:34Z</dcterms:modified>
</cp:coreProperties>
</file>