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_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<sst xmlns="http://schemas.openxmlformats.org/spreadsheetml/2006/main" count="1522" uniqueCount="1073">
  <si>
    <t>Ativo</t>
  </si>
  <si>
    <t>Data</t>
  </si>
  <si>
    <t>Último (R$)</t>
  </si>
  <si>
    <t>Var. Dia (%)</t>
  </si>
  <si>
    <t>Variacao (%)</t>
  </si>
  <si>
    <t>Valor inicial (R$)</t>
  </si>
  <si>
    <t xml:space="preserve">Qtd. de acoes </t>
  </si>
  <si>
    <t>Variacao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</si>
  <si>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</si>
  <si>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</si>
  <si>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</si>
  <si>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</si>
  <si>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</si>
  <si>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</si>
  <si>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</si>
  <si>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</si>
  <si>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</si>
  <si>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</si>
  <si>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</si>
  <si>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</si>
  <si>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</si>
  <si>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</si>
  <si>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</si>
  <si>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</si>
  <si>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</si>
  <si>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</si>
  <si>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</si>
  <si>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</si>
  <si>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</si>
  <si>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</si>
  <si>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</si>
  <si>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</si>
  <si>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</si>
  <si>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</si>
  <si>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</si>
  <si>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</si>
  <si>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</si>
  <si>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</si>
  <si>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</si>
  <si>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</si>
  <si>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</si>
  <si>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</si>
  <si>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</si>
  <si>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</si>
  <si>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</si>
  <si>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</si>
  <si>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</si>
  <si>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</si>
  <si>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</si>
  <si>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</si>
  <si>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</si>
  <si>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</si>
  <si>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</si>
  <si>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</si>
  <si>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</si>
  <si>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</si>
  <si>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</si>
  <si>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</si>
  <si>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</si>
  <si>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</si>
  <si>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</si>
  <si>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</si>
  <si>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</si>
  <si>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</si>
  <si>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</si>
  <si>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</si>
  <si>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</si>
  <si>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</si>
  <si>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</si>
  <si>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</si>
  <si>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</si>
  <si>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</si>
  <si>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</si>
  <si>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</si>
  <si>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</si>
  <si>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</si>
  <si>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</si>
  <si>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</si>
  <si>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</si>
  <si>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</si>
  <si>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</si>
  <si>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</si>
  <si>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</si>
  <si>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</si>
  <si>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</si>
  <si>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</si>
  <si>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</si>
  <si>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</si>
  <si>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</si>
  <si>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</si>
  <si>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</si>
  <si>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</si>
  <si>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</si>
  <si>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</si>
  <si>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</si>
  <si>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</si>
  <si>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</si>
  <si>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</si>
  <si>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</si>
  <si>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</si>
  <si>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</si>
  <si>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</si>
  <si>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</si>
  <si>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</si>
  <si>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</si>
  <si>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</si>
  <si>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</si>
  <si>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</si>
  <si>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</si>
  <si>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</si>
  <si>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</si>
  <si>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</si>
  <si>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</si>
  <si>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</si>
  <si>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</si>
  <si>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</si>
  <si>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</si>
  <si>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</si>
  <si>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</si>
  <si>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</si>
  <si>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</si>
  <si>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</si>
  <si>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</si>
  <si>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</si>
  <si>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</si>
  <si>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</si>
  <si>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</si>
  <si>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</si>
  <si>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</si>
  <si>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</si>
  <si>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</si>
  <si>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</si>
  <si>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</si>
  <si>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</si>
  <si>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</si>
  <si>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</si>
  <si>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</si>
  <si>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</si>
  <si>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</si>
  <si>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</si>
  <si>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</si>
  <si>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</si>
  <si>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</si>
  <si>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</si>
  <si>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</si>
  <si>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</si>
  <si>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</si>
  <si>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</si>
  <si>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</si>
  <si>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</si>
  <si>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</si>
  <si>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</si>
  <si>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</si>
  <si>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</si>
  <si>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</si>
  <si>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</si>
  <si>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</si>
  <si>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</si>
  <si>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</si>
  <si>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</si>
  <si>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</si>
  <si>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</si>
  <si>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</si>
  <si>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</si>
  <si>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</si>
  <si>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</si>
  <si>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</si>
  <si>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</si>
  <si>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</si>
  <si>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</si>
  <si>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</si>
  <si>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</si>
  <si>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</si>
  <si>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</si>
  <si>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</si>
  <si>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</si>
  <si>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</si>
  <si>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das que subiram</t>
  </si>
  <si>
    <t>Médias das que desceram</t>
  </si>
  <si>
    <t xml:space="preserve">Varição </t>
  </si>
  <si>
    <t>Variação de quem subiu</t>
  </si>
  <si>
    <t>Variação $</t>
  </si>
  <si>
    <t>Subiu</t>
  </si>
  <si>
    <t>Estável</t>
  </si>
  <si>
    <t>Desceu</t>
  </si>
  <si>
    <t>Saldo</t>
  </si>
  <si>
    <t>Análise por faixas etárias</t>
  </si>
  <si>
    <t>Quantidade de empresas</t>
  </si>
  <si>
    <t>Idade (em anos)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</si>
  <si>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</si>
  <si>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</si>
  <si>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</si>
  <si>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</si>
  <si>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</si>
  <si>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</si>
  <si>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</si>
  <si>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</si>
  <si>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</si>
  <si>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</si>
  <si>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</si>
  <si>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</si>
  <si>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</si>
  <si>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</si>
  <si>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</si>
  <si>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Bancos</t>
  </si>
  <si>
    <t>Rede D'Or</t>
  </si>
  <si>
    <t>Saúde</t>
  </si>
  <si>
    <t>Braskem</t>
  </si>
  <si>
    <t>Química</t>
  </si>
  <si>
    <t>Azul</t>
  </si>
  <si>
    <t>Transporte/Aéreo</t>
  </si>
  <si>
    <t>3R Petroleum</t>
  </si>
  <si>
    <t>Equatorial Energia</t>
  </si>
  <si>
    <t>Siderúrgica Nacional</t>
  </si>
  <si>
    <t>YDUQS</t>
  </si>
  <si>
    <t>Educação</t>
  </si>
  <si>
    <t>Ultrapar</t>
  </si>
  <si>
    <t>Petróleo</t>
  </si>
  <si>
    <t>MRV</t>
  </si>
  <si>
    <t>Construção Civil</t>
  </si>
  <si>
    <t>Arezzo</t>
  </si>
  <si>
    <t>Calçados</t>
  </si>
  <si>
    <t>Banco Bradesco</t>
  </si>
  <si>
    <t>Minerva</t>
  </si>
  <si>
    <t>Alimentos/Carnes</t>
  </si>
  <si>
    <t>Grupo Pão de Açúcar</t>
  </si>
  <si>
    <t>Alimentos/Supermercado</t>
  </si>
  <si>
    <t>BRF</t>
  </si>
  <si>
    <t>Alimentos</t>
  </si>
  <si>
    <t>Vivo</t>
  </si>
  <si>
    <t>Telecomunicações</t>
  </si>
  <si>
    <t>Rumo</t>
  </si>
  <si>
    <t>Logística/Ferrovia</t>
  </si>
  <si>
    <t>Cielo</t>
  </si>
  <si>
    <t>Meios de Pagamento</t>
  </si>
  <si>
    <t>Dexco</t>
  </si>
  <si>
    <t>TIM</t>
  </si>
  <si>
    <t>Bradespar</t>
  </si>
  <si>
    <t>Holding</t>
  </si>
  <si>
    <t>Locaweb</t>
  </si>
  <si>
    <t>Tecnologia/Internet</t>
  </si>
  <si>
    <t>PetroRecôncavo</t>
  </si>
  <si>
    <t>Itaúsa</t>
  </si>
  <si>
    <t>Banco do Brasil</t>
  </si>
  <si>
    <t>RaiaDrogasil</t>
  </si>
  <si>
    <t>Saúde/Farmácias</t>
  </si>
  <si>
    <t>Metalúrgica Gerdau</t>
  </si>
  <si>
    <t>Cosan</t>
  </si>
  <si>
    <t>JBS</t>
  </si>
  <si>
    <t>Magazine Luiza</t>
  </si>
  <si>
    <t>Varejo/E-commerce</t>
  </si>
  <si>
    <t>Gerdau</t>
  </si>
  <si>
    <t>Raízen</t>
  </si>
  <si>
    <t>Copel</t>
  </si>
  <si>
    <t>Grupo Vamos</t>
  </si>
  <si>
    <t>Logística</t>
  </si>
  <si>
    <t>Marfrig</t>
  </si>
  <si>
    <t>Ambev</t>
  </si>
  <si>
    <t>Bebidas</t>
  </si>
  <si>
    <t>BB Seguridade</t>
  </si>
  <si>
    <t>Seguros</t>
  </si>
  <si>
    <t>Sabesp</t>
  </si>
  <si>
    <t>Água/Saneamento</t>
  </si>
  <si>
    <t>Totvs</t>
  </si>
  <si>
    <t>Tecnologia/Software</t>
  </si>
  <si>
    <t>CEMIG</t>
  </si>
  <si>
    <t>Eletrobras</t>
  </si>
  <si>
    <t>Eneva</t>
  </si>
  <si>
    <t>WEG</t>
  </si>
  <si>
    <t>SLC Agrícola</t>
  </si>
  <si>
    <t>Agronegócio</t>
  </si>
  <si>
    <t>Transporte/Logística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</si>
  <si>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</si>
  <si>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</si>
  <si>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</si>
  <si>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</si>
  <si>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</si>
  <si>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</si>
  <si>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</si>
  <si>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Seguros/Resseguros</t>
  </si>
  <si>
    <t>Petz</t>
  </si>
  <si>
    <t>Pet Shops</t>
  </si>
  <si>
    <t>EZTEC</t>
  </si>
  <si>
    <t>Fleury</t>
  </si>
  <si>
    <t>Grupo Soma</t>
  </si>
  <si>
    <t>Têxtil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</si>
  <si>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</si>
  <si>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</si>
  <si>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</si>
  <si>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</si>
  <si>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</si>
  <si>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</si>
  <si>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</si>
  <si>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</si>
  <si>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</si>
  <si>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</si>
  <si>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</si>
  <si>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</si>
  <si>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</si>
  <si>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</si>
  <si>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</si>
  <si>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Varejo/Moda</t>
  </si>
  <si>
    <t>Carrefour Brasil</t>
  </si>
  <si>
    <t>Varejo/Supermercado</t>
  </si>
  <si>
    <t>Casas Bahia</t>
  </si>
  <si>
    <t>Varejo/Eletrônicos</t>
  </si>
  <si>
    <t>Localiza</t>
  </si>
  <si>
    <t>Aluguel de Carros</t>
  </si>
  <si>
    <t>CVC</t>
  </si>
  <si>
    <t>Turismo</t>
  </si>
  <si>
    <t>GOL</t>
  </si>
  <si>
    <t>Nome da acao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</si>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</sst>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0" fontId="3" numFmtId="164" xfId="0" applyFont="1" applyNumberFormat="1"/>
    <xf borderId="0" fillId="0" fontId="3" numFmtId="3" xfId="0" applyFont="1" applyNumberFormat="1"/>
    <xf borderId="0" fillId="0" fontId="3" numFmtId="0" xfId="0" applyFont="1"/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4" numFmtId="2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2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3" numFmtId="0" xfId="0" applyAlignment="1" applyFont="1">
      <alignment readingOrder="0"/>
    </xf>
    <xf borderId="1" fillId="5" fontId="3" numFmtId="0" xfId="0" applyAlignment="1" applyBorder="1" applyFill="1" applyFont="1">
      <alignment horizontal="center" readingOrder="0" shrinkToFit="0" vertical="bottom" wrapText="1"/>
    </xf>
    <xf borderId="2" fillId="5" fontId="3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horizontal="left" readingOrder="0" shrinkToFit="0" wrapText="1"/>
    </xf>
    <xf borderId="4" fillId="0" fontId="3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Analises!$A$10:$A$54</c:f>
            </c:strRef>
          </c:cat>
          <c:val>
            <c:numRef>
              <c:f>Analises!$C$10:$C$54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Analises!$B$60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Analises!$A$61:$A$63</c:f>
            </c:strRef>
          </c:cat>
          <c:val>
            <c:numRef>
              <c:f>Analises!$B$61:$B$63</c:f>
              <c:numCache/>
            </c:numRef>
          </c:val>
        </c:ser>
        <c:overlap val="100"/>
        <c:axId val="1499109486"/>
        <c:axId val="1494073957"/>
      </c:barChart>
      <c:catAx>
        <c:axId val="14991094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073957"/>
      </c:catAx>
      <c:valAx>
        <c:axId val="14940739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094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faixas etárias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Analises!$B$67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Analises!$A$68:$A$70</c:f>
            </c:strRef>
          </c:cat>
          <c:val>
            <c:numRef>
              <c:f>Analises!$B$68:$B$70</c:f>
              <c:numCache/>
            </c:numRef>
          </c:val>
        </c:ser>
        <c:axId val="2039086177"/>
        <c:axId val="1912358072"/>
      </c:barChart>
      <c:catAx>
        <c:axId val="2039086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faixas etárias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358072"/>
      </c:catAx>
      <c:valAx>
        <c:axId val="1912358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086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8</xdr:row>
      <xdr:rowOff>142875</xdr:rowOff>
    </xdr:from>
    <xdr:ext cx="5514975" cy="3790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85725</xdr:colOff>
      <xdr:row>52</xdr:row>
      <xdr:rowOff>114300</xdr:rowOff>
    </xdr:from>
    <xdr:ext cx="6296025" cy="25527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28575</xdr:colOff>
      <xdr:row>66</xdr:row>
      <xdr:rowOff>38100</xdr:rowOff>
    </xdr:from>
    <xdr:ext cx="5514975" cy="33337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5.0"/>
    <col customWidth="1" min="15" max="15" width="17.13"/>
    <col customWidth="1" min="17" max="17" width="17.0"/>
    <col customWidth="1" min="18" max="18" width="19.75"/>
    <col customWidth="1" min="20" max="20" width="11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3" t="s">
        <v>4</v>
      </c>
      <c r="M1" s="3" t="s">
        <v>5</v>
      </c>
      <c r="N1" s="3" t="s">
        <v>6</v>
      </c>
      <c r="O1" s="4" t="s">
        <v>7</v>
      </c>
      <c r="P1" s="4" t="s">
        <v>8</v>
      </c>
      <c r="Q1" s="4" t="s">
        <v>9</v>
      </c>
      <c r="R1" s="4" t="s">
        <v>10</v>
      </c>
      <c r="S1" s="4" t="s">
        <v>11</v>
      </c>
      <c r="T1" s="4" t="s">
        <v>12</v>
      </c>
    </row>
    <row r="2">
      <c r="A2" s="5" t="s">
        <v>13</v>
      </c>
      <c r="B2" s="6">
        <v>45317.0</v>
      </c>
      <c r="C2" s="7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5" t="s">
        <v>14</v>
      </c>
      <c r="L2" s="5">
        <f t="shared" ref="L2:L474" si="1">D2/100</f>
        <v>0.052</v>
      </c>
      <c r="M2" s="9">
        <f t="shared" ref="M2:M82" si="2">C2/(L2+1)</f>
        <v>9.030418251</v>
      </c>
      <c r="N2" s="10">
        <f>VLOOKUP(A2, Total_de_acoes!A:B,2,0)</f>
        <v>515117391</v>
      </c>
      <c r="O2" s="9">
        <f t="shared" ref="O2:O82" si="3">(C2-M2)*N2</f>
        <v>241889725.4</v>
      </c>
      <c r="P2" s="11" t="str">
        <f t="shared" ref="P2:P82" si="4">IF(O2&gt;0, "Subiu",if(O2=0, "Sem variacao","Desceu"))</f>
        <v>Subiu</v>
      </c>
      <c r="Q2" s="11" t="str">
        <f>VLOOKUP(A2,Ticker!A:B,2,0)</f>
        <v>Usiminas</v>
      </c>
      <c r="R2" s="11" t="str">
        <f>VLOOKUP(Q2,Chat_GPT!A:C,2,0)</f>
        <v>Siderurgia</v>
      </c>
      <c r="S2" s="11">
        <f>VLOOKUP(Q2,Chat_GPT!A:C,3,0)</f>
        <v>61</v>
      </c>
      <c r="T2" s="11" t="str">
        <f t="shared" ref="T2:T82" si="5">if(S2&gt;100,"Mais que 100", if(S2&lt;50,"Menos que 50","Entre 50 e 100"))</f>
        <v>Entre 50 e 100</v>
      </c>
    </row>
    <row r="3">
      <c r="A3" s="12" t="s">
        <v>15</v>
      </c>
      <c r="B3" s="13">
        <v>45317.0</v>
      </c>
      <c r="C3" s="14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2" t="s">
        <v>16</v>
      </c>
      <c r="L3" s="12">
        <f t="shared" si="1"/>
        <v>0.024</v>
      </c>
      <c r="M3" s="9">
        <f t="shared" si="2"/>
        <v>6.66015625</v>
      </c>
      <c r="N3" s="10">
        <f>VLOOKUP(A3, Total_de_acoes!A:B,2,0)</f>
        <v>1110559345</v>
      </c>
      <c r="O3" s="9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VLOOKUP(Q3,Chat_GPT!A:C,2,0)</f>
        <v>Mineração</v>
      </c>
      <c r="S3" s="11">
        <f>VLOOKUP(Q3,Chat_GPT!A:C,3,0)</f>
        <v>6</v>
      </c>
      <c r="T3" s="11" t="str">
        <f t="shared" si="5"/>
        <v>Menos que 50</v>
      </c>
    </row>
    <row r="4">
      <c r="A4" s="5" t="s">
        <v>17</v>
      </c>
      <c r="B4" s="6">
        <v>45317.0</v>
      </c>
      <c r="C4" s="7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5" t="s">
        <v>18</v>
      </c>
      <c r="L4" s="5">
        <f t="shared" si="1"/>
        <v>0.0219</v>
      </c>
      <c r="M4" s="9">
        <f t="shared" si="2"/>
        <v>41.06076916</v>
      </c>
      <c r="N4" s="10">
        <f>VLOOKUP(A4, Total_de_acoes!A:B,2,0)</f>
        <v>2379877655</v>
      </c>
      <c r="O4" s="9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VLOOKUP(Q4,Chat_GPT!A:C,2,0)</f>
        <v>Energia/Petróleo</v>
      </c>
      <c r="S4" s="11">
        <f>VLOOKUP(Q4,Chat_GPT!A:C,3,0)</f>
        <v>68</v>
      </c>
      <c r="T4" s="11" t="str">
        <f t="shared" si="5"/>
        <v>Entre 50 e 100</v>
      </c>
    </row>
    <row r="5">
      <c r="A5" s="12" t="s">
        <v>19</v>
      </c>
      <c r="B5" s="13">
        <v>45317.0</v>
      </c>
      <c r="C5" s="14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2" t="s">
        <v>20</v>
      </c>
      <c r="L5" s="12">
        <f t="shared" si="1"/>
        <v>0.0204</v>
      </c>
      <c r="M5" s="9">
        <f t="shared" si="2"/>
        <v>51.85221482</v>
      </c>
      <c r="N5" s="10">
        <f>VLOOKUP(A5, Total_de_acoes!A:B,2,0)</f>
        <v>683452836</v>
      </c>
      <c r="O5" s="9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VLOOKUP(Q5,Chat_GPT!A:C,2,0)</f>
        <v>Papel e Celulose</v>
      </c>
      <c r="S5" s="11">
        <f>VLOOKUP(Q5,Chat_GPT!A:C,3,0)</f>
        <v>97</v>
      </c>
      <c r="T5" s="11" t="str">
        <f t="shared" si="5"/>
        <v>Entre 50 e 100</v>
      </c>
    </row>
    <row r="6">
      <c r="A6" s="5" t="s">
        <v>21</v>
      </c>
      <c r="B6" s="6">
        <v>45317.0</v>
      </c>
      <c r="C6" s="7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5" t="s">
        <v>22</v>
      </c>
      <c r="L6" s="5">
        <f t="shared" si="1"/>
        <v>0.0203</v>
      </c>
      <c r="M6" s="9">
        <f t="shared" si="2"/>
        <v>36.36185436</v>
      </c>
      <c r="N6" s="10">
        <f>VLOOKUP(A6, Total_de_acoes!A:B,2,0)</f>
        <v>187732538</v>
      </c>
      <c r="O6" s="9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VLOOKUP(Q6,Chat_GPT!A:C,2,0)</f>
        <v>Energia</v>
      </c>
      <c r="S6" s="11">
        <f>VLOOKUP(Q6,Chat_GPT!A:C,3,0)</f>
        <v>108</v>
      </c>
      <c r="T6" s="11" t="str">
        <f t="shared" si="5"/>
        <v>Mais que 100</v>
      </c>
    </row>
    <row r="7">
      <c r="A7" s="12" t="s">
        <v>23</v>
      </c>
      <c r="B7" s="13">
        <v>45317.0</v>
      </c>
      <c r="C7" s="14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2" t="s">
        <v>24</v>
      </c>
      <c r="L7" s="12">
        <f t="shared" si="1"/>
        <v>0.0198</v>
      </c>
      <c r="M7" s="9">
        <f t="shared" si="2"/>
        <v>44.80290253</v>
      </c>
      <c r="N7" s="10">
        <f>VLOOKUP(A7, Total_de_acoes!A:B,2,0)</f>
        <v>800010734</v>
      </c>
      <c r="O7" s="9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VLOOKUP(Q7,Chat_GPT!A:C,2,0)</f>
        <v>Energia/Petróleo</v>
      </c>
      <c r="S7" s="11">
        <f>VLOOKUP(Q7,Chat_GPT!A:C,3,0)</f>
        <v>8</v>
      </c>
      <c r="T7" s="11" t="str">
        <f t="shared" si="5"/>
        <v>Menos que 50</v>
      </c>
    </row>
    <row r="8">
      <c r="A8" s="5" t="s">
        <v>25</v>
      </c>
      <c r="B8" s="6">
        <v>45317.0</v>
      </c>
      <c r="C8" s="7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5" t="s">
        <v>26</v>
      </c>
      <c r="L8" s="5">
        <f t="shared" si="1"/>
        <v>0.0173</v>
      </c>
      <c r="M8" s="9">
        <f t="shared" si="2"/>
        <v>39.28044825</v>
      </c>
      <c r="N8" s="10">
        <f>VLOOKUP(A8, Total_de_acoes!A:B,2,0)</f>
        <v>4566445852</v>
      </c>
      <c r="O8" s="9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VLOOKUP(Q8,Chat_GPT!A:C,2,0)</f>
        <v>Energia/Petróleo</v>
      </c>
      <c r="S8" s="11">
        <f>VLOOKUP(Q8,Chat_GPT!A:C,3,0)</f>
        <v>68</v>
      </c>
      <c r="T8" s="11" t="str">
        <f t="shared" si="5"/>
        <v>Entre 50 e 100</v>
      </c>
    </row>
    <row r="9">
      <c r="A9" s="12" t="s">
        <v>27</v>
      </c>
      <c r="B9" s="13">
        <v>45317.0</v>
      </c>
      <c r="C9" s="14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2" t="s">
        <v>28</v>
      </c>
      <c r="L9" s="12">
        <f t="shared" si="1"/>
        <v>0.0166</v>
      </c>
      <c r="M9" s="9">
        <f t="shared" si="2"/>
        <v>68.3651387</v>
      </c>
      <c r="N9" s="10">
        <f>VLOOKUP(A9, Total_de_acoes!A:B,2,0)</f>
        <v>4196924316</v>
      </c>
      <c r="O9" s="9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VLOOKUP(Q9,Chat_GPT!A:C,2,0)</f>
        <v>Mineração</v>
      </c>
      <c r="S9" s="11">
        <f>VLOOKUP(Q9,Chat_GPT!A:C,3,0)</f>
        <v>79</v>
      </c>
      <c r="T9" s="11" t="str">
        <f t="shared" si="5"/>
        <v>Entre 50 e 100</v>
      </c>
    </row>
    <row r="10">
      <c r="A10" s="5" t="s">
        <v>29</v>
      </c>
      <c r="B10" s="6">
        <v>45317.0</v>
      </c>
      <c r="C10" s="7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5" t="s">
        <v>30</v>
      </c>
      <c r="L10" s="5">
        <f t="shared" si="1"/>
        <v>0.0158</v>
      </c>
      <c r="M10" s="9">
        <f t="shared" si="2"/>
        <v>27.75152589</v>
      </c>
      <c r="N10" s="10">
        <f>VLOOKUP(A10, Total_de_acoes!A:B,2,0)</f>
        <v>268505432</v>
      </c>
      <c r="O10" s="9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VLOOKUP(Q10,Chat_GPT!A:C,2,0)</f>
        <v>Shopping Centers</v>
      </c>
      <c r="S10" s="11">
        <f>VLOOKUP(Q10,Chat_GPT!A:C,3,0)</f>
        <v>51</v>
      </c>
      <c r="T10" s="11" t="str">
        <f t="shared" si="5"/>
        <v>Entre 50 e 100</v>
      </c>
    </row>
    <row r="11">
      <c r="A11" s="12" t="s">
        <v>31</v>
      </c>
      <c r="B11" s="13">
        <v>45317.0</v>
      </c>
      <c r="C11" s="14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2" t="s">
        <v>32</v>
      </c>
      <c r="L11" s="12">
        <f t="shared" si="1"/>
        <v>0.0148</v>
      </c>
      <c r="M11" s="9">
        <f t="shared" si="2"/>
        <v>32.33149389</v>
      </c>
      <c r="N11" s="10">
        <f>VLOOKUP(A11, Total_de_acoes!A:B,2,0)</f>
        <v>4801593832</v>
      </c>
      <c r="O11" s="9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VLOOKUP(Q11,Chat_GPT!A:C,2,0)</f>
        <v>Bancos</v>
      </c>
      <c r="S11" s="11">
        <f>VLOOKUP(Q11,Chat_GPT!A:C,3,0)</f>
        <v>14</v>
      </c>
      <c r="T11" s="11" t="str">
        <f t="shared" si="5"/>
        <v>Menos que 50</v>
      </c>
    </row>
    <row r="12">
      <c r="A12" s="5" t="s">
        <v>33</v>
      </c>
      <c r="B12" s="6">
        <v>45317.0</v>
      </c>
      <c r="C12" s="7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5" t="s">
        <v>34</v>
      </c>
      <c r="L12" s="5">
        <f t="shared" si="1"/>
        <v>0.0143</v>
      </c>
      <c r="M12" s="9">
        <f t="shared" si="2"/>
        <v>27.17144829</v>
      </c>
      <c r="N12" s="10">
        <f>VLOOKUP(A12, Total_de_acoes!A:B,2,0)</f>
        <v>1168230366</v>
      </c>
      <c r="O12" s="9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VLOOKUP(Q12,Chat_GPT!A:C,2,0)</f>
        <v>Saúde</v>
      </c>
      <c r="S12" s="11">
        <f>VLOOKUP(Q12,Chat_GPT!A:C,3,0)</f>
        <v>41</v>
      </c>
      <c r="T12" s="11" t="str">
        <f t="shared" si="5"/>
        <v>Menos que 50</v>
      </c>
    </row>
    <row r="13">
      <c r="A13" s="12" t="s">
        <v>35</v>
      </c>
      <c r="B13" s="13">
        <v>45317.0</v>
      </c>
      <c r="C13" s="14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2" t="s">
        <v>36</v>
      </c>
      <c r="L13" s="12">
        <f t="shared" si="1"/>
        <v>0.0142</v>
      </c>
      <c r="M13" s="9">
        <f t="shared" si="2"/>
        <v>18.29027805</v>
      </c>
      <c r="N13" s="10">
        <f>VLOOKUP(A13, Total_de_acoes!A:B,2,0)</f>
        <v>265877867</v>
      </c>
      <c r="O13" s="9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VLOOKUP(Q13,Chat_GPT!A:C,2,0)</f>
        <v>Química</v>
      </c>
      <c r="S13" s="11">
        <f>VLOOKUP(Q13,Chat_GPT!A:C,3,0)</f>
        <v>19</v>
      </c>
      <c r="T13" s="11" t="str">
        <f t="shared" si="5"/>
        <v>Menos que 50</v>
      </c>
    </row>
    <row r="14">
      <c r="A14" s="5" t="s">
        <v>37</v>
      </c>
      <c r="B14" s="6">
        <v>45317.0</v>
      </c>
      <c r="C14" s="7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5" t="s">
        <v>38</v>
      </c>
      <c r="L14" s="5">
        <f t="shared" si="1"/>
        <v>0.0142</v>
      </c>
      <c r="M14" s="9">
        <f t="shared" si="2"/>
        <v>14.07020312</v>
      </c>
      <c r="N14" s="10">
        <f>VLOOKUP(A14, Total_de_acoes!A:B,2,0)</f>
        <v>327593725</v>
      </c>
      <c r="O14" s="9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VLOOKUP(Q14,Chat_GPT!A:C,2,0)</f>
        <v>Transporte/Aéreo</v>
      </c>
      <c r="S14" s="11">
        <f>VLOOKUP(Q14,Chat_GPT!A:C,3,0)</f>
        <v>14</v>
      </c>
      <c r="T14" s="11" t="str">
        <f t="shared" si="5"/>
        <v>Menos que 50</v>
      </c>
    </row>
    <row r="15">
      <c r="A15" s="12" t="s">
        <v>39</v>
      </c>
      <c r="B15" s="13">
        <v>45317.0</v>
      </c>
      <c r="C15" s="14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2" t="s">
        <v>40</v>
      </c>
      <c r="L15" s="12">
        <f t="shared" si="1"/>
        <v>0.0141</v>
      </c>
      <c r="M15" s="9">
        <f t="shared" si="2"/>
        <v>28.35026132</v>
      </c>
      <c r="N15" s="10">
        <f>VLOOKUP(A15, Total_de_acoes!A:B,2,0)</f>
        <v>235665566</v>
      </c>
      <c r="O15" s="9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VLOOKUP(Q15,Chat_GPT!A:C,2,0)</f>
        <v>Energia/Petróleo</v>
      </c>
      <c r="S15" s="11">
        <f>VLOOKUP(Q15,Chat_GPT!A:C,3,0)</f>
        <v>8</v>
      </c>
      <c r="T15" s="11" t="str">
        <f t="shared" si="5"/>
        <v>Menos que 50</v>
      </c>
    </row>
    <row r="16">
      <c r="A16" s="5" t="s">
        <v>41</v>
      </c>
      <c r="B16" s="6">
        <v>45317.0</v>
      </c>
      <c r="C16" s="7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5" t="s">
        <v>42</v>
      </c>
      <c r="L16" s="5">
        <f t="shared" si="1"/>
        <v>0.0134</v>
      </c>
      <c r="M16" s="9">
        <f t="shared" si="2"/>
        <v>34.8529702</v>
      </c>
      <c r="N16" s="10">
        <f>VLOOKUP(A16, Total_de_acoes!A:B,2,0)</f>
        <v>1095587251</v>
      </c>
      <c r="O16" s="9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VLOOKUP(Q16,Chat_GPT!A:C,2,0)</f>
        <v>Energia</v>
      </c>
      <c r="S16" s="11">
        <f>VLOOKUP(Q16,Chat_GPT!A:C,3,0)</f>
        <v>24</v>
      </c>
      <c r="T16" s="11" t="str">
        <f t="shared" si="5"/>
        <v>Menos que 50</v>
      </c>
    </row>
    <row r="17">
      <c r="A17" s="12" t="s">
        <v>43</v>
      </c>
      <c r="B17" s="13">
        <v>45317.0</v>
      </c>
      <c r="C17" s="14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2" t="s">
        <v>44</v>
      </c>
      <c r="L17" s="12">
        <f t="shared" si="1"/>
        <v>0.0133</v>
      </c>
      <c r="M17" s="9">
        <f t="shared" si="2"/>
        <v>17.92164216</v>
      </c>
      <c r="N17" s="10">
        <f>VLOOKUP(A17, Total_de_acoes!A:B,2,0)</f>
        <v>600865451</v>
      </c>
      <c r="O17" s="9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VLOOKUP(Q17,Chat_GPT!A:C,2,0)</f>
        <v>Siderurgia</v>
      </c>
      <c r="S17" s="11">
        <f>VLOOKUP(Q17,Chat_GPT!A:C,3,0)</f>
        <v>80</v>
      </c>
      <c r="T17" s="11" t="str">
        <f t="shared" si="5"/>
        <v>Entre 50 e 100</v>
      </c>
    </row>
    <row r="18">
      <c r="A18" s="5" t="s">
        <v>45</v>
      </c>
      <c r="B18" s="6">
        <v>45317.0</v>
      </c>
      <c r="C18" s="7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5" t="s">
        <v>46</v>
      </c>
      <c r="L18" s="5">
        <f t="shared" si="1"/>
        <v>0.0128</v>
      </c>
      <c r="M18" s="9">
        <f t="shared" si="2"/>
        <v>19.52014218</v>
      </c>
      <c r="N18" s="10">
        <f>VLOOKUP(A18, Total_de_acoes!A:B,2,0)</f>
        <v>289347914</v>
      </c>
      <c r="O18" s="9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VLOOKUP(Q18,Chat_GPT!A:C,2,0)</f>
        <v>Educação</v>
      </c>
      <c r="S18" s="11">
        <f>VLOOKUP(Q18,Chat_GPT!A:C,3,0)</f>
        <v>57</v>
      </c>
      <c r="T18" s="11" t="str">
        <f t="shared" si="5"/>
        <v>Entre 50 e 100</v>
      </c>
    </row>
    <row r="19">
      <c r="A19" s="12" t="s">
        <v>47</v>
      </c>
      <c r="B19" s="13">
        <v>45317.0</v>
      </c>
      <c r="C19" s="14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2" t="s">
        <v>48</v>
      </c>
      <c r="L19" s="12">
        <f t="shared" si="1"/>
        <v>0.0128</v>
      </c>
      <c r="M19" s="9">
        <f t="shared" si="2"/>
        <v>27.95221169</v>
      </c>
      <c r="N19" s="10">
        <f>VLOOKUP(A19, Total_de_acoes!A:B,2,0)</f>
        <v>1086411192</v>
      </c>
      <c r="O19" s="9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VLOOKUP(Q19,Chat_GPT!A:C,2,0)</f>
        <v>Petróleo</v>
      </c>
      <c r="S19" s="11">
        <f>VLOOKUP(Q19,Chat_GPT!A:C,3,0)</f>
        <v>84</v>
      </c>
      <c r="T19" s="11" t="str">
        <f t="shared" si="5"/>
        <v>Entre 50 e 100</v>
      </c>
    </row>
    <row r="20">
      <c r="A20" s="5" t="s">
        <v>49</v>
      </c>
      <c r="B20" s="6">
        <v>45317.0</v>
      </c>
      <c r="C20" s="7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5" t="s">
        <v>50</v>
      </c>
      <c r="L20" s="5">
        <f t="shared" si="1"/>
        <v>0.0125</v>
      </c>
      <c r="M20" s="9">
        <f t="shared" si="2"/>
        <v>7.980246914</v>
      </c>
      <c r="N20" s="10">
        <f>VLOOKUP(A20, Total_de_acoes!A:B,2,0)</f>
        <v>376187582</v>
      </c>
      <c r="O20" s="9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VLOOKUP(Q20,Chat_GPT!A:C,2,0)</f>
        <v>Construção Civil</v>
      </c>
      <c r="S20" s="11">
        <f>VLOOKUP(Q20,Chat_GPT!A:C,3,0)</f>
        <v>42</v>
      </c>
      <c r="T20" s="11" t="str">
        <f t="shared" si="5"/>
        <v>Menos que 50</v>
      </c>
    </row>
    <row r="21">
      <c r="A21" s="12" t="s">
        <v>51</v>
      </c>
      <c r="B21" s="13">
        <v>45317.0</v>
      </c>
      <c r="C21" s="14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2" t="s">
        <v>52</v>
      </c>
      <c r="L21" s="12">
        <f t="shared" si="1"/>
        <v>0.0115</v>
      </c>
      <c r="M21" s="9">
        <f t="shared" si="2"/>
        <v>57.25160652</v>
      </c>
      <c r="N21" s="10">
        <f>VLOOKUP(A21, Total_de_acoes!A:B,2,0)</f>
        <v>62305891</v>
      </c>
      <c r="O21" s="9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VLOOKUP(Q21,Chat_GPT!A:C,2,0)</f>
        <v>Calçados</v>
      </c>
      <c r="S21" s="11">
        <f>VLOOKUP(Q21,Chat_GPT!A:C,3,0)</f>
        <v>49</v>
      </c>
      <c r="T21" s="11" t="str">
        <f t="shared" si="5"/>
        <v>Menos que 50</v>
      </c>
    </row>
    <row r="22">
      <c r="A22" s="5" t="s">
        <v>53</v>
      </c>
      <c r="B22" s="6">
        <v>45317.0</v>
      </c>
      <c r="C22" s="7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5" t="s">
        <v>54</v>
      </c>
      <c r="L22" s="5">
        <f t="shared" si="1"/>
        <v>0.0104</v>
      </c>
      <c r="M22" s="9">
        <f t="shared" si="2"/>
        <v>15.36025337</v>
      </c>
      <c r="N22" s="10">
        <f>VLOOKUP(A22, Total_de_acoes!A:B,2,0)</f>
        <v>5146576868</v>
      </c>
      <c r="O22" s="9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VLOOKUP(Q22,Chat_GPT!A:C,2,0)</f>
        <v>Bancos</v>
      </c>
      <c r="S22" s="11">
        <f>VLOOKUP(Q22,Chat_GPT!A:C,3,0)</f>
        <v>78</v>
      </c>
      <c r="T22" s="11" t="str">
        <f t="shared" si="5"/>
        <v>Entre 50 e 100</v>
      </c>
    </row>
    <row r="23">
      <c r="A23" s="12" t="s">
        <v>55</v>
      </c>
      <c r="B23" s="13">
        <v>45317.0</v>
      </c>
      <c r="C23" s="14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2" t="s">
        <v>56</v>
      </c>
      <c r="L23" s="12">
        <f t="shared" si="1"/>
        <v>0.0098</v>
      </c>
      <c r="M23" s="9">
        <f t="shared" si="2"/>
        <v>7.120221826</v>
      </c>
      <c r="N23" s="10">
        <f>VLOOKUP(A23, Total_de_acoes!A:B,2,0)</f>
        <v>261036182</v>
      </c>
      <c r="O23" s="9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VLOOKUP(Q23,Chat_GPT!A:C,2,0)</f>
        <v>Alimentos/Carnes</v>
      </c>
      <c r="S23" s="11">
        <f>VLOOKUP(Q23,Chat_GPT!A:C,3,0)</f>
        <v>30</v>
      </c>
      <c r="T23" s="11" t="str">
        <f t="shared" si="5"/>
        <v>Menos que 50</v>
      </c>
    </row>
    <row r="24">
      <c r="A24" s="5" t="s">
        <v>57</v>
      </c>
      <c r="B24" s="6">
        <v>45317.0</v>
      </c>
      <c r="C24" s="7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5" t="s">
        <v>58</v>
      </c>
      <c r="L24" s="5">
        <f t="shared" si="1"/>
        <v>0.0097</v>
      </c>
      <c r="M24" s="9">
        <f t="shared" si="2"/>
        <v>4.10022779</v>
      </c>
      <c r="N24" s="10">
        <f>VLOOKUP(A24, Total_de_acoes!A:B,2,0)</f>
        <v>159430826</v>
      </c>
      <c r="O24" s="9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VLOOKUP(Q24,Chat_GPT!A:C,2,0)</f>
        <v>Alimentos/Supermercado</v>
      </c>
      <c r="S24" s="11">
        <f>VLOOKUP(Q24,Chat_GPT!A:C,3,0)</f>
        <v>72</v>
      </c>
      <c r="T24" s="11" t="str">
        <f t="shared" si="5"/>
        <v>Entre 50 e 100</v>
      </c>
    </row>
    <row r="25">
      <c r="A25" s="12" t="s">
        <v>59</v>
      </c>
      <c r="B25" s="13">
        <v>45317.0</v>
      </c>
      <c r="C25" s="14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2" t="s">
        <v>60</v>
      </c>
      <c r="L25" s="12">
        <f t="shared" si="1"/>
        <v>0.0096</v>
      </c>
      <c r="M25" s="9">
        <f t="shared" si="2"/>
        <v>14.47107765</v>
      </c>
      <c r="N25" s="10">
        <f>VLOOKUP(A25, Total_de_acoes!A:B,2,0)</f>
        <v>1677525446</v>
      </c>
      <c r="O25" s="9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VLOOKUP(Q25,Chat_GPT!A:C,2,0)</f>
        <v>Alimentos</v>
      </c>
      <c r="S25" s="11">
        <f>VLOOKUP(Q25,Chat_GPT!A:C,3,0)</f>
        <v>85</v>
      </c>
      <c r="T25" s="11" t="str">
        <f t="shared" si="5"/>
        <v>Entre 50 e 100</v>
      </c>
    </row>
    <row r="26">
      <c r="A26" s="5" t="s">
        <v>61</v>
      </c>
      <c r="B26" s="6">
        <v>45317.0</v>
      </c>
      <c r="C26" s="7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5" t="s">
        <v>62</v>
      </c>
      <c r="L26" s="5">
        <f t="shared" si="1"/>
        <v>0.0088</v>
      </c>
      <c r="M26" s="9">
        <f t="shared" si="2"/>
        <v>50.75337034</v>
      </c>
      <c r="N26" s="10">
        <f>VLOOKUP(A26, Total_de_acoes!A:B,2,0)</f>
        <v>423091712</v>
      </c>
      <c r="O26" s="9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VLOOKUP(Q26,Chat_GPT!A:C,2,0)</f>
        <v>Telecomunicações</v>
      </c>
      <c r="S26" s="11">
        <f>VLOOKUP(Q26,Chat_GPT!A:C,3,0)</f>
        <v>20</v>
      </c>
      <c r="T26" s="11" t="str">
        <f t="shared" si="5"/>
        <v>Menos que 50</v>
      </c>
    </row>
    <row r="27">
      <c r="A27" s="12" t="s">
        <v>63</v>
      </c>
      <c r="B27" s="13">
        <v>45317.0</v>
      </c>
      <c r="C27" s="14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2" t="s">
        <v>64</v>
      </c>
      <c r="L27" s="12">
        <f t="shared" si="1"/>
        <v>0.0084</v>
      </c>
      <c r="M27" s="9">
        <f t="shared" si="2"/>
        <v>22.45140817</v>
      </c>
      <c r="N27" s="10">
        <f>VLOOKUP(A27, Total_de_acoes!A:B,2,0)</f>
        <v>1218352541</v>
      </c>
      <c r="O27" s="9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VLOOKUP(Q27,Chat_GPT!A:C,2,0)</f>
        <v>Logística/Ferrovia</v>
      </c>
      <c r="S27" s="11">
        <f>VLOOKUP(Q27,Chat_GPT!A:C,3,0)</f>
        <v>11</v>
      </c>
      <c r="T27" s="11" t="str">
        <f t="shared" si="5"/>
        <v>Menos que 50</v>
      </c>
    </row>
    <row r="28">
      <c r="A28" s="5" t="s">
        <v>65</v>
      </c>
      <c r="B28" s="6">
        <v>45317.0</v>
      </c>
      <c r="C28" s="7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5" t="s">
        <v>66</v>
      </c>
      <c r="L28" s="5">
        <f t="shared" si="1"/>
        <v>0.0082</v>
      </c>
      <c r="M28" s="9">
        <f t="shared" si="2"/>
        <v>4.860146796</v>
      </c>
      <c r="N28" s="10">
        <f>VLOOKUP(A28, Total_de_acoes!A:B,2,0)</f>
        <v>1095462329</v>
      </c>
      <c r="O28" s="9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VLOOKUP(Q28,Chat_GPT!A:C,2,0)</f>
        <v>Meios de Pagamento</v>
      </c>
      <c r="S28" s="11">
        <f>VLOOKUP(Q28,Chat_GPT!A:C,3,0)</f>
        <v>23</v>
      </c>
      <c r="T28" s="11" t="str">
        <f t="shared" si="5"/>
        <v>Menos que 50</v>
      </c>
    </row>
    <row r="29">
      <c r="A29" s="12" t="s">
        <v>67</v>
      </c>
      <c r="B29" s="13">
        <v>45317.0</v>
      </c>
      <c r="C29" s="14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2" t="s">
        <v>68</v>
      </c>
      <c r="L29" s="12">
        <f t="shared" si="1"/>
        <v>0.0077</v>
      </c>
      <c r="M29" s="9">
        <f t="shared" si="2"/>
        <v>7.750322517</v>
      </c>
      <c r="N29" s="10">
        <f>VLOOKUP(A29, Total_de_acoes!A:B,2,0)</f>
        <v>302768240</v>
      </c>
      <c r="O29" s="9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VLOOKUP(Q29,Chat_GPT!A:C,2,0)</f>
        <v>Educação</v>
      </c>
      <c r="S29" s="11">
        <f>VLOOKUP(Q29,Chat_GPT!A:C,3,0)</f>
        <v>8</v>
      </c>
      <c r="T29" s="11" t="str">
        <f t="shared" si="5"/>
        <v>Menos que 50</v>
      </c>
    </row>
    <row r="30">
      <c r="A30" s="5" t="s">
        <v>69</v>
      </c>
      <c r="B30" s="6">
        <v>45317.0</v>
      </c>
      <c r="C30" s="7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5" t="s">
        <v>70</v>
      </c>
      <c r="L30" s="5">
        <f t="shared" si="1"/>
        <v>0.0074</v>
      </c>
      <c r="M30" s="9">
        <f t="shared" si="2"/>
        <v>17.39130435</v>
      </c>
      <c r="N30" s="10">
        <f>VLOOKUP(A30, Total_de_acoes!A:B,2,0)</f>
        <v>807896814</v>
      </c>
      <c r="O30" s="9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VLOOKUP(Q30,Chat_GPT!A:C,2,0)</f>
        <v>Telecomunicações</v>
      </c>
      <c r="S30" s="11">
        <f>VLOOKUP(Q30,Chat_GPT!A:C,3,0)</f>
        <v>25</v>
      </c>
      <c r="T30" s="11" t="str">
        <f t="shared" si="5"/>
        <v>Menos que 50</v>
      </c>
    </row>
    <row r="31">
      <c r="A31" s="12" t="s">
        <v>71</v>
      </c>
      <c r="B31" s="13">
        <v>45317.0</v>
      </c>
      <c r="C31" s="14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2" t="s">
        <v>72</v>
      </c>
      <c r="L31" s="12">
        <f t="shared" si="1"/>
        <v>0.0073</v>
      </c>
      <c r="M31" s="9">
        <f t="shared" si="2"/>
        <v>23.05172243</v>
      </c>
      <c r="N31" s="10">
        <f>VLOOKUP(A31, Total_de_acoes!A:B,2,0)</f>
        <v>251003438</v>
      </c>
      <c r="O31" s="9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VLOOKUP(Q31,Chat_GPT!A:C,2,0)</f>
        <v>Holding</v>
      </c>
      <c r="S31" s="11">
        <f>VLOOKUP(Q31,Chat_GPT!A:C,3,0)</f>
        <v>33</v>
      </c>
      <c r="T31" s="11" t="str">
        <f t="shared" si="5"/>
        <v>Menos que 50</v>
      </c>
    </row>
    <row r="32">
      <c r="A32" s="5" t="s">
        <v>73</v>
      </c>
      <c r="B32" s="6">
        <v>45317.0</v>
      </c>
      <c r="C32" s="7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5" t="s">
        <v>74</v>
      </c>
      <c r="L32" s="5">
        <f t="shared" si="1"/>
        <v>0.0072</v>
      </c>
      <c r="M32" s="9">
        <f t="shared" si="2"/>
        <v>5.510325655</v>
      </c>
      <c r="N32" s="10">
        <f>VLOOKUP(A32, Total_de_acoes!A:B,2,0)</f>
        <v>393173139</v>
      </c>
      <c r="O32" s="9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VLOOKUP(Q32,Chat_GPT!A:C,2,0)</f>
        <v>Tecnologia/Internet</v>
      </c>
      <c r="S32" s="11">
        <f>VLOOKUP(Q32,Chat_GPT!A:C,3,0)</f>
        <v>24</v>
      </c>
      <c r="T32" s="11" t="str">
        <f t="shared" si="5"/>
        <v>Menos que 50</v>
      </c>
    </row>
    <row r="33">
      <c r="A33" s="12" t="s">
        <v>75</v>
      </c>
      <c r="B33" s="13">
        <v>45317.0</v>
      </c>
      <c r="C33" s="14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2" t="s">
        <v>76</v>
      </c>
      <c r="L33" s="12">
        <f t="shared" si="1"/>
        <v>0.0071</v>
      </c>
      <c r="M33" s="9">
        <f t="shared" si="2"/>
        <v>23.6619998</v>
      </c>
      <c r="N33" s="10">
        <f>VLOOKUP(A33, Total_de_acoes!A:B,2,0)</f>
        <v>275005663</v>
      </c>
      <c r="O33" s="9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VLOOKUP(Q33,Chat_GPT!A:C,2,0)</f>
        <v>Energia/Petróleo</v>
      </c>
      <c r="S33" s="11">
        <f>VLOOKUP(Q33,Chat_GPT!A:C,3,0)</f>
        <v>4</v>
      </c>
      <c r="T33" s="11" t="str">
        <f t="shared" si="5"/>
        <v>Menos que 50</v>
      </c>
    </row>
    <row r="34">
      <c r="A34" s="5" t="s">
        <v>77</v>
      </c>
      <c r="B34" s="6">
        <v>45317.0</v>
      </c>
      <c r="C34" s="7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5" t="s">
        <v>78</v>
      </c>
      <c r="L34" s="5">
        <f t="shared" si="1"/>
        <v>0.007</v>
      </c>
      <c r="M34" s="9">
        <f t="shared" si="2"/>
        <v>9.94041708</v>
      </c>
      <c r="N34" s="10">
        <f>VLOOKUP(A34, Total_de_acoes!A:B,2,0)</f>
        <v>5372783971</v>
      </c>
      <c r="O34" s="9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VLOOKUP(Q34,Chat_GPT!A:C,2,0)</f>
        <v>Holding</v>
      </c>
      <c r="S34" s="11">
        <f>VLOOKUP(Q34,Chat_GPT!A:C,3,0)</f>
        <v>57</v>
      </c>
      <c r="T34" s="11" t="str">
        <f t="shared" si="5"/>
        <v>Entre 50 e 100</v>
      </c>
    </row>
    <row r="35">
      <c r="A35" s="12" t="s">
        <v>79</v>
      </c>
      <c r="B35" s="13">
        <v>45317.0</v>
      </c>
      <c r="C35" s="14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2" t="s">
        <v>80</v>
      </c>
      <c r="L35" s="12">
        <f t="shared" si="1"/>
        <v>0.0068</v>
      </c>
      <c r="M35" s="9">
        <f t="shared" si="2"/>
        <v>56.5852205</v>
      </c>
      <c r="N35" s="10">
        <f>VLOOKUP(A35, Total_de_acoes!A:B,2,0)</f>
        <v>1420949112</v>
      </c>
      <c r="O35" s="9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VLOOKUP(Q35,Chat_GPT!A:C,2,0)</f>
        <v>Bancos</v>
      </c>
      <c r="S35" s="11">
        <f>VLOOKUP(Q35,Chat_GPT!A:C,3,0)</f>
        <v>213</v>
      </c>
      <c r="T35" s="11" t="str">
        <f t="shared" si="5"/>
        <v>Mais que 100</v>
      </c>
    </row>
    <row r="36">
      <c r="A36" s="5" t="s">
        <v>81</v>
      </c>
      <c r="B36" s="6">
        <v>45317.0</v>
      </c>
      <c r="C36" s="7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5" t="s">
        <v>82</v>
      </c>
      <c r="L36" s="5">
        <f t="shared" si="1"/>
        <v>0.0061</v>
      </c>
      <c r="M36" s="9">
        <f t="shared" si="2"/>
        <v>26.00139151</v>
      </c>
      <c r="N36" s="10">
        <f>VLOOKUP(A36, Total_de_acoes!A:B,2,0)</f>
        <v>1275798515</v>
      </c>
      <c r="O36" s="9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VLOOKUP(Q36,Chat_GPT!A:C,2,0)</f>
        <v>Saúde/Farmácias</v>
      </c>
      <c r="S36" s="11">
        <f>VLOOKUP(Q36,Chat_GPT!A:C,3,0)</f>
        <v>117</v>
      </c>
      <c r="T36" s="11" t="str">
        <f t="shared" si="5"/>
        <v>Mais que 100</v>
      </c>
    </row>
    <row r="37">
      <c r="A37" s="12" t="s">
        <v>83</v>
      </c>
      <c r="B37" s="13">
        <v>45317.0</v>
      </c>
      <c r="C37" s="14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2" t="s">
        <v>84</v>
      </c>
      <c r="L37" s="12">
        <f t="shared" si="1"/>
        <v>0.0059</v>
      </c>
      <c r="M37" s="9">
        <f t="shared" si="2"/>
        <v>10.02087683</v>
      </c>
      <c r="N37" s="10">
        <f>VLOOKUP(A37, Total_de_acoes!A:B,2,0)</f>
        <v>660411219</v>
      </c>
      <c r="O37" s="9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VLOOKUP(Q37,Chat_GPT!A:C,2,0)</f>
        <v>Siderurgia</v>
      </c>
      <c r="S37" s="11">
        <f>VLOOKUP(Q37,Chat_GPT!A:C,3,0)</f>
        <v>120</v>
      </c>
      <c r="T37" s="11" t="str">
        <f t="shared" si="5"/>
        <v>Mais que 100</v>
      </c>
    </row>
    <row r="38">
      <c r="A38" s="5" t="s">
        <v>85</v>
      </c>
      <c r="B38" s="6">
        <v>45317.0</v>
      </c>
      <c r="C38" s="7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5" t="s">
        <v>86</v>
      </c>
      <c r="L38" s="5">
        <f t="shared" si="1"/>
        <v>0.0059</v>
      </c>
      <c r="M38" s="9">
        <f t="shared" si="2"/>
        <v>18.46107963</v>
      </c>
      <c r="N38" s="10">
        <f>VLOOKUP(A38, Total_de_acoes!A:B,2,0)</f>
        <v>1168097881</v>
      </c>
      <c r="O38" s="9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VLOOKUP(Q38,Chat_GPT!A:C,2,0)</f>
        <v>Energia</v>
      </c>
      <c r="S38" s="11">
        <f>VLOOKUP(Q38,Chat_GPT!A:C,3,0)</f>
        <v>23</v>
      </c>
      <c r="T38" s="11" t="str">
        <f t="shared" si="5"/>
        <v>Menos que 50</v>
      </c>
    </row>
    <row r="39">
      <c r="A39" s="12" t="s">
        <v>87</v>
      </c>
      <c r="B39" s="13">
        <v>45317.0</v>
      </c>
      <c r="C39" s="14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2" t="s">
        <v>88</v>
      </c>
      <c r="L39" s="12">
        <f t="shared" si="1"/>
        <v>0.0057</v>
      </c>
      <c r="M39" s="9">
        <f t="shared" si="2"/>
        <v>24.20204832</v>
      </c>
      <c r="N39" s="10">
        <f>VLOOKUP(A39, Total_de_acoes!A:B,2,0)</f>
        <v>1134986472</v>
      </c>
      <c r="O39" s="9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VLOOKUP(Q39,Chat_GPT!A:C,2,0)</f>
        <v>Alimentos/Carnes</v>
      </c>
      <c r="S39" s="11">
        <f>VLOOKUP(Q39,Chat_GPT!A:C,3,0)</f>
        <v>9</v>
      </c>
      <c r="T39" s="11" t="str">
        <f t="shared" si="5"/>
        <v>Menos que 50</v>
      </c>
    </row>
    <row r="40">
      <c r="A40" s="5" t="s">
        <v>89</v>
      </c>
      <c r="B40" s="6">
        <v>45317.0</v>
      </c>
      <c r="C40" s="7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5" t="s">
        <v>90</v>
      </c>
      <c r="L40" s="5">
        <f t="shared" si="1"/>
        <v>0.0048</v>
      </c>
      <c r="M40" s="9">
        <f t="shared" si="2"/>
        <v>2.070063694</v>
      </c>
      <c r="N40" s="10">
        <f>VLOOKUP(A40, Total_de_acoes!A:B,2,0)</f>
        <v>2867627068</v>
      </c>
      <c r="O40" s="9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VLOOKUP(Q40,Chat_GPT!A:C,2,0)</f>
        <v>Varejo/E-commerce</v>
      </c>
      <c r="S40" s="11">
        <f>VLOOKUP(Q40,Chat_GPT!A:C,3,0)</f>
        <v>64</v>
      </c>
      <c r="T40" s="11" t="str">
        <f t="shared" si="5"/>
        <v>Entre 50 e 100</v>
      </c>
    </row>
    <row r="41">
      <c r="A41" s="12" t="s">
        <v>91</v>
      </c>
      <c r="B41" s="13">
        <v>45317.0</v>
      </c>
      <c r="C41" s="14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2" t="s">
        <v>92</v>
      </c>
      <c r="L41" s="12">
        <f t="shared" si="1"/>
        <v>0.0036</v>
      </c>
      <c r="M41" s="9">
        <f t="shared" si="2"/>
        <v>13.70067756</v>
      </c>
      <c r="N41" s="10">
        <f>VLOOKUP(A41, Total_de_acoes!A:B,2,0)</f>
        <v>1500728902</v>
      </c>
      <c r="O41" s="9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VLOOKUP(Q41,Chat_GPT!A:C,2,0)</f>
        <v>Bancos</v>
      </c>
      <c r="S41" s="11">
        <f>VLOOKUP(Q41,Chat_GPT!A:C,3,0)</f>
        <v>78</v>
      </c>
      <c r="T41" s="11" t="str">
        <f t="shared" si="5"/>
        <v>Entre 50 e 100</v>
      </c>
    </row>
    <row r="42">
      <c r="A42" s="5" t="s">
        <v>93</v>
      </c>
      <c r="B42" s="6">
        <v>45317.0</v>
      </c>
      <c r="C42" s="7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5" t="s">
        <v>94</v>
      </c>
      <c r="L42" s="5">
        <f t="shared" si="1"/>
        <v>0.0027</v>
      </c>
      <c r="M42" s="9">
        <f t="shared" si="2"/>
        <v>21.78119078</v>
      </c>
      <c r="N42" s="10">
        <f>VLOOKUP(A42, Total_de_acoes!A:B,2,0)</f>
        <v>1118525506</v>
      </c>
      <c r="O42" s="9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VLOOKUP(Q42,Chat_GPT!A:C,2,0)</f>
        <v>Siderurgia</v>
      </c>
      <c r="S42" s="11">
        <f>VLOOKUP(Q42,Chat_GPT!A:C,3,0)</f>
        <v>120</v>
      </c>
      <c r="T42" s="11" t="str">
        <f t="shared" si="5"/>
        <v>Mais que 100</v>
      </c>
    </row>
    <row r="43">
      <c r="A43" s="12" t="s">
        <v>95</v>
      </c>
      <c r="B43" s="13">
        <v>45317.0</v>
      </c>
      <c r="C43" s="14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2" t="s">
        <v>96</v>
      </c>
      <c r="L43" s="12">
        <f t="shared" si="1"/>
        <v>0.0026</v>
      </c>
      <c r="M43" s="9">
        <f t="shared" si="2"/>
        <v>3.730301217</v>
      </c>
      <c r="N43" s="10">
        <f>VLOOKUP(A43, Total_de_acoes!A:B,2,0)</f>
        <v>1193047233</v>
      </c>
      <c r="O43" s="9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VLOOKUP(Q43,Chat_GPT!A:C,2,0)</f>
        <v>Energia</v>
      </c>
      <c r="S43" s="11">
        <f>VLOOKUP(Q43,Chat_GPT!A:C,3,0)</f>
        <v>10</v>
      </c>
      <c r="T43" s="11" t="str">
        <f t="shared" si="5"/>
        <v>Menos que 50</v>
      </c>
    </row>
    <row r="44">
      <c r="A44" s="5" t="s">
        <v>97</v>
      </c>
      <c r="B44" s="6">
        <v>45317.0</v>
      </c>
      <c r="C44" s="7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5" t="s">
        <v>98</v>
      </c>
      <c r="L44" s="5">
        <f t="shared" si="1"/>
        <v>0.0019</v>
      </c>
      <c r="M44" s="9">
        <f t="shared" si="2"/>
        <v>10.05090328</v>
      </c>
      <c r="N44" s="10">
        <f>VLOOKUP(A44, Total_de_acoes!A:B,2,0)</f>
        <v>1679335290</v>
      </c>
      <c r="O44" s="9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VLOOKUP(Q44,Chat_GPT!A:C,2,0)</f>
        <v>Energia</v>
      </c>
      <c r="S44" s="11">
        <f>VLOOKUP(Q44,Chat_GPT!A:C,3,0)</f>
        <v>68</v>
      </c>
      <c r="T44" s="11" t="str">
        <f t="shared" si="5"/>
        <v>Entre 50 e 100</v>
      </c>
    </row>
    <row r="45">
      <c r="A45" s="12" t="s">
        <v>99</v>
      </c>
      <c r="B45" s="13">
        <v>45317.0</v>
      </c>
      <c r="C45" s="14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2" t="s">
        <v>100</v>
      </c>
      <c r="L45" s="12">
        <f t="shared" si="1"/>
        <v>0.0012</v>
      </c>
      <c r="M45" s="9">
        <f t="shared" si="2"/>
        <v>8.170195765</v>
      </c>
      <c r="N45" s="10">
        <f>VLOOKUP(A45, Total_de_acoes!A:B,2,0)</f>
        <v>421383330</v>
      </c>
      <c r="O45" s="9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VLOOKUP(Q45,Chat_GPT!A:C,2,0)</f>
        <v>Logística</v>
      </c>
      <c r="S45" s="11">
        <f>VLOOKUP(Q45,Chat_GPT!A:C,3,0)</f>
        <v>11</v>
      </c>
      <c r="T45" s="11" t="str">
        <f t="shared" si="5"/>
        <v>Menos que 50</v>
      </c>
    </row>
    <row r="46">
      <c r="A46" s="5" t="s">
        <v>101</v>
      </c>
      <c r="B46" s="6">
        <v>45317.0</v>
      </c>
      <c r="C46" s="7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5" t="s">
        <v>102</v>
      </c>
      <c r="L46" s="5">
        <f t="shared" si="1"/>
        <v>0</v>
      </c>
      <c r="M46" s="9">
        <f t="shared" si="2"/>
        <v>9.74</v>
      </c>
      <c r="N46" s="10">
        <f>VLOOKUP(A46, Total_de_acoes!A:B,2,0)</f>
        <v>331799687</v>
      </c>
      <c r="O46" s="9">
        <f t="shared" si="3"/>
        <v>0</v>
      </c>
      <c r="P46" s="11" t="str">
        <f t="shared" si="4"/>
        <v>Sem variacao</v>
      </c>
      <c r="Q46" s="11" t="str">
        <f>VLOOKUP(A46,Ticker!A:B,2,0)</f>
        <v>Marfrig</v>
      </c>
      <c r="R46" s="11" t="str">
        <f>VLOOKUP(Q46,Chat_GPT!A:C,2,0)</f>
        <v>Alimentos/Carnes</v>
      </c>
      <c r="S46" s="11">
        <f>VLOOKUP(Q46,Chat_GPT!A:C,3,0)</f>
        <v>14</v>
      </c>
      <c r="T46" s="11" t="str">
        <f t="shared" si="5"/>
        <v>Menos que 50</v>
      </c>
    </row>
    <row r="47">
      <c r="A47" s="12" t="s">
        <v>103</v>
      </c>
      <c r="B47" s="13">
        <v>45317.0</v>
      </c>
      <c r="C47" s="14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2" t="s">
        <v>104</v>
      </c>
      <c r="L47" s="12">
        <f t="shared" si="1"/>
        <v>0</v>
      </c>
      <c r="M47" s="9">
        <f t="shared" si="2"/>
        <v>13.2</v>
      </c>
      <c r="N47" s="10">
        <f>VLOOKUP(A47, Total_de_acoes!A:B,2,0)</f>
        <v>4394245879</v>
      </c>
      <c r="O47" s="9">
        <f t="shared" si="3"/>
        <v>0</v>
      </c>
      <c r="P47" s="11" t="str">
        <f t="shared" si="4"/>
        <v>Sem variacao</v>
      </c>
      <c r="Q47" s="11" t="str">
        <f>VLOOKUP(A47,Ticker!A:B,2,0)</f>
        <v>Ambev</v>
      </c>
      <c r="R47" s="11" t="str">
        <f>VLOOKUP(Q47,Chat_GPT!A:C,2,0)</f>
        <v>Bebidas</v>
      </c>
      <c r="S47" s="11">
        <f>VLOOKUP(Q47,Chat_GPT!A:C,3,0)</f>
        <v>28</v>
      </c>
      <c r="T47" s="11" t="str">
        <f t="shared" si="5"/>
        <v>Menos que 50</v>
      </c>
    </row>
    <row r="48">
      <c r="A48" s="5" t="s">
        <v>105</v>
      </c>
      <c r="B48" s="6">
        <v>45317.0</v>
      </c>
      <c r="C48" s="7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5" t="s">
        <v>106</v>
      </c>
      <c r="L48" s="5">
        <f t="shared" si="1"/>
        <v>-0.0002</v>
      </c>
      <c r="M48" s="9">
        <f t="shared" si="2"/>
        <v>33.73674735</v>
      </c>
      <c r="N48" s="10">
        <f>VLOOKUP(A48, Total_de_acoes!A:B,2,0)</f>
        <v>671750768</v>
      </c>
      <c r="O48" s="9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VLOOKUP(Q48,Chat_GPT!A:C,2,0)</f>
        <v>Seguros</v>
      </c>
      <c r="S48" s="11">
        <f>VLOOKUP(Q48,Chat_GPT!A:C,3,0)</f>
        <v>12</v>
      </c>
      <c r="T48" s="11" t="str">
        <f t="shared" si="5"/>
        <v>Menos que 50</v>
      </c>
    </row>
    <row r="49">
      <c r="A49" s="12" t="s">
        <v>107</v>
      </c>
      <c r="B49" s="13">
        <v>45317.0</v>
      </c>
      <c r="C49" s="14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2" t="s">
        <v>108</v>
      </c>
      <c r="L49" s="12">
        <f t="shared" si="1"/>
        <v>-0.0006</v>
      </c>
      <c r="M49" s="9">
        <f t="shared" si="2"/>
        <v>77.08625175</v>
      </c>
      <c r="N49" s="10">
        <f>VLOOKUP(A49, Total_de_acoes!A:B,2,0)</f>
        <v>340001799</v>
      </c>
      <c r="O49" s="9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VLOOKUP(Q49,Chat_GPT!A:C,2,0)</f>
        <v>Água/Saneamento</v>
      </c>
      <c r="S49" s="11">
        <f>VLOOKUP(Q49,Chat_GPT!A:C,3,0)</f>
        <v>49</v>
      </c>
      <c r="T49" s="11" t="str">
        <f t="shared" si="5"/>
        <v>Menos que 50</v>
      </c>
    </row>
    <row r="50">
      <c r="A50" s="5" t="s">
        <v>109</v>
      </c>
      <c r="B50" s="6">
        <v>45317.0</v>
      </c>
      <c r="C50" s="7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5" t="s">
        <v>110</v>
      </c>
      <c r="L50" s="5">
        <f t="shared" si="1"/>
        <v>-0.0006</v>
      </c>
      <c r="M50" s="9">
        <f t="shared" si="2"/>
        <v>30.89853912</v>
      </c>
      <c r="N50" s="10">
        <f>VLOOKUP(A50, Total_de_acoes!A:B,2,0)</f>
        <v>514122351</v>
      </c>
      <c r="O50" s="9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VLOOKUP(Q50,Chat_GPT!A:C,2,0)</f>
        <v>Tecnologia/Software</v>
      </c>
      <c r="S50" s="11">
        <f>VLOOKUP(Q50,Chat_GPT!A:C,3,0)</f>
        <v>55</v>
      </c>
      <c r="T50" s="11" t="str">
        <f t="shared" si="5"/>
        <v>Entre 50 e 100</v>
      </c>
    </row>
    <row r="51">
      <c r="A51" s="12" t="s">
        <v>111</v>
      </c>
      <c r="B51" s="13">
        <v>45317.0</v>
      </c>
      <c r="C51" s="14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2" t="s">
        <v>112</v>
      </c>
      <c r="L51" s="12">
        <f t="shared" si="1"/>
        <v>-0.0017</v>
      </c>
      <c r="M51" s="9">
        <f t="shared" si="2"/>
        <v>11.6598217</v>
      </c>
      <c r="N51" s="10">
        <f>VLOOKUP(A51, Total_de_acoes!A:B,2,0)</f>
        <v>1437415777</v>
      </c>
      <c r="O51" s="9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VLOOKUP(Q51,Chat_GPT!A:C,2,0)</f>
        <v>Energia</v>
      </c>
      <c r="S51" s="11">
        <f>VLOOKUP(Q51,Chat_GPT!A:C,3,0)</f>
        <v>68</v>
      </c>
      <c r="T51" s="11" t="str">
        <f t="shared" si="5"/>
        <v>Entre 50 e 100</v>
      </c>
    </row>
    <row r="52">
      <c r="A52" s="5" t="s">
        <v>113</v>
      </c>
      <c r="B52" s="6">
        <v>45317.0</v>
      </c>
      <c r="C52" s="7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5" t="s">
        <v>114</v>
      </c>
      <c r="L52" s="5">
        <f t="shared" si="1"/>
        <v>-0.0019</v>
      </c>
      <c r="M52" s="9">
        <f t="shared" si="2"/>
        <v>46.12764252</v>
      </c>
      <c r="N52" s="10">
        <f>VLOOKUP(A52, Total_de_acoes!A:B,2,0)</f>
        <v>268544014</v>
      </c>
      <c r="O52" s="9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VLOOKUP(Q52,Chat_GPT!A:C,2,0)</f>
        <v>Energia</v>
      </c>
      <c r="S52" s="11">
        <f>VLOOKUP(Q52,Chat_GPT!A:C,3,0)</f>
        <v>59</v>
      </c>
      <c r="T52" s="11" t="str">
        <f t="shared" si="5"/>
        <v>Entre 50 e 100</v>
      </c>
    </row>
    <row r="53">
      <c r="A53" s="12" t="s">
        <v>115</v>
      </c>
      <c r="B53" s="13">
        <v>45317.0</v>
      </c>
      <c r="C53" s="14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2" t="s">
        <v>116</v>
      </c>
      <c r="L53" s="12">
        <f t="shared" si="1"/>
        <v>-0.0023</v>
      </c>
      <c r="M53" s="9">
        <f t="shared" si="2"/>
        <v>12.89966924</v>
      </c>
      <c r="N53" s="10">
        <f>VLOOKUP(A53, Total_de_acoes!A:B,2,0)</f>
        <v>1579130168</v>
      </c>
      <c r="O53" s="9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VLOOKUP(Q53,Chat_GPT!A:C,2,0)</f>
        <v>Energia</v>
      </c>
      <c r="S53" s="11">
        <f>VLOOKUP(Q53,Chat_GPT!A:C,3,0)</f>
        <v>9</v>
      </c>
      <c r="T53" s="11" t="str">
        <f t="shared" si="5"/>
        <v>Menos que 50</v>
      </c>
    </row>
    <row r="54">
      <c r="A54" s="5" t="s">
        <v>117</v>
      </c>
      <c r="B54" s="6">
        <v>45317.0</v>
      </c>
      <c r="C54" s="7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5" t="s">
        <v>118</v>
      </c>
      <c r="L54" s="5">
        <f t="shared" si="1"/>
        <v>-0.0024</v>
      </c>
      <c r="M54" s="9">
        <f t="shared" si="2"/>
        <v>33.24979952</v>
      </c>
      <c r="N54" s="10">
        <f>VLOOKUP(A54, Total_de_acoes!A:B,2,0)</f>
        <v>1481593024</v>
      </c>
      <c r="O54" s="9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VLOOKUP(Q54,Chat_GPT!A:C,2,0)</f>
        <v>Energia</v>
      </c>
      <c r="S54" s="11">
        <f>VLOOKUP(Q54,Chat_GPT!A:C,3,0)</f>
        <v>60</v>
      </c>
      <c r="T54" s="11" t="str">
        <f t="shared" si="5"/>
        <v>Entre 50 e 100</v>
      </c>
    </row>
    <row r="55">
      <c r="A55" s="12" t="s">
        <v>119</v>
      </c>
      <c r="B55" s="13">
        <v>45317.0</v>
      </c>
      <c r="C55" s="14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2" t="s">
        <v>120</v>
      </c>
      <c r="L55" s="12">
        <f t="shared" si="1"/>
        <v>-0.0025</v>
      </c>
      <c r="M55" s="9">
        <f t="shared" si="2"/>
        <v>19.34837093</v>
      </c>
      <c r="N55" s="10">
        <f>VLOOKUP(A55, Total_de_acoes!A:B,2,0)</f>
        <v>195751130</v>
      </c>
      <c r="O55" s="9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VLOOKUP(Q55,Chat_GPT!A:C,2,0)</f>
        <v>Agronegócio</v>
      </c>
      <c r="S55" s="11">
        <f>VLOOKUP(Q55,Chat_GPT!A:C,3,0)</f>
        <v>44</v>
      </c>
      <c r="T55" s="11" t="str">
        <f t="shared" si="5"/>
        <v>Menos que 50</v>
      </c>
    </row>
    <row r="56">
      <c r="A56" s="5" t="s">
        <v>121</v>
      </c>
      <c r="B56" s="6">
        <v>45317.0</v>
      </c>
      <c r="C56" s="7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5" t="s">
        <v>122</v>
      </c>
      <c r="L56" s="5">
        <f t="shared" si="1"/>
        <v>-0.0028</v>
      </c>
      <c r="M56" s="9">
        <f t="shared" si="2"/>
        <v>24.68912956</v>
      </c>
      <c r="N56" s="10">
        <f>VLOOKUP(A56, Total_de_acoes!A:B,2,0)</f>
        <v>532616595</v>
      </c>
      <c r="O56" s="9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VLOOKUP(Q56,Chat_GPT!A:C,2,0)</f>
        <v>Transporte/Logística</v>
      </c>
      <c r="S56" s="11">
        <f>VLOOKUP(Q56,Chat_GPT!A:C,3,0)</f>
        <v>6</v>
      </c>
      <c r="T56" s="11" t="str">
        <f t="shared" si="5"/>
        <v>Menos que 50</v>
      </c>
    </row>
    <row r="57">
      <c r="A57" s="12" t="s">
        <v>123</v>
      </c>
      <c r="B57" s="13">
        <v>45317.0</v>
      </c>
      <c r="C57" s="14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2" t="s">
        <v>124</v>
      </c>
      <c r="L57" s="12">
        <f t="shared" si="1"/>
        <v>-0.003</v>
      </c>
      <c r="M57" s="9">
        <f t="shared" si="2"/>
        <v>13.30992979</v>
      </c>
      <c r="N57" s="10">
        <f>VLOOKUP(A57, Total_de_acoes!A:B,2,0)</f>
        <v>995335937</v>
      </c>
      <c r="O57" s="9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VLOOKUP(Q57,Chat_GPT!A:C,2,0)</f>
        <v>Infraestrutura</v>
      </c>
      <c r="S57" s="11">
        <f>VLOOKUP(Q57,Chat_GPT!A:C,3,0)</f>
        <v>23</v>
      </c>
      <c r="T57" s="11" t="str">
        <f t="shared" si="5"/>
        <v>Menos que 50</v>
      </c>
    </row>
    <row r="58">
      <c r="A58" s="5" t="s">
        <v>125</v>
      </c>
      <c r="B58" s="6">
        <v>45317.0</v>
      </c>
      <c r="C58" s="7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5" t="s">
        <v>126</v>
      </c>
      <c r="L58" s="5">
        <f t="shared" si="1"/>
        <v>-0.0032</v>
      </c>
      <c r="M58" s="9">
        <f t="shared" si="2"/>
        <v>3.039727127</v>
      </c>
      <c r="N58" s="10">
        <f>VLOOKUP(A58, Total_de_acoes!A:B,2,0)</f>
        <v>1814920980</v>
      </c>
      <c r="O58" s="9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VLOOKUP(Q58,Chat_GPT!A:C,2,0)</f>
        <v>Educação</v>
      </c>
      <c r="S58" s="11">
        <f>VLOOKUP(Q58,Chat_GPT!A:C,3,0)</f>
        <v>12</v>
      </c>
      <c r="T58" s="11" t="str">
        <f t="shared" si="5"/>
        <v>Menos que 50</v>
      </c>
    </row>
    <row r="59">
      <c r="A59" s="12" t="s">
        <v>127</v>
      </c>
      <c r="B59" s="13">
        <v>45317.0</v>
      </c>
      <c r="C59" s="14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2" t="s">
        <v>128</v>
      </c>
      <c r="L59" s="12">
        <f t="shared" si="1"/>
        <v>-0.0041</v>
      </c>
      <c r="M59" s="9">
        <f t="shared" si="2"/>
        <v>26.22753288</v>
      </c>
      <c r="N59" s="10">
        <f>VLOOKUP(A59, Total_de_acoes!A:B,2,0)</f>
        <v>395801044</v>
      </c>
      <c r="O59" s="9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VLOOKUP(Q59,Chat_GPT!A:C,2,0)</f>
        <v>Energia</v>
      </c>
      <c r="S59" s="11">
        <f>VLOOKUP(Q59,Chat_GPT!A:C,3,0)</f>
        <v>23</v>
      </c>
      <c r="T59" s="11" t="str">
        <f t="shared" si="5"/>
        <v>Menos que 50</v>
      </c>
    </row>
    <row r="60">
      <c r="A60" s="5" t="s">
        <v>129</v>
      </c>
      <c r="B60" s="6">
        <v>45317.0</v>
      </c>
      <c r="C60" s="7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5" t="s">
        <v>130</v>
      </c>
      <c r="L60" s="5">
        <f t="shared" si="1"/>
        <v>-0.0046</v>
      </c>
      <c r="M60" s="9">
        <f t="shared" si="2"/>
        <v>41.22965642</v>
      </c>
      <c r="N60" s="10">
        <f>VLOOKUP(A60, Total_de_acoes!A:B,2,0)</f>
        <v>255236961</v>
      </c>
      <c r="O60" s="9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VLOOKUP(Q60,Chat_GPT!A:C,2,0)</f>
        <v>Energia</v>
      </c>
      <c r="S60" s="11">
        <f>VLOOKUP(Q60,Chat_GPT!A:C,3,0)</f>
        <v>194</v>
      </c>
      <c r="T60" s="11" t="str">
        <f t="shared" si="5"/>
        <v>Mais que 100</v>
      </c>
    </row>
    <row r="61">
      <c r="A61" s="12" t="s">
        <v>131</v>
      </c>
      <c r="B61" s="13">
        <v>45317.0</v>
      </c>
      <c r="C61" s="14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2" t="s">
        <v>132</v>
      </c>
      <c r="L61" s="12">
        <f t="shared" si="1"/>
        <v>-0.0047</v>
      </c>
      <c r="M61" s="9">
        <f t="shared" si="2"/>
        <v>23.33969657</v>
      </c>
      <c r="N61" s="10">
        <f>VLOOKUP(A61, Total_de_acoes!A:B,2,0)</f>
        <v>1114412532</v>
      </c>
      <c r="O61" s="9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VLOOKUP(Q61,Chat_GPT!A:C,2,0)</f>
        <v>Energia</v>
      </c>
      <c r="S61" s="11">
        <f>VLOOKUP(Q61,Chat_GPT!A:C,3,0)</f>
        <v>9</v>
      </c>
      <c r="T61" s="11" t="str">
        <f t="shared" si="5"/>
        <v>Menos que 50</v>
      </c>
    </row>
    <row r="62">
      <c r="A62" s="5" t="s">
        <v>133</v>
      </c>
      <c r="B62" s="6">
        <v>45317.0</v>
      </c>
      <c r="C62" s="7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5" t="s">
        <v>134</v>
      </c>
      <c r="L62" s="5">
        <f t="shared" si="1"/>
        <v>-0.0065</v>
      </c>
      <c r="M62" s="9">
        <f t="shared" si="2"/>
        <v>40.9159537</v>
      </c>
      <c r="N62" s="10">
        <f>VLOOKUP(A62, Total_de_acoes!A:B,2,0)</f>
        <v>81838843</v>
      </c>
      <c r="O62" s="9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VLOOKUP(Q62,Chat_GPT!A:C,2,0)</f>
        <v>Seguros/Resseguros</v>
      </c>
      <c r="S62" s="11">
        <f>VLOOKUP(Q62,Chat_GPT!A:C,3,0)</f>
        <v>83</v>
      </c>
      <c r="T62" s="11" t="str">
        <f t="shared" si="5"/>
        <v>Entre 50 e 100</v>
      </c>
    </row>
    <row r="63">
      <c r="A63" s="12" t="s">
        <v>135</v>
      </c>
      <c r="B63" s="13">
        <v>45317.0</v>
      </c>
      <c r="C63" s="14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2" t="s">
        <v>136</v>
      </c>
      <c r="L63" s="12">
        <f t="shared" si="1"/>
        <v>-0.0065</v>
      </c>
      <c r="M63" s="9">
        <f t="shared" si="2"/>
        <v>41.12732763</v>
      </c>
      <c r="N63" s="10">
        <f>VLOOKUP(A63, Total_de_acoes!A:B,2,0)</f>
        <v>1980568384</v>
      </c>
      <c r="O63" s="9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VLOOKUP(Q63,Chat_GPT!A:C,2,0)</f>
        <v>Energia</v>
      </c>
      <c r="S63" s="11">
        <f>VLOOKUP(Q63,Chat_GPT!A:C,3,0)</f>
        <v>59</v>
      </c>
      <c r="T63" s="11" t="str">
        <f t="shared" si="5"/>
        <v>Entre 50 e 100</v>
      </c>
    </row>
    <row r="64">
      <c r="A64" s="5" t="s">
        <v>137</v>
      </c>
      <c r="B64" s="6">
        <v>45317.0</v>
      </c>
      <c r="C64" s="7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5" t="s">
        <v>138</v>
      </c>
      <c r="L64" s="5">
        <f t="shared" si="1"/>
        <v>-0.0087</v>
      </c>
      <c r="M64" s="9">
        <f t="shared" si="2"/>
        <v>3.429839605</v>
      </c>
      <c r="N64" s="10">
        <f>VLOOKUP(A64, Total_de_acoes!A:B,2,0)</f>
        <v>309729428</v>
      </c>
      <c r="O64" s="9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VLOOKUP(Q64,Chat_GPT!A:C,2,0)</f>
        <v>Pet Shops</v>
      </c>
      <c r="S64" s="11">
        <f>VLOOKUP(Q64,Chat_GPT!A:C,3,0)</f>
        <v>19</v>
      </c>
      <c r="T64" s="11" t="str">
        <f t="shared" si="5"/>
        <v>Menos que 50</v>
      </c>
    </row>
    <row r="65">
      <c r="A65" s="12" t="s">
        <v>139</v>
      </c>
      <c r="B65" s="13">
        <v>45317.0</v>
      </c>
      <c r="C65" s="14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2" t="s">
        <v>140</v>
      </c>
      <c r="L65" s="12">
        <f t="shared" si="1"/>
        <v>-0.0093</v>
      </c>
      <c r="M65" s="9">
        <f t="shared" si="2"/>
        <v>16.05935197</v>
      </c>
      <c r="N65" s="10">
        <f>VLOOKUP(A65, Total_de_acoes!A:B,2,0)</f>
        <v>91514307</v>
      </c>
      <c r="O65" s="9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VLOOKUP(Q65,Chat_GPT!A:C,2,0)</f>
        <v>Construção Civil</v>
      </c>
      <c r="S65" s="11">
        <f>VLOOKUP(Q65,Chat_GPT!A:C,3,0)</f>
        <v>42</v>
      </c>
      <c r="T65" s="11" t="str">
        <f t="shared" si="5"/>
        <v>Menos que 50</v>
      </c>
    </row>
    <row r="66">
      <c r="A66" s="5" t="s">
        <v>141</v>
      </c>
      <c r="B66" s="6">
        <v>45317.0</v>
      </c>
      <c r="C66" s="7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5" t="s">
        <v>84</v>
      </c>
      <c r="L66" s="5">
        <f t="shared" si="1"/>
        <v>-0.0107</v>
      </c>
      <c r="M66" s="9">
        <f t="shared" si="2"/>
        <v>16.66835136</v>
      </c>
      <c r="N66" s="10">
        <f>VLOOKUP(A66, Total_de_acoes!A:B,2,0)</f>
        <v>240822651</v>
      </c>
      <c r="O66" s="9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VLOOKUP(Q66,Chat_GPT!A:C,2,0)</f>
        <v>Saúde</v>
      </c>
      <c r="S66" s="11">
        <f>VLOOKUP(Q66,Chat_GPT!A:C,3,0)</f>
        <v>93</v>
      </c>
      <c r="T66" s="11" t="str">
        <f t="shared" si="5"/>
        <v>Entre 50 e 100</v>
      </c>
    </row>
    <row r="67">
      <c r="A67" s="12" t="s">
        <v>142</v>
      </c>
      <c r="B67" s="13">
        <v>45317.0</v>
      </c>
      <c r="C67" s="14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2" t="s">
        <v>143</v>
      </c>
      <c r="L67" s="12">
        <f t="shared" si="1"/>
        <v>-0.0127</v>
      </c>
      <c r="M67" s="9">
        <f t="shared" si="2"/>
        <v>7.039400385</v>
      </c>
      <c r="N67" s="10">
        <f>VLOOKUP(A67, Total_de_acoes!A:B,2,0)</f>
        <v>496029967</v>
      </c>
      <c r="O67" s="9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VLOOKUP(Q67,Chat_GPT!A:C,2,0)</f>
        <v>Têxtil</v>
      </c>
      <c r="S67" s="11">
        <f>VLOOKUP(Q67,Chat_GPT!A:C,3,0)</f>
        <v>43</v>
      </c>
      <c r="T67" s="11" t="str">
        <f t="shared" si="5"/>
        <v>Menos que 50</v>
      </c>
    </row>
    <row r="68">
      <c r="A68" s="5" t="s">
        <v>144</v>
      </c>
      <c r="B68" s="6">
        <v>45317.0</v>
      </c>
      <c r="C68" s="7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5" t="s">
        <v>145</v>
      </c>
      <c r="L68" s="5">
        <f t="shared" si="1"/>
        <v>-0.0136</v>
      </c>
      <c r="M68" s="9">
        <f t="shared" si="2"/>
        <v>8.789537713</v>
      </c>
      <c r="N68" s="10">
        <f>VLOOKUP(A68, Total_de_acoes!A:B,2,0)</f>
        <v>176733968</v>
      </c>
      <c r="O68" s="9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VLOOKUP(Q68,Chat_GPT!A:C,2,0)</f>
        <v>Calçados</v>
      </c>
      <c r="S68" s="11">
        <f>VLOOKUP(Q68,Chat_GPT!A:C,3,0)</f>
        <v>113</v>
      </c>
      <c r="T68" s="11" t="str">
        <f t="shared" si="5"/>
        <v>Mais que 100</v>
      </c>
    </row>
    <row r="69">
      <c r="A69" s="12" t="s">
        <v>146</v>
      </c>
      <c r="B69" s="13">
        <v>45317.0</v>
      </c>
      <c r="C69" s="14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2" t="s">
        <v>147</v>
      </c>
      <c r="L69" s="12">
        <f t="shared" si="1"/>
        <v>-0.0138</v>
      </c>
      <c r="M69" s="9">
        <f t="shared" si="2"/>
        <v>23.15960251</v>
      </c>
      <c r="N69" s="10">
        <f>VLOOKUP(A69, Total_de_acoes!A:B,2,0)</f>
        <v>265784616</v>
      </c>
      <c r="O69" s="9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VLOOKUP(Q69,Chat_GPT!A:C,2,0)</f>
        <v>Construção Civil</v>
      </c>
      <c r="S69" s="11">
        <f>VLOOKUP(Q69,Chat_GPT!A:C,3,0)</f>
        <v>57</v>
      </c>
      <c r="T69" s="11" t="str">
        <f t="shared" si="5"/>
        <v>Entre 50 e 100</v>
      </c>
    </row>
    <row r="70">
      <c r="A70" s="5" t="s">
        <v>148</v>
      </c>
      <c r="B70" s="6">
        <v>45317.0</v>
      </c>
      <c r="C70" s="7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5" t="s">
        <v>149</v>
      </c>
      <c r="L70" s="5">
        <f t="shared" si="1"/>
        <v>-0.014</v>
      </c>
      <c r="M70" s="9">
        <f t="shared" si="2"/>
        <v>22.71805274</v>
      </c>
      <c r="N70" s="10">
        <f>VLOOKUP(A70, Total_de_acoes!A:B,2,0)</f>
        <v>734632705</v>
      </c>
      <c r="O70" s="9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VLOOKUP(Q70,Chat_GPT!A:C,2,0)</f>
        <v>Aeronáutica</v>
      </c>
      <c r="S70" s="11">
        <f>VLOOKUP(Q70,Chat_GPT!A:C,3,0)</f>
        <v>53</v>
      </c>
      <c r="T70" s="11" t="str">
        <f t="shared" si="5"/>
        <v>Entre 50 e 100</v>
      </c>
    </row>
    <row r="71">
      <c r="A71" s="12" t="s">
        <v>150</v>
      </c>
      <c r="B71" s="13">
        <v>45317.0</v>
      </c>
      <c r="C71" s="14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2" t="s">
        <v>151</v>
      </c>
      <c r="L71" s="12">
        <f t="shared" si="1"/>
        <v>-0.0141</v>
      </c>
      <c r="M71" s="9">
        <f t="shared" si="2"/>
        <v>16.1983974</v>
      </c>
      <c r="N71" s="10">
        <f>VLOOKUP(A71, Total_de_acoes!A:B,2,0)</f>
        <v>846244302</v>
      </c>
      <c r="O71" s="9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VLOOKUP(Q71,Chat_GPT!A:C,2,0)</f>
        <v>Cosméticos</v>
      </c>
      <c r="S71" s="11">
        <f>VLOOKUP(Q71,Chat_GPT!A:C,3,0)</f>
        <v>55</v>
      </c>
      <c r="T71" s="11" t="str">
        <f t="shared" si="5"/>
        <v>Entre 50 e 100</v>
      </c>
    </row>
    <row r="72">
      <c r="A72" s="5" t="s">
        <v>152</v>
      </c>
      <c r="B72" s="6">
        <v>45317.0</v>
      </c>
      <c r="C72" s="7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5" t="s">
        <v>153</v>
      </c>
      <c r="L72" s="5">
        <f t="shared" si="1"/>
        <v>-0.0142</v>
      </c>
      <c r="M72" s="9">
        <f t="shared" si="2"/>
        <v>13.99878271</v>
      </c>
      <c r="N72" s="10">
        <f>VLOOKUP(A72, Total_de_acoes!A:B,2,0)</f>
        <v>1349217892</v>
      </c>
      <c r="O72" s="9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VLOOKUP(Q72,Chat_GPT!A:C,2,0)</f>
        <v>Alimentos/Supermercado</v>
      </c>
      <c r="S72" s="11">
        <f>VLOOKUP(Q72,Chat_GPT!A:C,3,0)</f>
        <v>10</v>
      </c>
      <c r="T72" s="11" t="str">
        <f t="shared" si="5"/>
        <v>Menos que 50</v>
      </c>
    </row>
    <row r="73">
      <c r="A73" s="12" t="s">
        <v>154</v>
      </c>
      <c r="B73" s="13">
        <v>45317.0</v>
      </c>
      <c r="C73" s="14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2" t="s">
        <v>155</v>
      </c>
      <c r="L73" s="12">
        <f t="shared" si="1"/>
        <v>-0.0156</v>
      </c>
      <c r="M73" s="9">
        <f t="shared" si="2"/>
        <v>13.4295002</v>
      </c>
      <c r="N73" s="10">
        <f>VLOOKUP(A73, Total_de_acoes!A:B,2,0)</f>
        <v>5602790110</v>
      </c>
      <c r="O73" s="9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VLOOKUP(Q73,Chat_GPT!A:C,2,0)</f>
        <v>Bolsa de Valores</v>
      </c>
      <c r="S73" s="11">
        <f>VLOOKUP(Q73,Chat_GPT!A:C,3,0)</f>
        <v>124</v>
      </c>
      <c r="T73" s="11" t="str">
        <f t="shared" si="5"/>
        <v>Mais que 100</v>
      </c>
    </row>
    <row r="74">
      <c r="A74" s="5" t="s">
        <v>156</v>
      </c>
      <c r="B74" s="6">
        <v>45317.0</v>
      </c>
      <c r="C74" s="7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5" t="s">
        <v>157</v>
      </c>
      <c r="L74" s="5">
        <f t="shared" si="1"/>
        <v>-0.0161</v>
      </c>
      <c r="M74" s="9">
        <f t="shared" si="2"/>
        <v>31.58857607</v>
      </c>
      <c r="N74" s="10">
        <f>VLOOKUP(A74, Total_de_acoes!A:B,2,0)</f>
        <v>409490388</v>
      </c>
      <c r="O74" s="9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VLOOKUP(Q74,Chat_GPT!A:C,2,0)</f>
        <v>Farmacêutica</v>
      </c>
      <c r="S74" s="11">
        <f>VLOOKUP(Q74,Chat_GPT!A:C,3,0)</f>
        <v>21</v>
      </c>
      <c r="T74" s="11" t="str">
        <f t="shared" si="5"/>
        <v>Menos que 50</v>
      </c>
    </row>
    <row r="75">
      <c r="A75" s="12" t="s">
        <v>158</v>
      </c>
      <c r="B75" s="13">
        <v>45317.0</v>
      </c>
      <c r="C75" s="14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2" t="s">
        <v>159</v>
      </c>
      <c r="L75" s="12">
        <f t="shared" si="1"/>
        <v>-0.0194</v>
      </c>
      <c r="M75" s="9">
        <f t="shared" si="2"/>
        <v>28.75790332</v>
      </c>
      <c r="N75" s="10">
        <f>VLOOKUP(A75, Total_de_acoes!A:B,2,0)</f>
        <v>142377330</v>
      </c>
      <c r="O75" s="9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VLOOKUP(Q75,Chat_GPT!A:C,2,0)</f>
        <v>Açúcar e Álcool</v>
      </c>
      <c r="S75" s="11">
        <f>VLOOKUP(Q75,Chat_GPT!A:C,3,0)</f>
        <v>84</v>
      </c>
      <c r="T75" s="11" t="str">
        <f t="shared" si="5"/>
        <v>Entre 50 e 100</v>
      </c>
    </row>
    <row r="76">
      <c r="A76" s="5" t="s">
        <v>160</v>
      </c>
      <c r="B76" s="6">
        <v>45317.0</v>
      </c>
      <c r="C76" s="7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5" t="s">
        <v>161</v>
      </c>
      <c r="L76" s="5">
        <f t="shared" si="1"/>
        <v>-0.0199</v>
      </c>
      <c r="M76" s="9">
        <f t="shared" si="2"/>
        <v>4.009794919</v>
      </c>
      <c r="N76" s="10">
        <f>VLOOKUP(A76, Total_de_acoes!A:B,2,0)</f>
        <v>4394332306</v>
      </c>
      <c r="O76" s="9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VLOOKUP(Q76,Chat_GPT!A:C,2,0)</f>
        <v>Saúde</v>
      </c>
      <c r="S76" s="11">
        <f>VLOOKUP(Q76,Chat_GPT!A:C,3,0)</f>
        <v>44</v>
      </c>
      <c r="T76" s="11" t="str">
        <f t="shared" si="5"/>
        <v>Menos que 50</v>
      </c>
    </row>
    <row r="77">
      <c r="A77" s="12" t="s">
        <v>162</v>
      </c>
      <c r="B77" s="13">
        <v>45317.0</v>
      </c>
      <c r="C77" s="14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2" t="s">
        <v>163</v>
      </c>
      <c r="L77" s="12">
        <f t="shared" si="1"/>
        <v>-0.0229</v>
      </c>
      <c r="M77" s="9">
        <f t="shared" si="2"/>
        <v>16.14983113</v>
      </c>
      <c r="N77" s="10">
        <f>VLOOKUP(A77, Total_de_acoes!A:B,2,0)</f>
        <v>951329770</v>
      </c>
      <c r="O77" s="9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VLOOKUP(Q77,Chat_GPT!A:C,2,0)</f>
        <v>Varejo/Moda</v>
      </c>
      <c r="S77" s="11">
        <f>VLOOKUP(Q77,Chat_GPT!A:C,3,0)</f>
        <v>59</v>
      </c>
      <c r="T77" s="11" t="str">
        <f t="shared" si="5"/>
        <v>Entre 50 e 100</v>
      </c>
    </row>
    <row r="78">
      <c r="A78" s="5" t="s">
        <v>164</v>
      </c>
      <c r="B78" s="6">
        <v>45317.0</v>
      </c>
      <c r="C78" s="7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5" t="s">
        <v>165</v>
      </c>
      <c r="L78" s="5">
        <f t="shared" si="1"/>
        <v>-0.0245</v>
      </c>
      <c r="M78" s="9">
        <f t="shared" si="2"/>
        <v>10.97898514</v>
      </c>
      <c r="N78" s="10">
        <f>VLOOKUP(A78, Total_de_acoes!A:B,2,0)</f>
        <v>533990587</v>
      </c>
      <c r="O78" s="9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VLOOKUP(Q78,Chat_GPT!A:C,2,0)</f>
        <v>Varejo/Supermercado</v>
      </c>
      <c r="S78" s="11">
        <f>VLOOKUP(Q78,Chat_GPT!A:C,3,0)</f>
        <v>46</v>
      </c>
      <c r="T78" s="11" t="str">
        <f t="shared" si="5"/>
        <v>Menos que 50</v>
      </c>
    </row>
    <row r="79">
      <c r="A79" s="12" t="s">
        <v>166</v>
      </c>
      <c r="B79" s="13">
        <v>45317.0</v>
      </c>
      <c r="C79" s="14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2" t="s">
        <v>167</v>
      </c>
      <c r="L79" s="12">
        <f t="shared" si="1"/>
        <v>-0.0246</v>
      </c>
      <c r="M79" s="9">
        <f t="shared" si="2"/>
        <v>8.919417675</v>
      </c>
      <c r="N79" s="10">
        <f>VLOOKUP(A79, Total_de_acoes!A:B,2,0)</f>
        <v>94843047</v>
      </c>
      <c r="O79" s="9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VLOOKUP(Q79,Chat_GPT!A:C,2,0)</f>
        <v>Varejo/Eletrônicos</v>
      </c>
      <c r="S79" s="11">
        <f>VLOOKUP(Q79,Chat_GPT!A:C,3,0)</f>
        <v>71</v>
      </c>
      <c r="T79" s="11" t="str">
        <f t="shared" si="5"/>
        <v>Entre 50 e 100</v>
      </c>
    </row>
    <row r="80">
      <c r="A80" s="5" t="s">
        <v>168</v>
      </c>
      <c r="B80" s="6">
        <v>45317.0</v>
      </c>
      <c r="C80" s="7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5" t="s">
        <v>169</v>
      </c>
      <c r="L80" s="5">
        <f t="shared" si="1"/>
        <v>-0.0363</v>
      </c>
      <c r="M80" s="9">
        <f t="shared" si="2"/>
        <v>58.35841029</v>
      </c>
      <c r="N80" s="10">
        <f>VLOOKUP(A80, Total_de_acoes!A:B,2,0)</f>
        <v>853202347</v>
      </c>
      <c r="O80" s="9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VLOOKUP(Q80,Chat_GPT!A:C,2,0)</f>
        <v>Aluguel de Carros</v>
      </c>
      <c r="S80" s="11">
        <f>VLOOKUP(Q80,Chat_GPT!A:C,3,0)</f>
        <v>48</v>
      </c>
      <c r="T80" s="11" t="str">
        <f t="shared" si="5"/>
        <v>Menos que 50</v>
      </c>
    </row>
    <row r="81">
      <c r="A81" s="12" t="s">
        <v>170</v>
      </c>
      <c r="B81" s="13">
        <v>45317.0</v>
      </c>
      <c r="C81" s="14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2" t="s">
        <v>171</v>
      </c>
      <c r="L81" s="12">
        <f t="shared" si="1"/>
        <v>-0.0436</v>
      </c>
      <c r="M81" s="9">
        <f t="shared" si="2"/>
        <v>3.209953994</v>
      </c>
      <c r="N81" s="10">
        <f>VLOOKUP(A81, Total_de_acoes!A:B,2,0)</f>
        <v>525582771</v>
      </c>
      <c r="O81" s="9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VLOOKUP(Q81,Chat_GPT!A:C,2,0)</f>
        <v>Turismo</v>
      </c>
      <c r="S81" s="11">
        <f>VLOOKUP(Q81,Chat_GPT!A:C,3,0)</f>
        <v>49</v>
      </c>
      <c r="T81" s="11" t="str">
        <f t="shared" si="5"/>
        <v>Menos que 50</v>
      </c>
    </row>
    <row r="82">
      <c r="A82" s="5" t="s">
        <v>172</v>
      </c>
      <c r="B82" s="6">
        <v>45317.0</v>
      </c>
      <c r="C82" s="7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5" t="s">
        <v>173</v>
      </c>
      <c r="L82" s="5">
        <f t="shared" si="1"/>
        <v>-0.0807</v>
      </c>
      <c r="M82" s="9">
        <f t="shared" si="2"/>
        <v>6.439682367</v>
      </c>
      <c r="N82" s="10">
        <f>VLOOKUP(A82, Total_de_acoes!A:B,2,0)</f>
        <v>198184909</v>
      </c>
      <c r="O82" s="9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VLOOKUP(Q82,Chat_GPT!A:C,2,0)</f>
        <v>Transporte/Aéreo</v>
      </c>
      <c r="S82" s="11">
        <f>VLOOKUP(Q82,Chat_GPT!A:C,3,0)</f>
        <v>21</v>
      </c>
      <c r="T82" s="11" t="str">
        <f t="shared" si="5"/>
        <v>Menos que 50</v>
      </c>
    </row>
    <row r="83">
      <c r="A83" s="16"/>
      <c r="B83" s="16"/>
      <c r="C83" s="17"/>
      <c r="D83" s="16"/>
      <c r="E83" s="16"/>
      <c r="F83" s="16"/>
      <c r="G83" s="16"/>
      <c r="H83" s="16"/>
      <c r="I83" s="16"/>
      <c r="J83" s="16"/>
      <c r="K83" s="16"/>
      <c r="L83" s="12">
        <f t="shared" si="1"/>
        <v>0</v>
      </c>
    </row>
    <row r="84">
      <c r="A84" s="18"/>
      <c r="B84" s="18"/>
      <c r="C84" s="19"/>
      <c r="D84" s="18"/>
      <c r="E84" s="18"/>
      <c r="F84" s="18"/>
      <c r="G84" s="18"/>
      <c r="H84" s="18"/>
      <c r="I84" s="18"/>
      <c r="J84" s="18"/>
      <c r="K84" s="18"/>
      <c r="L84" s="5">
        <f t="shared" si="1"/>
        <v>0</v>
      </c>
    </row>
    <row r="85">
      <c r="A85" s="16"/>
      <c r="B85" s="16"/>
      <c r="C85" s="17"/>
      <c r="D85" s="16"/>
      <c r="E85" s="16"/>
      <c r="F85" s="16"/>
      <c r="G85" s="16"/>
      <c r="H85" s="16"/>
      <c r="I85" s="16"/>
      <c r="J85" s="16"/>
      <c r="K85" s="16"/>
      <c r="L85" s="12">
        <f t="shared" si="1"/>
        <v>0</v>
      </c>
    </row>
    <row r="86">
      <c r="A86" s="18"/>
      <c r="B86" s="18"/>
      <c r="C86" s="19"/>
      <c r="D86" s="18"/>
      <c r="E86" s="18"/>
      <c r="F86" s="18"/>
      <c r="G86" s="18"/>
      <c r="H86" s="18"/>
      <c r="I86" s="18"/>
      <c r="J86" s="18"/>
      <c r="K86" s="18"/>
      <c r="L86" s="5">
        <f t="shared" si="1"/>
        <v>0</v>
      </c>
    </row>
    <row r="87">
      <c r="A87" s="16"/>
      <c r="B87" s="16"/>
      <c r="C87" s="17"/>
      <c r="D87" s="16"/>
      <c r="E87" s="16"/>
      <c r="F87" s="16"/>
      <c r="G87" s="16"/>
      <c r="H87" s="16"/>
      <c r="I87" s="16"/>
      <c r="J87" s="16"/>
      <c r="K87" s="16"/>
      <c r="L87" s="12">
        <f t="shared" si="1"/>
        <v>0</v>
      </c>
    </row>
    <row r="88">
      <c r="A88" s="18"/>
      <c r="B88" s="18"/>
      <c r="C88" s="19"/>
      <c r="D88" s="18"/>
      <c r="E88" s="18"/>
      <c r="F88" s="18"/>
      <c r="G88" s="18"/>
      <c r="H88" s="18"/>
      <c r="I88" s="18"/>
      <c r="J88" s="18"/>
      <c r="K88" s="18"/>
      <c r="L88" s="5">
        <f t="shared" si="1"/>
        <v>0</v>
      </c>
    </row>
    <row r="89">
      <c r="A89" s="16"/>
      <c r="B89" s="16"/>
      <c r="C89" s="17"/>
      <c r="D89" s="16"/>
      <c r="E89" s="16"/>
      <c r="F89" s="16"/>
      <c r="G89" s="16"/>
      <c r="H89" s="16"/>
      <c r="I89" s="16"/>
      <c r="J89" s="16"/>
      <c r="K89" s="16"/>
      <c r="L89" s="12">
        <f t="shared" si="1"/>
        <v>0</v>
      </c>
    </row>
    <row r="90">
      <c r="A90" s="18"/>
      <c r="B90" s="18"/>
      <c r="C90" s="19"/>
      <c r="D90" s="18"/>
      <c r="E90" s="18"/>
      <c r="F90" s="18"/>
      <c r="G90" s="18"/>
      <c r="H90" s="18"/>
      <c r="I90" s="18"/>
      <c r="J90" s="18"/>
      <c r="K90" s="18"/>
      <c r="L90" s="5">
        <f t="shared" si="1"/>
        <v>0</v>
      </c>
    </row>
    <row r="91">
      <c r="A91" s="16"/>
      <c r="B91" s="16"/>
      <c r="C91" s="17"/>
      <c r="D91" s="16"/>
      <c r="E91" s="16"/>
      <c r="F91" s="16"/>
      <c r="G91" s="16"/>
      <c r="H91" s="16"/>
      <c r="I91" s="16"/>
      <c r="J91" s="16"/>
      <c r="K91" s="16"/>
      <c r="L91" s="12">
        <f t="shared" si="1"/>
        <v>0</v>
      </c>
    </row>
    <row r="92">
      <c r="A92" s="18"/>
      <c r="B92" s="18"/>
      <c r="C92" s="19"/>
      <c r="D92" s="18"/>
      <c r="E92" s="18"/>
      <c r="F92" s="18"/>
      <c r="G92" s="18"/>
      <c r="H92" s="18"/>
      <c r="I92" s="18"/>
      <c r="J92" s="18"/>
      <c r="K92" s="18"/>
      <c r="L92" s="5">
        <f t="shared" si="1"/>
        <v>0</v>
      </c>
    </row>
    <row r="93">
      <c r="A93" s="16"/>
      <c r="B93" s="16"/>
      <c r="C93" s="17"/>
      <c r="D93" s="16"/>
      <c r="E93" s="16"/>
      <c r="F93" s="16"/>
      <c r="G93" s="16"/>
      <c r="H93" s="16"/>
      <c r="I93" s="16"/>
      <c r="J93" s="16"/>
      <c r="K93" s="16"/>
      <c r="L93" s="12">
        <f t="shared" si="1"/>
        <v>0</v>
      </c>
    </row>
    <row r="94">
      <c r="A94" s="18"/>
      <c r="B94" s="18"/>
      <c r="C94" s="19"/>
      <c r="D94" s="18"/>
      <c r="E94" s="18"/>
      <c r="F94" s="18"/>
      <c r="G94" s="18"/>
      <c r="H94" s="18"/>
      <c r="I94" s="18"/>
      <c r="J94" s="18"/>
      <c r="K94" s="18"/>
      <c r="L94" s="5">
        <f t="shared" si="1"/>
        <v>0</v>
      </c>
    </row>
    <row r="95">
      <c r="A95" s="16"/>
      <c r="B95" s="16"/>
      <c r="C95" s="17"/>
      <c r="D95" s="16"/>
      <c r="E95" s="16"/>
      <c r="F95" s="16"/>
      <c r="G95" s="16"/>
      <c r="H95" s="16"/>
      <c r="I95" s="16"/>
      <c r="J95" s="16"/>
      <c r="K95" s="16"/>
      <c r="L95" s="12">
        <f t="shared" si="1"/>
        <v>0</v>
      </c>
    </row>
    <row r="96">
      <c r="A96" s="18"/>
      <c r="B96" s="18"/>
      <c r="C96" s="19"/>
      <c r="D96" s="18"/>
      <c r="E96" s="18"/>
      <c r="F96" s="18"/>
      <c r="G96" s="18"/>
      <c r="H96" s="18"/>
      <c r="I96" s="18"/>
      <c r="J96" s="18"/>
      <c r="K96" s="18"/>
      <c r="L96" s="5">
        <f t="shared" si="1"/>
        <v>0</v>
      </c>
    </row>
    <row r="97">
      <c r="A97" s="16"/>
      <c r="B97" s="16"/>
      <c r="C97" s="17"/>
      <c r="D97" s="16"/>
      <c r="E97" s="16"/>
      <c r="F97" s="16"/>
      <c r="G97" s="16"/>
      <c r="H97" s="16"/>
      <c r="I97" s="16"/>
      <c r="J97" s="16"/>
      <c r="K97" s="16"/>
      <c r="L97" s="12">
        <f t="shared" si="1"/>
        <v>0</v>
      </c>
    </row>
    <row r="98">
      <c r="A98" s="18"/>
      <c r="B98" s="18"/>
      <c r="C98" s="19"/>
      <c r="D98" s="18"/>
      <c r="E98" s="18"/>
      <c r="F98" s="18"/>
      <c r="G98" s="18"/>
      <c r="H98" s="18"/>
      <c r="I98" s="18"/>
      <c r="J98" s="18"/>
      <c r="K98" s="18"/>
      <c r="L98" s="5">
        <f t="shared" si="1"/>
        <v>0</v>
      </c>
    </row>
    <row r="99">
      <c r="A99" s="16"/>
      <c r="B99" s="16"/>
      <c r="C99" s="17"/>
      <c r="D99" s="16"/>
      <c r="E99" s="16"/>
      <c r="F99" s="16"/>
      <c r="G99" s="16"/>
      <c r="H99" s="16"/>
      <c r="I99" s="16"/>
      <c r="J99" s="16"/>
      <c r="K99" s="16"/>
      <c r="L99" s="12">
        <f t="shared" si="1"/>
        <v>0</v>
      </c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5">
        <f t="shared" si="1"/>
        <v>0</v>
      </c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2">
        <f t="shared" si="1"/>
        <v>0</v>
      </c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5">
        <f t="shared" si="1"/>
        <v>0</v>
      </c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2">
        <f t="shared" si="1"/>
        <v>0</v>
      </c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5">
        <f t="shared" si="1"/>
        <v>0</v>
      </c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2">
        <f t="shared" si="1"/>
        <v>0</v>
      </c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5">
        <f t="shared" si="1"/>
        <v>0</v>
      </c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2">
        <f t="shared" si="1"/>
        <v>0</v>
      </c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5">
        <f t="shared" si="1"/>
        <v>0</v>
      </c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2">
        <f t="shared" si="1"/>
        <v>0</v>
      </c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5">
        <f t="shared" si="1"/>
        <v>0</v>
      </c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2">
        <f t="shared" si="1"/>
        <v>0</v>
      </c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5">
        <f t="shared" si="1"/>
        <v>0</v>
      </c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2">
        <f t="shared" si="1"/>
        <v>0</v>
      </c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5">
        <f t="shared" si="1"/>
        <v>0</v>
      </c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2">
        <f t="shared" si="1"/>
        <v>0</v>
      </c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5">
        <f t="shared" si="1"/>
        <v>0</v>
      </c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2">
        <f t="shared" si="1"/>
        <v>0</v>
      </c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5">
        <f t="shared" si="1"/>
        <v>0</v>
      </c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2">
        <f t="shared" si="1"/>
        <v>0</v>
      </c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5">
        <f t="shared" si="1"/>
        <v>0</v>
      </c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2">
        <f t="shared" si="1"/>
        <v>0</v>
      </c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5">
        <f t="shared" si="1"/>
        <v>0</v>
      </c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2">
        <f t="shared" si="1"/>
        <v>0</v>
      </c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5">
        <f t="shared" si="1"/>
        <v>0</v>
      </c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2">
        <f t="shared" si="1"/>
        <v>0</v>
      </c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5">
        <f t="shared" si="1"/>
        <v>0</v>
      </c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2">
        <f t="shared" si="1"/>
        <v>0</v>
      </c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5">
        <f t="shared" si="1"/>
        <v>0</v>
      </c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2">
        <f t="shared" si="1"/>
        <v>0</v>
      </c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5">
        <f t="shared" si="1"/>
        <v>0</v>
      </c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2">
        <f t="shared" si="1"/>
        <v>0</v>
      </c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5">
        <f t="shared" si="1"/>
        <v>0</v>
      </c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2">
        <f t="shared" si="1"/>
        <v>0</v>
      </c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5">
        <f t="shared" si="1"/>
        <v>0</v>
      </c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2">
        <f t="shared" si="1"/>
        <v>0</v>
      </c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5">
        <f t="shared" si="1"/>
        <v>0</v>
      </c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2">
        <f t="shared" si="1"/>
        <v>0</v>
      </c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5">
        <f t="shared" si="1"/>
        <v>0</v>
      </c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2">
        <f t="shared" si="1"/>
        <v>0</v>
      </c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5">
        <f t="shared" si="1"/>
        <v>0</v>
      </c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2">
        <f t="shared" si="1"/>
        <v>0</v>
      </c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5">
        <f t="shared" si="1"/>
        <v>0</v>
      </c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2">
        <f t="shared" si="1"/>
        <v>0</v>
      </c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5">
        <f t="shared" si="1"/>
        <v>0</v>
      </c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2">
        <f t="shared" si="1"/>
        <v>0</v>
      </c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5">
        <f t="shared" si="1"/>
        <v>0</v>
      </c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2">
        <f t="shared" si="1"/>
        <v>0</v>
      </c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5">
        <f t="shared" si="1"/>
        <v>0</v>
      </c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2">
        <f t="shared" si="1"/>
        <v>0</v>
      </c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5">
        <f t="shared" si="1"/>
        <v>0</v>
      </c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2">
        <f t="shared" si="1"/>
        <v>0</v>
      </c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5">
        <f t="shared" si="1"/>
        <v>0</v>
      </c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2">
        <f t="shared" si="1"/>
        <v>0</v>
      </c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5">
        <f t="shared" si="1"/>
        <v>0</v>
      </c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2">
        <f t="shared" si="1"/>
        <v>0</v>
      </c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5">
        <f t="shared" si="1"/>
        <v>0</v>
      </c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2">
        <f t="shared" si="1"/>
        <v>0</v>
      </c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5">
        <f t="shared" si="1"/>
        <v>0</v>
      </c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2">
        <f t="shared" si="1"/>
        <v>0</v>
      </c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5">
        <f t="shared" si="1"/>
        <v>0</v>
      </c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2">
        <f t="shared" si="1"/>
        <v>0</v>
      </c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5">
        <f t="shared" si="1"/>
        <v>0</v>
      </c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2">
        <f t="shared" si="1"/>
        <v>0</v>
      </c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5">
        <f t="shared" si="1"/>
        <v>0</v>
      </c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2">
        <f t="shared" si="1"/>
        <v>0</v>
      </c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5">
        <f t="shared" si="1"/>
        <v>0</v>
      </c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2">
        <f t="shared" si="1"/>
        <v>0</v>
      </c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5">
        <f t="shared" si="1"/>
        <v>0</v>
      </c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2">
        <f t="shared" si="1"/>
        <v>0</v>
      </c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5">
        <f t="shared" si="1"/>
        <v>0</v>
      </c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2">
        <f t="shared" si="1"/>
        <v>0</v>
      </c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5">
        <f t="shared" si="1"/>
        <v>0</v>
      </c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2">
        <f t="shared" si="1"/>
        <v>0</v>
      </c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5">
        <f t="shared" si="1"/>
        <v>0</v>
      </c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2">
        <f t="shared" si="1"/>
        <v>0</v>
      </c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5">
        <f t="shared" si="1"/>
        <v>0</v>
      </c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2">
        <f t="shared" si="1"/>
        <v>0</v>
      </c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5">
        <f t="shared" si="1"/>
        <v>0</v>
      </c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2">
        <f t="shared" si="1"/>
        <v>0</v>
      </c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5">
        <f t="shared" si="1"/>
        <v>0</v>
      </c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2">
        <f t="shared" si="1"/>
        <v>0</v>
      </c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5">
        <f t="shared" si="1"/>
        <v>0</v>
      </c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2">
        <f t="shared" si="1"/>
        <v>0</v>
      </c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5">
        <f t="shared" si="1"/>
        <v>0</v>
      </c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2">
        <f t="shared" si="1"/>
        <v>0</v>
      </c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5">
        <f t="shared" si="1"/>
        <v>0</v>
      </c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2">
        <f t="shared" si="1"/>
        <v>0</v>
      </c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5">
        <f t="shared" si="1"/>
        <v>0</v>
      </c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2">
        <f t="shared" si="1"/>
        <v>0</v>
      </c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5">
        <f t="shared" si="1"/>
        <v>0</v>
      </c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2">
        <f t="shared" si="1"/>
        <v>0</v>
      </c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5">
        <f t="shared" si="1"/>
        <v>0</v>
      </c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2">
        <f t="shared" si="1"/>
        <v>0</v>
      </c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5">
        <f t="shared" si="1"/>
        <v>0</v>
      </c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2">
        <f t="shared" si="1"/>
        <v>0</v>
      </c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5">
        <f t="shared" si="1"/>
        <v>0</v>
      </c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2">
        <f t="shared" si="1"/>
        <v>0</v>
      </c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5">
        <f t="shared" si="1"/>
        <v>0</v>
      </c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2">
        <f t="shared" si="1"/>
        <v>0</v>
      </c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5">
        <f t="shared" si="1"/>
        <v>0</v>
      </c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2">
        <f t="shared" si="1"/>
        <v>0</v>
      </c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5">
        <f t="shared" si="1"/>
        <v>0</v>
      </c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2">
        <f t="shared" si="1"/>
        <v>0</v>
      </c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5">
        <f t="shared" si="1"/>
        <v>0</v>
      </c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2">
        <f t="shared" si="1"/>
        <v>0</v>
      </c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5">
        <f t="shared" si="1"/>
        <v>0</v>
      </c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2">
        <f t="shared" si="1"/>
        <v>0</v>
      </c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5">
        <f t="shared" si="1"/>
        <v>0</v>
      </c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2">
        <f t="shared" si="1"/>
        <v>0</v>
      </c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5">
        <f t="shared" si="1"/>
        <v>0</v>
      </c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2">
        <f t="shared" si="1"/>
        <v>0</v>
      </c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5">
        <f t="shared" si="1"/>
        <v>0</v>
      </c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2">
        <f t="shared" si="1"/>
        <v>0</v>
      </c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5">
        <f t="shared" si="1"/>
        <v>0</v>
      </c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2">
        <f t="shared" si="1"/>
        <v>0</v>
      </c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5">
        <f t="shared" si="1"/>
        <v>0</v>
      </c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2">
        <f t="shared" si="1"/>
        <v>0</v>
      </c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5">
        <f t="shared" si="1"/>
        <v>0</v>
      </c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2">
        <f t="shared" si="1"/>
        <v>0</v>
      </c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5">
        <f t="shared" si="1"/>
        <v>0</v>
      </c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2">
        <f t="shared" si="1"/>
        <v>0</v>
      </c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5">
        <f t="shared" si="1"/>
        <v>0</v>
      </c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2">
        <f t="shared" si="1"/>
        <v>0</v>
      </c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5">
        <f t="shared" si="1"/>
        <v>0</v>
      </c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2">
        <f t="shared" si="1"/>
        <v>0</v>
      </c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5">
        <f t="shared" si="1"/>
        <v>0</v>
      </c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2">
        <f t="shared" si="1"/>
        <v>0</v>
      </c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5">
        <f t="shared" si="1"/>
        <v>0</v>
      </c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2">
        <f t="shared" si="1"/>
        <v>0</v>
      </c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5">
        <f t="shared" si="1"/>
        <v>0</v>
      </c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2">
        <f t="shared" si="1"/>
        <v>0</v>
      </c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5">
        <f t="shared" si="1"/>
        <v>0</v>
      </c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2">
        <f t="shared" si="1"/>
        <v>0</v>
      </c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5">
        <f t="shared" si="1"/>
        <v>0</v>
      </c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2">
        <f t="shared" si="1"/>
        <v>0</v>
      </c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5">
        <f t="shared" si="1"/>
        <v>0</v>
      </c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2">
        <f t="shared" si="1"/>
        <v>0</v>
      </c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5">
        <f t="shared" si="1"/>
        <v>0</v>
      </c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2">
        <f t="shared" si="1"/>
        <v>0</v>
      </c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5">
        <f t="shared" si="1"/>
        <v>0</v>
      </c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2">
        <f t="shared" si="1"/>
        <v>0</v>
      </c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5">
        <f t="shared" si="1"/>
        <v>0</v>
      </c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2">
        <f t="shared" si="1"/>
        <v>0</v>
      </c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5">
        <f t="shared" si="1"/>
        <v>0</v>
      </c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2">
        <f t="shared" si="1"/>
        <v>0</v>
      </c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5">
        <f t="shared" si="1"/>
        <v>0</v>
      </c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2">
        <f t="shared" si="1"/>
        <v>0</v>
      </c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5">
        <f t="shared" si="1"/>
        <v>0</v>
      </c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2">
        <f t="shared" si="1"/>
        <v>0</v>
      </c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5">
        <f t="shared" si="1"/>
        <v>0</v>
      </c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2">
        <f t="shared" si="1"/>
        <v>0</v>
      </c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5">
        <f t="shared" si="1"/>
        <v>0</v>
      </c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2">
        <f t="shared" si="1"/>
        <v>0</v>
      </c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5">
        <f t="shared" si="1"/>
        <v>0</v>
      </c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2">
        <f t="shared" si="1"/>
        <v>0</v>
      </c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5">
        <f t="shared" si="1"/>
        <v>0</v>
      </c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2">
        <f t="shared" si="1"/>
        <v>0</v>
      </c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5">
        <f t="shared" si="1"/>
        <v>0</v>
      </c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2">
        <f t="shared" si="1"/>
        <v>0</v>
      </c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5">
        <f t="shared" si="1"/>
        <v>0</v>
      </c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2">
        <f t="shared" si="1"/>
        <v>0</v>
      </c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5">
        <f t="shared" si="1"/>
        <v>0</v>
      </c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2">
        <f t="shared" si="1"/>
        <v>0</v>
      </c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5">
        <f t="shared" si="1"/>
        <v>0</v>
      </c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2">
        <f t="shared" si="1"/>
        <v>0</v>
      </c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5">
        <f t="shared" si="1"/>
        <v>0</v>
      </c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2">
        <f t="shared" si="1"/>
        <v>0</v>
      </c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5">
        <f t="shared" si="1"/>
        <v>0</v>
      </c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2">
        <f t="shared" si="1"/>
        <v>0</v>
      </c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5">
        <f t="shared" si="1"/>
        <v>0</v>
      </c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2">
        <f t="shared" si="1"/>
        <v>0</v>
      </c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5">
        <f t="shared" si="1"/>
        <v>0</v>
      </c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2">
        <f t="shared" si="1"/>
        <v>0</v>
      </c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5">
        <f t="shared" si="1"/>
        <v>0</v>
      </c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2">
        <f t="shared" si="1"/>
        <v>0</v>
      </c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5">
        <f t="shared" si="1"/>
        <v>0</v>
      </c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2">
        <f t="shared" si="1"/>
        <v>0</v>
      </c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5">
        <f t="shared" si="1"/>
        <v>0</v>
      </c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2">
        <f t="shared" si="1"/>
        <v>0</v>
      </c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5">
        <f t="shared" si="1"/>
        <v>0</v>
      </c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2">
        <f t="shared" si="1"/>
        <v>0</v>
      </c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5">
        <f t="shared" si="1"/>
        <v>0</v>
      </c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2">
        <f t="shared" si="1"/>
        <v>0</v>
      </c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5">
        <f t="shared" si="1"/>
        <v>0</v>
      </c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2">
        <f t="shared" si="1"/>
        <v>0</v>
      </c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5">
        <f t="shared" si="1"/>
        <v>0</v>
      </c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2">
        <f t="shared" si="1"/>
        <v>0</v>
      </c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5">
        <f t="shared" si="1"/>
        <v>0</v>
      </c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2">
        <f t="shared" si="1"/>
        <v>0</v>
      </c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5">
        <f t="shared" si="1"/>
        <v>0</v>
      </c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2">
        <f t="shared" si="1"/>
        <v>0</v>
      </c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5">
        <f t="shared" si="1"/>
        <v>0</v>
      </c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2">
        <f t="shared" si="1"/>
        <v>0</v>
      </c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5">
        <f t="shared" si="1"/>
        <v>0</v>
      </c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2">
        <f t="shared" si="1"/>
        <v>0</v>
      </c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5">
        <f t="shared" si="1"/>
        <v>0</v>
      </c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2">
        <f t="shared" si="1"/>
        <v>0</v>
      </c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5">
        <f t="shared" si="1"/>
        <v>0</v>
      </c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2">
        <f t="shared" si="1"/>
        <v>0</v>
      </c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5">
        <f t="shared" si="1"/>
        <v>0</v>
      </c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2">
        <f t="shared" si="1"/>
        <v>0</v>
      </c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5">
        <f t="shared" si="1"/>
        <v>0</v>
      </c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2">
        <f t="shared" si="1"/>
        <v>0</v>
      </c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5">
        <f t="shared" si="1"/>
        <v>0</v>
      </c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2">
        <f t="shared" si="1"/>
        <v>0</v>
      </c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5">
        <f t="shared" si="1"/>
        <v>0</v>
      </c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2">
        <f t="shared" si="1"/>
        <v>0</v>
      </c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5">
        <f t="shared" si="1"/>
        <v>0</v>
      </c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2">
        <f t="shared" si="1"/>
        <v>0</v>
      </c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5">
        <f t="shared" si="1"/>
        <v>0</v>
      </c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2">
        <f t="shared" si="1"/>
        <v>0</v>
      </c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5">
        <f t="shared" si="1"/>
        <v>0</v>
      </c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2">
        <f t="shared" si="1"/>
        <v>0</v>
      </c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5">
        <f t="shared" si="1"/>
        <v>0</v>
      </c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2">
        <f t="shared" si="1"/>
        <v>0</v>
      </c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5">
        <f t="shared" si="1"/>
        <v>0</v>
      </c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2">
        <f t="shared" si="1"/>
        <v>0</v>
      </c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5">
        <f t="shared" si="1"/>
        <v>0</v>
      </c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2">
        <f t="shared" si="1"/>
        <v>0</v>
      </c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5">
        <f t="shared" si="1"/>
        <v>0</v>
      </c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2">
        <f t="shared" si="1"/>
        <v>0</v>
      </c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5">
        <f t="shared" si="1"/>
        <v>0</v>
      </c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2">
        <f t="shared" si="1"/>
        <v>0</v>
      </c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5">
        <f t="shared" si="1"/>
        <v>0</v>
      </c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2">
        <f t="shared" si="1"/>
        <v>0</v>
      </c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5">
        <f t="shared" si="1"/>
        <v>0</v>
      </c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2">
        <f t="shared" si="1"/>
        <v>0</v>
      </c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5">
        <f t="shared" si="1"/>
        <v>0</v>
      </c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2">
        <f t="shared" si="1"/>
        <v>0</v>
      </c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5">
        <f t="shared" si="1"/>
        <v>0</v>
      </c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2">
        <f t="shared" si="1"/>
        <v>0</v>
      </c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5">
        <f t="shared" si="1"/>
        <v>0</v>
      </c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2">
        <f t="shared" si="1"/>
        <v>0</v>
      </c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5">
        <f t="shared" si="1"/>
        <v>0</v>
      </c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2">
        <f t="shared" si="1"/>
        <v>0</v>
      </c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5">
        <f t="shared" si="1"/>
        <v>0</v>
      </c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2">
        <f t="shared" si="1"/>
        <v>0</v>
      </c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5">
        <f t="shared" si="1"/>
        <v>0</v>
      </c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2">
        <f t="shared" si="1"/>
        <v>0</v>
      </c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5">
        <f t="shared" si="1"/>
        <v>0</v>
      </c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2">
        <f t="shared" si="1"/>
        <v>0</v>
      </c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5">
        <f t="shared" si="1"/>
        <v>0</v>
      </c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2">
        <f t="shared" si="1"/>
        <v>0</v>
      </c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5">
        <f t="shared" si="1"/>
        <v>0</v>
      </c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2">
        <f t="shared" si="1"/>
        <v>0</v>
      </c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5">
        <f t="shared" si="1"/>
        <v>0</v>
      </c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2">
        <f t="shared" si="1"/>
        <v>0</v>
      </c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5">
        <f t="shared" si="1"/>
        <v>0</v>
      </c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2">
        <f t="shared" si="1"/>
        <v>0</v>
      </c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5">
        <f t="shared" si="1"/>
        <v>0</v>
      </c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2">
        <f t="shared" si="1"/>
        <v>0</v>
      </c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5">
        <f t="shared" si="1"/>
        <v>0</v>
      </c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2">
        <f t="shared" si="1"/>
        <v>0</v>
      </c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5">
        <f t="shared" si="1"/>
        <v>0</v>
      </c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2">
        <f t="shared" si="1"/>
        <v>0</v>
      </c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5">
        <f t="shared" si="1"/>
        <v>0</v>
      </c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2">
        <f t="shared" si="1"/>
        <v>0</v>
      </c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5">
        <f t="shared" si="1"/>
        <v>0</v>
      </c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2">
        <f t="shared" si="1"/>
        <v>0</v>
      </c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5">
        <f t="shared" si="1"/>
        <v>0</v>
      </c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2">
        <f t="shared" si="1"/>
        <v>0</v>
      </c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5">
        <f t="shared" si="1"/>
        <v>0</v>
      </c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2">
        <f t="shared" si="1"/>
        <v>0</v>
      </c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5">
        <f t="shared" si="1"/>
        <v>0</v>
      </c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2">
        <f t="shared" si="1"/>
        <v>0</v>
      </c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5">
        <f t="shared" si="1"/>
        <v>0</v>
      </c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2">
        <f t="shared" si="1"/>
        <v>0</v>
      </c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5">
        <f t="shared" si="1"/>
        <v>0</v>
      </c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2">
        <f t="shared" si="1"/>
        <v>0</v>
      </c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5">
        <f t="shared" si="1"/>
        <v>0</v>
      </c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2">
        <f t="shared" si="1"/>
        <v>0</v>
      </c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5">
        <f t="shared" si="1"/>
        <v>0</v>
      </c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2">
        <f t="shared" si="1"/>
        <v>0</v>
      </c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5">
        <f t="shared" si="1"/>
        <v>0</v>
      </c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2">
        <f t="shared" si="1"/>
        <v>0</v>
      </c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5">
        <f t="shared" si="1"/>
        <v>0</v>
      </c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2">
        <f t="shared" si="1"/>
        <v>0</v>
      </c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5">
        <f t="shared" si="1"/>
        <v>0</v>
      </c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2">
        <f t="shared" si="1"/>
        <v>0</v>
      </c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5">
        <f t="shared" si="1"/>
        <v>0</v>
      </c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2">
        <f t="shared" si="1"/>
        <v>0</v>
      </c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5">
        <f t="shared" si="1"/>
        <v>0</v>
      </c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2">
        <f t="shared" si="1"/>
        <v>0</v>
      </c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5">
        <f t="shared" si="1"/>
        <v>0</v>
      </c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2">
        <f t="shared" si="1"/>
        <v>0</v>
      </c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5">
        <f t="shared" si="1"/>
        <v>0</v>
      </c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2">
        <f t="shared" si="1"/>
        <v>0</v>
      </c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5">
        <f t="shared" si="1"/>
        <v>0</v>
      </c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2">
        <f t="shared" si="1"/>
        <v>0</v>
      </c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5">
        <f t="shared" si="1"/>
        <v>0</v>
      </c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2">
        <f t="shared" si="1"/>
        <v>0</v>
      </c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5">
        <f t="shared" si="1"/>
        <v>0</v>
      </c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2">
        <f t="shared" si="1"/>
        <v>0</v>
      </c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5">
        <f t="shared" si="1"/>
        <v>0</v>
      </c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2">
        <f t="shared" si="1"/>
        <v>0</v>
      </c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5">
        <f t="shared" si="1"/>
        <v>0</v>
      </c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2">
        <f t="shared" si="1"/>
        <v>0</v>
      </c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5">
        <f t="shared" si="1"/>
        <v>0</v>
      </c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2">
        <f t="shared" si="1"/>
        <v>0</v>
      </c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5">
        <f t="shared" si="1"/>
        <v>0</v>
      </c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2">
        <f t="shared" si="1"/>
        <v>0</v>
      </c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5">
        <f t="shared" si="1"/>
        <v>0</v>
      </c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2">
        <f t="shared" si="1"/>
        <v>0</v>
      </c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5">
        <f t="shared" si="1"/>
        <v>0</v>
      </c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2">
        <f t="shared" si="1"/>
        <v>0</v>
      </c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5">
        <f t="shared" si="1"/>
        <v>0</v>
      </c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2">
        <f t="shared" si="1"/>
        <v>0</v>
      </c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5">
        <f t="shared" si="1"/>
        <v>0</v>
      </c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2">
        <f t="shared" si="1"/>
        <v>0</v>
      </c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5">
        <f t="shared" si="1"/>
        <v>0</v>
      </c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2">
        <f t="shared" si="1"/>
        <v>0</v>
      </c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5">
        <f t="shared" si="1"/>
        <v>0</v>
      </c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2">
        <f t="shared" si="1"/>
        <v>0</v>
      </c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5">
        <f t="shared" si="1"/>
        <v>0</v>
      </c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2">
        <f t="shared" si="1"/>
        <v>0</v>
      </c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5">
        <f t="shared" si="1"/>
        <v>0</v>
      </c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2">
        <f t="shared" si="1"/>
        <v>0</v>
      </c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5">
        <f t="shared" si="1"/>
        <v>0</v>
      </c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2">
        <f t="shared" si="1"/>
        <v>0</v>
      </c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5">
        <f t="shared" si="1"/>
        <v>0</v>
      </c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2">
        <f t="shared" si="1"/>
        <v>0</v>
      </c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5">
        <f t="shared" si="1"/>
        <v>0</v>
      </c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2">
        <f t="shared" si="1"/>
        <v>0</v>
      </c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5">
        <f t="shared" si="1"/>
        <v>0</v>
      </c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2">
        <f t="shared" si="1"/>
        <v>0</v>
      </c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5">
        <f t="shared" si="1"/>
        <v>0</v>
      </c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2">
        <f t="shared" si="1"/>
        <v>0</v>
      </c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5">
        <f t="shared" si="1"/>
        <v>0</v>
      </c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2">
        <f t="shared" si="1"/>
        <v>0</v>
      </c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5">
        <f t="shared" si="1"/>
        <v>0</v>
      </c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2">
        <f t="shared" si="1"/>
        <v>0</v>
      </c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5">
        <f t="shared" si="1"/>
        <v>0</v>
      </c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2">
        <f t="shared" si="1"/>
        <v>0</v>
      </c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5">
        <f t="shared" si="1"/>
        <v>0</v>
      </c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2">
        <f t="shared" si="1"/>
        <v>0</v>
      </c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5">
        <f t="shared" si="1"/>
        <v>0</v>
      </c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2">
        <f t="shared" si="1"/>
        <v>0</v>
      </c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5">
        <f t="shared" si="1"/>
        <v>0</v>
      </c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2">
        <f t="shared" si="1"/>
        <v>0</v>
      </c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5">
        <f t="shared" si="1"/>
        <v>0</v>
      </c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2">
        <f t="shared" si="1"/>
        <v>0</v>
      </c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5">
        <f t="shared" si="1"/>
        <v>0</v>
      </c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2">
        <f t="shared" si="1"/>
        <v>0</v>
      </c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5">
        <f t="shared" si="1"/>
        <v>0</v>
      </c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2">
        <f t="shared" si="1"/>
        <v>0</v>
      </c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5">
        <f t="shared" si="1"/>
        <v>0</v>
      </c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2">
        <f t="shared" si="1"/>
        <v>0</v>
      </c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5">
        <f t="shared" si="1"/>
        <v>0</v>
      </c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2">
        <f t="shared" si="1"/>
        <v>0</v>
      </c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5">
        <f t="shared" si="1"/>
        <v>0</v>
      </c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2">
        <f t="shared" si="1"/>
        <v>0</v>
      </c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5">
        <f t="shared" si="1"/>
        <v>0</v>
      </c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2">
        <f t="shared" si="1"/>
        <v>0</v>
      </c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5">
        <f t="shared" si="1"/>
        <v>0</v>
      </c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2">
        <f t="shared" si="1"/>
        <v>0</v>
      </c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5">
        <f t="shared" si="1"/>
        <v>0</v>
      </c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2">
        <f t="shared" si="1"/>
        <v>0</v>
      </c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5">
        <f t="shared" si="1"/>
        <v>0</v>
      </c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2">
        <f t="shared" si="1"/>
        <v>0</v>
      </c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5">
        <f t="shared" si="1"/>
        <v>0</v>
      </c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2">
        <f t="shared" si="1"/>
        <v>0</v>
      </c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5">
        <f t="shared" si="1"/>
        <v>0</v>
      </c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2">
        <f t="shared" si="1"/>
        <v>0</v>
      </c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5">
        <f t="shared" si="1"/>
        <v>0</v>
      </c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2">
        <f t="shared" si="1"/>
        <v>0</v>
      </c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5">
        <f t="shared" si="1"/>
        <v>0</v>
      </c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2">
        <f t="shared" si="1"/>
        <v>0</v>
      </c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5">
        <f t="shared" si="1"/>
        <v>0</v>
      </c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2">
        <f t="shared" si="1"/>
        <v>0</v>
      </c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5">
        <f t="shared" si="1"/>
        <v>0</v>
      </c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2">
        <f t="shared" si="1"/>
        <v>0</v>
      </c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5">
        <f t="shared" si="1"/>
        <v>0</v>
      </c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2">
        <f t="shared" si="1"/>
        <v>0</v>
      </c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5">
        <f t="shared" si="1"/>
        <v>0</v>
      </c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7.5"/>
    <col customWidth="1" min="3" max="3" width="20.88"/>
  </cols>
  <sheetData>
    <row r="1">
      <c r="A1" s="20" t="s">
        <v>174</v>
      </c>
      <c r="B1" s="9">
        <f>MAX(Principal!O:O)</f>
        <v>4762926995</v>
      </c>
      <c r="C1" s="11" t="str">
        <f>VLOOKUP(B1,Principal!O:R,3,0)</f>
        <v>Vale</v>
      </c>
    </row>
    <row r="2">
      <c r="A2" s="20" t="s">
        <v>175</v>
      </c>
      <c r="B2" s="9">
        <f>MIN(Principal!O:O)</f>
        <v>-1807432634</v>
      </c>
      <c r="C2" s="11" t="str">
        <f>VLOOKUP(B2,Principal!O:R,3,0)</f>
        <v>Localiza</v>
      </c>
    </row>
    <row r="3">
      <c r="A3" s="20" t="s">
        <v>176</v>
      </c>
      <c r="B3" s="9">
        <f>AVERAGE(Principal!O:O)</f>
        <v>165190210.5</v>
      </c>
    </row>
    <row r="4">
      <c r="A4" s="20" t="s">
        <v>177</v>
      </c>
      <c r="B4" s="9">
        <f>AVERAGEIF(Principal!P:P,"Subiu", Principal!O:O)</f>
        <v>448164250.2</v>
      </c>
    </row>
    <row r="5">
      <c r="A5" s="20" t="s">
        <v>178</v>
      </c>
      <c r="B5" s="9">
        <f>AVERAGEIF(Principal!P:P,"Desceu", Principal!O:O)</f>
        <v>-181109141.8</v>
      </c>
    </row>
    <row r="8">
      <c r="A8" s="20"/>
    </row>
    <row r="9">
      <c r="A9" s="21" t="str">
        <f>IFERROR(__xludf.DUMMYFUNCTION("UNIQUE(Principal!R:R)"),"Segmento")</f>
        <v>Segmento</v>
      </c>
      <c r="B9" s="20" t="s">
        <v>179</v>
      </c>
      <c r="C9" s="20" t="s">
        <v>180</v>
      </c>
    </row>
    <row r="10">
      <c r="A10" s="11" t="str">
        <f>IFERROR(__xludf.DUMMYFUNCTION("""COMPUTED_VALUE"""),"Siderurgia")</f>
        <v>Siderurgia</v>
      </c>
      <c r="B10" s="9">
        <f>SUMIF(Principal!R:R,A10,Principal!O:O)</f>
        <v>489935930.9</v>
      </c>
      <c r="C10" s="9">
        <f>SUMIFS(Principal!O:O, Principal!R:R,A10, Principal!P:P, "Subiu")</f>
        <v>489935930.9</v>
      </c>
    </row>
    <row r="11">
      <c r="A11" s="11" t="str">
        <f>IFERROR(__xludf.DUMMYFUNCTION("""COMPUTED_VALUE"""),"Mineração")</f>
        <v>Mineração</v>
      </c>
      <c r="B11" s="9">
        <f>SUMIF(Principal!R:R,A11,Principal!O:O)</f>
        <v>4940442966</v>
      </c>
      <c r="C11" s="9">
        <f>SUMIFS(Principal!O:O, Principal!R:R,A11, Principal!P:P, "Subiu")</f>
        <v>4940442966</v>
      </c>
    </row>
    <row r="12">
      <c r="A12" s="11" t="str">
        <f>IFERROR(__xludf.DUMMYFUNCTION("""COMPUTED_VALUE"""),"Energia/Petróleo")</f>
        <v>Energia/Petróleo</v>
      </c>
      <c r="B12" s="9">
        <f>SUMIF(Principal!R:R,A12,Principal!O:O)</f>
        <v>6093288832</v>
      </c>
      <c r="C12" s="9">
        <f>SUMIFS(Principal!O:O, Principal!R:R,A12, Principal!P:P, "Subiu")</f>
        <v>6093288832</v>
      </c>
    </row>
    <row r="13">
      <c r="A13" s="11" t="str">
        <f>IFERROR(__xludf.DUMMYFUNCTION("""COMPUTED_VALUE"""),"Papel e Celulose")</f>
        <v>Papel e Celulose</v>
      </c>
      <c r="B13" s="9">
        <f>SUMIF(Principal!R:R,A13,Principal!O:O)</f>
        <v>722946282.7</v>
      </c>
      <c r="C13" s="9">
        <f>SUMIFS(Principal!O:O, Principal!R:R,A13, Principal!P:P, "Subiu")</f>
        <v>722946282.7</v>
      </c>
    </row>
    <row r="14">
      <c r="A14" s="11" t="str">
        <f>IFERROR(__xludf.DUMMYFUNCTION("""COMPUTED_VALUE"""),"Energia")</f>
        <v>Energia</v>
      </c>
      <c r="B14" s="9">
        <f>SUMIF(Principal!R:R,A14,Principal!O:O)</f>
        <v>-138670340</v>
      </c>
      <c r="C14" s="9">
        <f>SUMIFS(Principal!O:O, Principal!R:R,A14, Principal!P:P, "Subiu")</f>
        <v>821116399.6</v>
      </c>
    </row>
    <row r="15">
      <c r="A15" s="11" t="str">
        <f>IFERROR(__xludf.DUMMYFUNCTION("""COMPUTED_VALUE"""),"Shopping Centers")</f>
        <v>Shopping Centers</v>
      </c>
      <c r="B15" s="9">
        <f>SUMIF(Principal!R:R,A15,Principal!O:O)</f>
        <v>117732680.1</v>
      </c>
      <c r="C15" s="9">
        <f>SUMIFS(Principal!O:O, Principal!R:R,A15, Principal!P:P, "Subiu")</f>
        <v>117732680.1</v>
      </c>
    </row>
    <row r="16">
      <c r="A16" s="11" t="str">
        <f>IFERROR(__xludf.DUMMYFUNCTION("""COMPUTED_VALUE"""),"Bancos")</f>
        <v>Bancos</v>
      </c>
      <c r="B16" s="9">
        <f>SUMIF(Principal!R:R,A16,Principal!O:O)</f>
        <v>3740512019</v>
      </c>
      <c r="C16" s="9">
        <f>SUMIFS(Principal!O:O, Principal!R:R,A16, Principal!P:P, "Subiu")</f>
        <v>3740512019</v>
      </c>
    </row>
    <row r="17">
      <c r="A17" s="11" t="str">
        <f>IFERROR(__xludf.DUMMYFUNCTION("""COMPUTED_VALUE"""),"Saúde")</f>
        <v>Saúde</v>
      </c>
      <c r="B17" s="9">
        <f>SUMIF(Principal!R:R,A17,Principal!O:O)</f>
        <v>60321469.88</v>
      </c>
      <c r="C17" s="9">
        <f>SUMIFS(Principal!O:O, Principal!R:R,A17, Principal!P:P, "Subiu")</f>
        <v>453917907</v>
      </c>
    </row>
    <row r="18">
      <c r="A18" s="11" t="str">
        <f>IFERROR(__xludf.DUMMYFUNCTION("""COMPUTED_VALUE"""),"Química")</f>
        <v>Química</v>
      </c>
      <c r="B18" s="9">
        <f>SUMIF(Principal!R:R,A18,Principal!O:O)</f>
        <v>69054317.64</v>
      </c>
      <c r="C18" s="9">
        <f>SUMIFS(Principal!O:O, Principal!R:R,A18, Principal!P:P, "Subiu")</f>
        <v>69054317.64</v>
      </c>
    </row>
    <row r="19">
      <c r="A19" s="11" t="str">
        <f>IFERROR(__xludf.DUMMYFUNCTION("""COMPUTED_VALUE"""),"Transporte/Aéreo")</f>
        <v>Transporte/Aéreo</v>
      </c>
      <c r="B19" s="9">
        <f>SUMIF(Principal!R:R,A19,Principal!O:O)</f>
        <v>-37540997.06</v>
      </c>
      <c r="C19" s="9">
        <f>SUMIFS(Principal!O:O, Principal!R:R,A19, Principal!P:P, "Subiu")</f>
        <v>65452205.55</v>
      </c>
    </row>
    <row r="20">
      <c r="A20" s="11" t="str">
        <f>IFERROR(__xludf.DUMMYFUNCTION("""COMPUTED_VALUE"""),"Educação")</f>
        <v>Educação</v>
      </c>
      <c r="B20" s="9">
        <f>SUMIF(Principal!R:R,A20,Principal!O:O)</f>
        <v>72710319.08</v>
      </c>
      <c r="C20" s="9">
        <f>SUMIFS(Principal!O:O, Principal!R:R,A20, Principal!P:P, "Subiu")</f>
        <v>90364285.6</v>
      </c>
    </row>
    <row r="21">
      <c r="A21" s="11" t="str">
        <f>IFERROR(__xludf.DUMMYFUNCTION("""COMPUTED_VALUE"""),"Petróleo")</f>
        <v>Petróleo</v>
      </c>
      <c r="B21" s="9">
        <f>SUMIF(Principal!R:R,A21,Principal!O:O)</f>
        <v>388705224</v>
      </c>
      <c r="C21" s="9">
        <f>SUMIFS(Principal!O:O, Principal!R:R,A21, Principal!P:P, "Subiu")</f>
        <v>388705224</v>
      </c>
    </row>
    <row r="22">
      <c r="A22" s="11" t="str">
        <f>IFERROR(__xludf.DUMMYFUNCTION("""COMPUTED_VALUE"""),"Construção Civil")</f>
        <v>Construção Civil</v>
      </c>
      <c r="B22" s="9">
        <f>SUMIF(Principal!R:R,A22,Principal!O:O)</f>
        <v>-61087401.61</v>
      </c>
      <c r="C22" s="9">
        <f>SUMIFS(Principal!O:O, Principal!R:R,A22, Principal!P:P, "Subiu")</f>
        <v>37525872.38</v>
      </c>
    </row>
    <row r="23">
      <c r="A23" s="11" t="str">
        <f>IFERROR(__xludf.DUMMYFUNCTION("""COMPUTED_VALUE"""),"Calçados")</f>
        <v>Calçados</v>
      </c>
      <c r="B23" s="9">
        <f>SUMIF(Principal!R:R,A23,Principal!O:O)</f>
        <v>19895417.77</v>
      </c>
      <c r="C23" s="9">
        <f>SUMIFS(Principal!O:O, Principal!R:R,A23, Principal!P:P, "Subiu")</f>
        <v>41021792.09</v>
      </c>
    </row>
    <row r="24">
      <c r="A24" s="11" t="str">
        <f>IFERROR(__xludf.DUMMYFUNCTION("""COMPUTED_VALUE"""),"Alimentos/Carnes")</f>
        <v>Alimentos/Carnes</v>
      </c>
      <c r="B24" s="9">
        <f>SUMIF(Principal!R:R,A24,Principal!O:O)</f>
        <v>174787913.5</v>
      </c>
      <c r="C24" s="9">
        <f>SUMIFS(Principal!O:O, Principal!R:R,A24, Principal!P:P, "Subiu")</f>
        <v>174787913.5</v>
      </c>
    </row>
    <row r="25">
      <c r="A25" s="11" t="str">
        <f>IFERROR(__xludf.DUMMYFUNCTION("""COMPUTED_VALUE"""),"Alimentos/Supermercado")</f>
        <v>Alimentos/Supermercado</v>
      </c>
      <c r="B25" s="9">
        <f>SUMIF(Principal!R:R,A25,Principal!O:O)</f>
        <v>-261860278.9</v>
      </c>
      <c r="C25" s="9">
        <f>SUMIFS(Principal!O:O, Principal!R:R,A25, Principal!P:P, "Subiu")</f>
        <v>6340916.223</v>
      </c>
    </row>
    <row r="26">
      <c r="A26" s="11" t="str">
        <f>IFERROR(__xludf.DUMMYFUNCTION("""COMPUTED_VALUE"""),"Alimentos")</f>
        <v>Alimentos</v>
      </c>
      <c r="B26" s="9">
        <f>SUMIF(Principal!R:R,A26,Principal!O:O)</f>
        <v>233045769.6</v>
      </c>
      <c r="C26" s="9">
        <f>SUMIFS(Principal!O:O, Principal!R:R,A26, Principal!P:P, "Subiu")</f>
        <v>233045769.6</v>
      </c>
    </row>
    <row r="27">
      <c r="A27" s="11" t="str">
        <f>IFERROR(__xludf.DUMMYFUNCTION("""COMPUTED_VALUE"""),"Telecomunicações")</f>
        <v>Telecomunicações</v>
      </c>
      <c r="B27" s="9">
        <f>SUMIF(Principal!R:R,A27,Principal!O:O)</f>
        <v>292938114.4</v>
      </c>
      <c r="C27" s="9">
        <f>SUMIFS(Principal!O:O, Principal!R:R,A27, Principal!P:P, "Subiu")</f>
        <v>292938114.4</v>
      </c>
    </row>
    <row r="28">
      <c r="A28" s="11" t="str">
        <f>IFERROR(__xludf.DUMMYFUNCTION("""COMPUTED_VALUE"""),"Logística/Ferrovia")</f>
        <v>Logística/Ferrovia</v>
      </c>
      <c r="B28" s="9">
        <f>SUMIF(Principal!R:R,A28,Principal!O:O)</f>
        <v>229771333.6</v>
      </c>
      <c r="C28" s="9">
        <f>SUMIFS(Principal!O:O, Principal!R:R,A28, Principal!P:P, "Subiu")</f>
        <v>229771333.6</v>
      </c>
    </row>
    <row r="29">
      <c r="A29" s="11" t="str">
        <f>IFERROR(__xludf.DUMMYFUNCTION("""COMPUTED_VALUE"""),"Meios de Pagamento")</f>
        <v>Meios de Pagamento</v>
      </c>
      <c r="B29" s="9">
        <f>SUMIF(Principal!R:R,A29,Principal!O:O)</f>
        <v>43657683.38</v>
      </c>
      <c r="C29" s="9">
        <f>SUMIFS(Principal!O:O, Principal!R:R,A29, Principal!P:P, "Subiu")</f>
        <v>43657683.38</v>
      </c>
    </row>
    <row r="30">
      <c r="A30" s="11" t="str">
        <f>IFERROR(__xludf.DUMMYFUNCTION("""COMPUTED_VALUE"""),"Holding")</f>
        <v>Holding</v>
      </c>
      <c r="B30" s="9">
        <f>SUMIF(Principal!R:R,A30,Principal!O:O)</f>
        <v>416092244.4</v>
      </c>
      <c r="C30" s="9">
        <f>SUMIFS(Principal!O:O, Principal!R:R,A30, Principal!P:P, "Subiu")</f>
        <v>416092244.4</v>
      </c>
    </row>
    <row r="31">
      <c r="A31" s="11" t="str">
        <f>IFERROR(__xludf.DUMMYFUNCTION("""COMPUTED_VALUE"""),"Tecnologia/Internet")</f>
        <v>Tecnologia/Internet</v>
      </c>
      <c r="B31" s="9">
        <f>SUMIF(Principal!R:R,A31,Principal!O:O)</f>
        <v>15598886.65</v>
      </c>
      <c r="C31" s="9">
        <f>SUMIFS(Principal!O:O, Principal!R:R,A31, Principal!P:P, "Subiu")</f>
        <v>15598886.65</v>
      </c>
    </row>
    <row r="32">
      <c r="A32" s="11" t="str">
        <f>IFERROR(__xludf.DUMMYFUNCTION("""COMPUTED_VALUE"""),"Saúde/Farmácias")</f>
        <v>Saúde/Farmácias</v>
      </c>
      <c r="B32" s="9">
        <f>SUMIF(Principal!R:R,A32,Principal!O:O)</f>
        <v>202352473.7</v>
      </c>
      <c r="C32" s="9">
        <f>SUMIFS(Principal!O:O, Principal!R:R,A32, Principal!P:P, "Subiu")</f>
        <v>202352473.7</v>
      </c>
    </row>
    <row r="33">
      <c r="A33" s="11" t="str">
        <f>IFERROR(__xludf.DUMMYFUNCTION("""COMPUTED_VALUE"""),"Varejo/E-commerce")</f>
        <v>Varejo/E-commerce</v>
      </c>
      <c r="B33" s="9">
        <f>SUMIF(Principal!R:R,A33,Principal!O:O)</f>
        <v>28493619.27</v>
      </c>
      <c r="C33" s="9">
        <f>SUMIFS(Principal!O:O, Principal!R:R,A33, Principal!P:P, "Subiu")</f>
        <v>28493619.27</v>
      </c>
    </row>
    <row r="34">
      <c r="A34" s="11" t="str">
        <f>IFERROR(__xludf.DUMMYFUNCTION("""COMPUTED_VALUE"""),"Logística")</f>
        <v>Logística</v>
      </c>
      <c r="B34" s="9">
        <f>SUMIF(Principal!R:R,A34,Principal!O:O)</f>
        <v>4131341.158</v>
      </c>
      <c r="C34" s="9">
        <f>SUMIFS(Principal!O:O, Principal!R:R,A34, Principal!P:P, "Subiu")</f>
        <v>4131341.158</v>
      </c>
    </row>
    <row r="35">
      <c r="A35" s="11" t="str">
        <f>IFERROR(__xludf.DUMMYFUNCTION("""COMPUTED_VALUE"""),"Bebidas")</f>
        <v>Bebidas</v>
      </c>
      <c r="B35" s="9">
        <f>SUMIF(Principal!R:R,A35,Principal!O:O)</f>
        <v>0</v>
      </c>
      <c r="C35" s="9">
        <f>SUMIFS(Principal!O:O, Principal!R:R,A35, Principal!P:P, "Subiu")</f>
        <v>0</v>
      </c>
    </row>
    <row r="36">
      <c r="A36" s="11" t="str">
        <f>IFERROR(__xludf.DUMMYFUNCTION("""COMPUTED_VALUE"""),"Seguros")</f>
        <v>Seguros</v>
      </c>
      <c r="B36" s="9">
        <f>SUMIF(Principal!R:R,A36,Principal!O:O)</f>
        <v>-4532537.188</v>
      </c>
      <c r="C36" s="9">
        <f>SUMIFS(Principal!O:O, Principal!R:R,A36, Principal!P:P, "Subiu")</f>
        <v>0</v>
      </c>
    </row>
    <row r="37">
      <c r="A37" s="11" t="str">
        <f>IFERROR(__xludf.DUMMYFUNCTION("""COMPUTED_VALUE"""),"Água/Saneamento")</f>
        <v>Água/Saneamento</v>
      </c>
      <c r="B37" s="9">
        <f>SUMIF(Principal!R:R,A37,Principal!O:O)</f>
        <v>-15725678.56</v>
      </c>
      <c r="C37" s="9">
        <f>SUMIFS(Principal!O:O, Principal!R:R,A37, Principal!P:P, "Subiu")</f>
        <v>0</v>
      </c>
    </row>
    <row r="38">
      <c r="A38" s="11" t="str">
        <f>IFERROR(__xludf.DUMMYFUNCTION("""COMPUTED_VALUE"""),"Tecnologia/Software")</f>
        <v>Tecnologia/Software</v>
      </c>
      <c r="B38" s="9">
        <f>SUMIF(Principal!R:R,A38,Principal!O:O)</f>
        <v>-9531377.746</v>
      </c>
      <c r="C38" s="9">
        <f>SUMIFS(Principal!O:O, Principal!R:R,A38, Principal!P:P, "Subiu")</f>
        <v>0</v>
      </c>
    </row>
    <row r="39">
      <c r="A39" s="11" t="str">
        <f>IFERROR(__xludf.DUMMYFUNCTION("""COMPUTED_VALUE"""),"Agronegócio")</f>
        <v>Agronegócio</v>
      </c>
      <c r="B39" s="9">
        <f>SUMIF(Principal!R:R,A39,Principal!O:O)</f>
        <v>-9468663.682</v>
      </c>
      <c r="C39" s="9">
        <f>SUMIFS(Principal!O:O, Principal!R:R,A39, Principal!P:P, "Subiu")</f>
        <v>0</v>
      </c>
    </row>
    <row r="40">
      <c r="A40" s="11" t="str">
        <f>IFERROR(__xludf.DUMMYFUNCTION("""COMPUTED_VALUE"""),"Transporte/Logística")</f>
        <v>Transporte/Logística</v>
      </c>
      <c r="B40" s="9">
        <f>SUMIF(Principal!R:R,A40,Principal!O:O)</f>
        <v>-36819552.34</v>
      </c>
      <c r="C40" s="9">
        <f>SUMIFS(Principal!O:O, Principal!R:R,A40, Principal!P:P, "Subiu")</f>
        <v>0</v>
      </c>
    </row>
    <row r="41">
      <c r="A41" s="11" t="str">
        <f>IFERROR(__xludf.DUMMYFUNCTION("""COMPUTED_VALUE"""),"Infraestrutura")</f>
        <v>Infraestrutura</v>
      </c>
      <c r="B41" s="9">
        <f>SUMIF(Principal!R:R,A41,Principal!O:O)</f>
        <v>-39743554.31</v>
      </c>
      <c r="C41" s="9">
        <f>SUMIFS(Principal!O:O, Principal!R:R,A41, Principal!P:P, "Subiu")</f>
        <v>0</v>
      </c>
    </row>
    <row r="42">
      <c r="A42" s="11" t="str">
        <f>IFERROR(__xludf.DUMMYFUNCTION("""COMPUTED_VALUE"""),"Seguros/Resseguros")</f>
        <v>Seguros/Resseguros</v>
      </c>
      <c r="B42" s="9">
        <f>SUMIF(Principal!R:R,A42,Principal!O:O)</f>
        <v>-21765343.02</v>
      </c>
      <c r="C42" s="9">
        <f>SUMIFS(Principal!O:O, Principal!R:R,A42, Principal!P:P, "Subiu")</f>
        <v>0</v>
      </c>
    </row>
    <row r="43">
      <c r="A43" s="11" t="str">
        <f>IFERROR(__xludf.DUMMYFUNCTION("""COMPUTED_VALUE"""),"Pet Shops")</f>
        <v>Pet Shops</v>
      </c>
      <c r="B43" s="9">
        <f>SUMIF(Principal!R:R,A43,Principal!O:O)</f>
        <v>-9242203.652</v>
      </c>
      <c r="C43" s="9">
        <f>SUMIFS(Principal!O:O, Principal!R:R,A43, Principal!P:P, "Subiu")</f>
        <v>0</v>
      </c>
    </row>
    <row r="44">
      <c r="A44" s="11" t="str">
        <f>IFERROR(__xludf.DUMMYFUNCTION("""COMPUTED_VALUE"""),"Têxtil")</f>
        <v>Têxtil</v>
      </c>
      <c r="B44" s="9">
        <f>SUMIF(Principal!R:R,A44,Principal!O:O)</f>
        <v>-44345269.97</v>
      </c>
      <c r="C44" s="9">
        <f>SUMIFS(Principal!O:O, Principal!R:R,A44, Principal!P:P, "Subiu")</f>
        <v>0</v>
      </c>
    </row>
    <row r="45">
      <c r="A45" s="11" t="str">
        <f>IFERROR(__xludf.DUMMYFUNCTION("""COMPUTED_VALUE"""),"Aeronáutica")</f>
        <v>Aeronáutica</v>
      </c>
      <c r="B45" s="9">
        <f>SUMIF(Principal!R:R,A45,Principal!O:O)</f>
        <v>-233651943.5</v>
      </c>
      <c r="C45" s="9">
        <f>SUMIFS(Principal!O:O, Principal!R:R,A45, Principal!P:P, "Subiu")</f>
        <v>0</v>
      </c>
    </row>
    <row r="46">
      <c r="A46" s="11" t="str">
        <f>IFERROR(__xludf.DUMMYFUNCTION("""COMPUTED_VALUE"""),"Cosméticos")</f>
        <v>Cosméticos</v>
      </c>
      <c r="B46" s="9">
        <f>SUMIF(Principal!R:R,A46,Principal!O:O)</f>
        <v>-193280001.2</v>
      </c>
      <c r="C46" s="9">
        <f>SUMIFS(Principal!O:O, Principal!R:R,A46, Principal!P:P, "Subiu")</f>
        <v>0</v>
      </c>
    </row>
    <row r="47">
      <c r="A47" s="11" t="str">
        <f>IFERROR(__xludf.DUMMYFUNCTION("""COMPUTED_VALUE"""),"Bolsa de Valores")</f>
        <v>Bolsa de Valores</v>
      </c>
      <c r="B47" s="9">
        <f>SUMIF(Principal!R:R,A47,Principal!O:O)</f>
        <v>-1173785666</v>
      </c>
      <c r="C47" s="9">
        <f>SUMIFS(Principal!O:O, Principal!R:R,A47, Principal!P:P, "Subiu")</f>
        <v>0</v>
      </c>
    </row>
    <row r="48">
      <c r="A48" s="11" t="str">
        <f>IFERROR(__xludf.DUMMYFUNCTION("""COMPUTED_VALUE"""),"Farmacêutica")</f>
        <v>Farmacêutica</v>
      </c>
      <c r="B48" s="9">
        <f>SUMIF(Principal!R:R,A48,Principal!O:O)</f>
        <v>-208257014.2</v>
      </c>
      <c r="C48" s="9">
        <f>SUMIFS(Principal!O:O, Principal!R:R,A48, Principal!P:P, "Subiu")</f>
        <v>0</v>
      </c>
    </row>
    <row r="49">
      <c r="A49" s="11" t="str">
        <f>IFERROR(__xludf.DUMMYFUNCTION("""COMPUTED_VALUE"""),"Açúcar e Álcool")</f>
        <v>Açúcar e Álcool</v>
      </c>
      <c r="B49" s="9">
        <f>SUMIF(Principal!R:R,A49,Principal!O:O)</f>
        <v>-79432785.74</v>
      </c>
      <c r="C49" s="9">
        <f>SUMIFS(Principal!O:O, Principal!R:R,A49, Principal!P:P, "Subiu")</f>
        <v>0</v>
      </c>
    </row>
    <row r="50">
      <c r="A50" s="11" t="str">
        <f>IFERROR(__xludf.DUMMYFUNCTION("""COMPUTED_VALUE"""),"Varejo/Moda")</f>
        <v>Varejo/Moda</v>
      </c>
      <c r="B50" s="9">
        <f>SUMIF(Principal!R:R,A50,Principal!O:O)</f>
        <v>-351831366.6</v>
      </c>
      <c r="C50" s="9">
        <f>SUMIFS(Principal!O:O, Principal!R:R,A50, Principal!P:P, "Subiu")</f>
        <v>0</v>
      </c>
    </row>
    <row r="51">
      <c r="A51" s="11" t="str">
        <f>IFERROR(__xludf.DUMMYFUNCTION("""COMPUTED_VALUE"""),"Varejo/Supermercado")</f>
        <v>Varejo/Supermercado</v>
      </c>
      <c r="B51" s="9">
        <f>SUMIF(Principal!R:R,A51,Principal!O:O)</f>
        <v>-143635530.6</v>
      </c>
      <c r="C51" s="9">
        <f>SUMIFS(Principal!O:O, Principal!R:R,A51, Principal!P:P, "Subiu")</f>
        <v>0</v>
      </c>
    </row>
    <row r="52">
      <c r="A52" s="11" t="str">
        <f>IFERROR(__xludf.DUMMYFUNCTION("""COMPUTED_VALUE"""),"Varejo/Eletrônicos")</f>
        <v>Varejo/Eletrônicos</v>
      </c>
      <c r="B52" s="9">
        <f>SUMIF(Principal!R:R,A52,Principal!O:O)</f>
        <v>-20810240.84</v>
      </c>
      <c r="C52" s="9">
        <f>SUMIFS(Principal!O:O, Principal!R:R,A52, Principal!P:P, "Subiu")</f>
        <v>0</v>
      </c>
    </row>
    <row r="53">
      <c r="A53" s="11" t="str">
        <f>IFERROR(__xludf.DUMMYFUNCTION("""COMPUTED_VALUE"""),"Aluguel de Carros")</f>
        <v>Aluguel de Carros</v>
      </c>
      <c r="B53" s="9">
        <f>SUMIF(Principal!R:R,A53,Principal!O:O)</f>
        <v>-1807432634</v>
      </c>
      <c r="C53" s="9">
        <f>SUMIFS(Principal!O:O, Principal!R:R,A53, Principal!P:P, "Subiu")</f>
        <v>0</v>
      </c>
    </row>
    <row r="54">
      <c r="A54" s="11" t="str">
        <f>IFERROR(__xludf.DUMMYFUNCTION("""COMPUTED_VALUE"""),"Turismo")</f>
        <v>Turismo</v>
      </c>
      <c r="B54" s="9">
        <f>SUMIF(Principal!R:R,A54,Principal!O:O)</f>
        <v>-73557408.06</v>
      </c>
      <c r="C54" s="9">
        <f>SUMIFS(Principal!O:O, Principal!R:R,A54, Principal!P:P, "Subiu")</f>
        <v>0</v>
      </c>
    </row>
    <row r="55">
      <c r="A55" s="11"/>
    </row>
    <row r="60">
      <c r="A60" s="20" t="s">
        <v>8</v>
      </c>
      <c r="B60" s="20" t="s">
        <v>181</v>
      </c>
    </row>
    <row r="61">
      <c r="A61" s="22" t="s">
        <v>182</v>
      </c>
      <c r="B61" s="9">
        <f>Sumif(Principal!P:P,A61, Principal!O:O)</f>
        <v>19719227010</v>
      </c>
    </row>
    <row r="62">
      <c r="A62" s="22" t="s">
        <v>183</v>
      </c>
      <c r="B62" s="9">
        <f>Sumif(Principal!P:P,A62, Principal!O:O)</f>
        <v>0</v>
      </c>
    </row>
    <row r="63">
      <c r="A63" s="22" t="s">
        <v>184</v>
      </c>
      <c r="B63" s="9">
        <f>Sumif(Principal!P:P,A63, Principal!O:O)</f>
        <v>-6338819961</v>
      </c>
    </row>
    <row r="64">
      <c r="A64" s="22" t="s">
        <v>185</v>
      </c>
      <c r="B64" s="9">
        <f>B61+B63</f>
        <v>13380407049</v>
      </c>
    </row>
    <row r="67">
      <c r="A67" s="20" t="s">
        <v>186</v>
      </c>
      <c r="B67" s="20" t="s">
        <v>181</v>
      </c>
      <c r="C67" s="20" t="s">
        <v>187</v>
      </c>
    </row>
    <row r="68">
      <c r="A68" s="11" t="str">
        <f>IFERROR(__xludf.DUMMYFUNCTION("Unique(Principal!T2:T82)"),"Entre 50 e 100")</f>
        <v>Entre 50 e 100</v>
      </c>
      <c r="B68" s="9">
        <f>SUMIF(Principal!T:T,A68,Principal!O:O)</f>
        <v>11524966965</v>
      </c>
      <c r="C68" s="11">
        <f>COUNTIF(Principal!T:T,A68)</f>
        <v>29</v>
      </c>
    </row>
    <row r="69">
      <c r="A69" s="11" t="str">
        <f>IFERROR(__xludf.DUMMYFUNCTION("""COMPUTED_VALUE"""),"Menos que 50")</f>
        <v>Menos que 50</v>
      </c>
      <c r="B69" s="9">
        <f>SUMIF(Principal!T:T,A69,Principal!O:O)</f>
        <v>2106255722</v>
      </c>
      <c r="C69" s="11">
        <f>COUNTIF(Principal!T:T,A69)</f>
        <v>44</v>
      </c>
    </row>
    <row r="70">
      <c r="A70" s="11" t="str">
        <f>IFERROR(__xludf.DUMMYFUNCTION("""COMPUTED_VALUE"""),"Mais que 100")</f>
        <v>Mais que 100</v>
      </c>
      <c r="B70" s="9">
        <f>SUMIF(Principal!T:T,A70,Principal!O:O)</f>
        <v>-250815638</v>
      </c>
      <c r="C70" s="11">
        <f>COUNTIF(Principal!T:T,A70)</f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9</v>
      </c>
      <c r="B1" s="23" t="s">
        <v>10</v>
      </c>
      <c r="C1" s="24" t="s">
        <v>188</v>
      </c>
    </row>
    <row r="2">
      <c r="A2" s="25" t="s">
        <v>189</v>
      </c>
      <c r="B2" s="25" t="s">
        <v>190</v>
      </c>
      <c r="C2" s="26">
        <v>61.0</v>
      </c>
    </row>
    <row r="3">
      <c r="A3" s="25" t="s">
        <v>191</v>
      </c>
      <c r="B3" s="25" t="s">
        <v>192</v>
      </c>
      <c r="C3" s="26">
        <v>6.0</v>
      </c>
    </row>
    <row r="4">
      <c r="A4" s="25" t="s">
        <v>193</v>
      </c>
      <c r="B4" s="25" t="s">
        <v>194</v>
      </c>
      <c r="C4" s="26">
        <v>68.0</v>
      </c>
    </row>
    <row r="5">
      <c r="A5" s="25" t="s">
        <v>195</v>
      </c>
      <c r="B5" s="25" t="s">
        <v>196</v>
      </c>
      <c r="C5" s="26">
        <v>97.0</v>
      </c>
    </row>
    <row r="6">
      <c r="A6" s="25" t="s">
        <v>197</v>
      </c>
      <c r="B6" s="25" t="s">
        <v>198</v>
      </c>
      <c r="C6" s="26">
        <v>108.0</v>
      </c>
    </row>
    <row r="7">
      <c r="A7" s="25" t="s">
        <v>199</v>
      </c>
      <c r="B7" s="25" t="s">
        <v>194</v>
      </c>
      <c r="C7" s="26">
        <v>8.0</v>
      </c>
    </row>
    <row r="8">
      <c r="A8" s="25" t="s">
        <v>193</v>
      </c>
      <c r="B8" s="25" t="s">
        <v>194</v>
      </c>
      <c r="C8" s="26">
        <v>68.0</v>
      </c>
    </row>
    <row r="9">
      <c r="A9" s="25" t="s">
        <v>200</v>
      </c>
      <c r="B9" s="25" t="s">
        <v>192</v>
      </c>
      <c r="C9" s="26">
        <v>79.0</v>
      </c>
    </row>
    <row r="10">
      <c r="A10" s="25" t="s">
        <v>201</v>
      </c>
      <c r="B10" s="25" t="s">
        <v>202</v>
      </c>
      <c r="C10" s="26">
        <v>51.0</v>
      </c>
    </row>
    <row r="11">
      <c r="A11" s="25" t="s">
        <v>203</v>
      </c>
      <c r="B11" s="25" t="s">
        <v>204</v>
      </c>
      <c r="C11" s="26">
        <v>14.0</v>
      </c>
    </row>
    <row r="12">
      <c r="A12" s="25" t="s">
        <v>205</v>
      </c>
      <c r="B12" s="25" t="s">
        <v>206</v>
      </c>
      <c r="C12" s="26">
        <v>41.0</v>
      </c>
    </row>
    <row r="13">
      <c r="A13" s="25" t="s">
        <v>207</v>
      </c>
      <c r="B13" s="25" t="s">
        <v>208</v>
      </c>
      <c r="C13" s="26">
        <v>19.0</v>
      </c>
    </row>
    <row r="14">
      <c r="A14" s="25" t="s">
        <v>209</v>
      </c>
      <c r="B14" s="25" t="s">
        <v>210</v>
      </c>
      <c r="C14" s="26">
        <v>14.0</v>
      </c>
    </row>
    <row r="15">
      <c r="A15" s="25" t="s">
        <v>211</v>
      </c>
      <c r="B15" s="25" t="s">
        <v>194</v>
      </c>
      <c r="C15" s="26">
        <v>8.0</v>
      </c>
    </row>
    <row r="16">
      <c r="A16" s="25" t="s">
        <v>212</v>
      </c>
      <c r="B16" s="25" t="s">
        <v>198</v>
      </c>
      <c r="C16" s="26">
        <v>24.0</v>
      </c>
    </row>
    <row r="17">
      <c r="A17" s="25" t="s">
        <v>213</v>
      </c>
      <c r="B17" s="25" t="s">
        <v>190</v>
      </c>
      <c r="C17" s="26">
        <v>80.0</v>
      </c>
    </row>
    <row r="18">
      <c r="A18" s="25" t="s">
        <v>214</v>
      </c>
      <c r="B18" s="25" t="s">
        <v>215</v>
      </c>
      <c r="C18" s="26">
        <v>57.0</v>
      </c>
    </row>
    <row r="19">
      <c r="A19" s="25" t="s">
        <v>216</v>
      </c>
      <c r="B19" s="25" t="s">
        <v>217</v>
      </c>
      <c r="C19" s="26">
        <v>84.0</v>
      </c>
    </row>
    <row r="20">
      <c r="A20" s="25" t="s">
        <v>218</v>
      </c>
      <c r="B20" s="25" t="s">
        <v>219</v>
      </c>
      <c r="C20" s="26">
        <v>42.0</v>
      </c>
    </row>
    <row r="21">
      <c r="A21" s="25" t="s">
        <v>220</v>
      </c>
      <c r="B21" s="25" t="s">
        <v>221</v>
      </c>
      <c r="C21" s="26">
        <v>49.0</v>
      </c>
    </row>
    <row r="22">
      <c r="A22" s="25" t="s">
        <v>222</v>
      </c>
      <c r="B22" s="25" t="s">
        <v>204</v>
      </c>
      <c r="C22" s="26">
        <v>78.0</v>
      </c>
    </row>
    <row r="23">
      <c r="A23" s="25" t="s">
        <v>223</v>
      </c>
      <c r="B23" s="25" t="s">
        <v>224</v>
      </c>
      <c r="C23" s="26">
        <v>30.0</v>
      </c>
    </row>
    <row r="24">
      <c r="A24" s="25" t="s">
        <v>225</v>
      </c>
      <c r="B24" s="25" t="s">
        <v>226</v>
      </c>
      <c r="C24" s="26">
        <v>72.0</v>
      </c>
    </row>
    <row r="25">
      <c r="A25" s="25" t="s">
        <v>227</v>
      </c>
      <c r="B25" s="25" t="s">
        <v>228</v>
      </c>
      <c r="C25" s="26">
        <v>85.0</v>
      </c>
    </row>
    <row r="26">
      <c r="A26" s="25" t="s">
        <v>229</v>
      </c>
      <c r="B26" s="25" t="s">
        <v>230</v>
      </c>
      <c r="C26" s="26">
        <v>20.0</v>
      </c>
    </row>
    <row r="27">
      <c r="A27" s="25" t="s">
        <v>231</v>
      </c>
      <c r="B27" s="25" t="s">
        <v>232</v>
      </c>
      <c r="C27" s="26">
        <v>11.0</v>
      </c>
    </row>
    <row r="28">
      <c r="A28" s="25" t="s">
        <v>233</v>
      </c>
      <c r="B28" s="25" t="s">
        <v>234</v>
      </c>
      <c r="C28" s="26">
        <v>23.0</v>
      </c>
    </row>
    <row r="29">
      <c r="A29" s="25" t="s">
        <v>235</v>
      </c>
      <c r="B29" s="25" t="s">
        <v>215</v>
      </c>
      <c r="C29" s="26">
        <v>8.0</v>
      </c>
    </row>
    <row r="30">
      <c r="A30" s="25" t="s">
        <v>236</v>
      </c>
      <c r="B30" s="25" t="s">
        <v>230</v>
      </c>
      <c r="C30" s="26">
        <v>25.0</v>
      </c>
    </row>
    <row r="31">
      <c r="A31" s="25" t="s">
        <v>237</v>
      </c>
      <c r="B31" s="25" t="s">
        <v>238</v>
      </c>
      <c r="C31" s="26">
        <v>33.0</v>
      </c>
    </row>
    <row r="32">
      <c r="A32" s="25" t="s">
        <v>239</v>
      </c>
      <c r="B32" s="25" t="s">
        <v>240</v>
      </c>
      <c r="C32" s="26">
        <v>24.0</v>
      </c>
    </row>
    <row r="33">
      <c r="A33" s="25" t="s">
        <v>241</v>
      </c>
      <c r="B33" s="25" t="s">
        <v>194</v>
      </c>
      <c r="C33" s="26">
        <v>4.0</v>
      </c>
    </row>
    <row r="34">
      <c r="A34" s="25" t="s">
        <v>242</v>
      </c>
      <c r="B34" s="25" t="s">
        <v>238</v>
      </c>
      <c r="C34" s="26">
        <v>57.0</v>
      </c>
    </row>
    <row r="35">
      <c r="A35" s="25" t="s">
        <v>243</v>
      </c>
      <c r="B35" s="25" t="s">
        <v>204</v>
      </c>
      <c r="C35" s="26">
        <v>213.0</v>
      </c>
    </row>
    <row r="36">
      <c r="A36" s="25" t="s">
        <v>244</v>
      </c>
      <c r="B36" s="25" t="s">
        <v>245</v>
      </c>
      <c r="C36" s="26">
        <v>117.0</v>
      </c>
    </row>
    <row r="37">
      <c r="A37" s="25" t="s">
        <v>246</v>
      </c>
      <c r="B37" s="25" t="s">
        <v>190</v>
      </c>
      <c r="C37" s="26">
        <v>120.0</v>
      </c>
    </row>
    <row r="38">
      <c r="A38" s="25" t="s">
        <v>247</v>
      </c>
      <c r="B38" s="25" t="s">
        <v>198</v>
      </c>
      <c r="C38" s="26">
        <v>23.0</v>
      </c>
    </row>
    <row r="39">
      <c r="A39" s="25" t="s">
        <v>248</v>
      </c>
      <c r="B39" s="25" t="s">
        <v>224</v>
      </c>
      <c r="C39" s="26">
        <v>9.0</v>
      </c>
    </row>
    <row r="40">
      <c r="A40" s="25" t="s">
        <v>249</v>
      </c>
      <c r="B40" s="25" t="s">
        <v>250</v>
      </c>
      <c r="C40" s="26">
        <v>64.0</v>
      </c>
    </row>
    <row r="41">
      <c r="A41" s="25" t="s">
        <v>251</v>
      </c>
      <c r="B41" s="25" t="s">
        <v>190</v>
      </c>
      <c r="C41" s="26">
        <v>120.0</v>
      </c>
    </row>
    <row r="42">
      <c r="A42" s="25" t="s">
        <v>252</v>
      </c>
      <c r="B42" s="25" t="s">
        <v>198</v>
      </c>
      <c r="C42" s="26">
        <v>10.0</v>
      </c>
    </row>
    <row r="43">
      <c r="A43" s="25" t="s">
        <v>253</v>
      </c>
      <c r="B43" s="25" t="s">
        <v>198</v>
      </c>
      <c r="C43" s="26">
        <v>68.0</v>
      </c>
    </row>
    <row r="44">
      <c r="A44" s="25" t="s">
        <v>254</v>
      </c>
      <c r="B44" s="25" t="s">
        <v>255</v>
      </c>
      <c r="C44" s="26">
        <v>11.0</v>
      </c>
    </row>
    <row r="45">
      <c r="A45" s="25" t="s">
        <v>256</v>
      </c>
      <c r="B45" s="25" t="s">
        <v>224</v>
      </c>
      <c r="C45" s="26">
        <v>14.0</v>
      </c>
    </row>
    <row r="46">
      <c r="A46" s="25" t="s">
        <v>257</v>
      </c>
      <c r="B46" s="25" t="s">
        <v>258</v>
      </c>
      <c r="C46" s="26">
        <v>28.0</v>
      </c>
    </row>
    <row r="47">
      <c r="A47" s="25" t="s">
        <v>259</v>
      </c>
      <c r="B47" s="25" t="s">
        <v>260</v>
      </c>
      <c r="C47" s="26">
        <v>12.0</v>
      </c>
    </row>
    <row r="48">
      <c r="A48" s="25" t="s">
        <v>261</v>
      </c>
      <c r="B48" s="25" t="s">
        <v>262</v>
      </c>
      <c r="C48" s="26">
        <v>49.0</v>
      </c>
    </row>
    <row r="49">
      <c r="A49" s="25" t="s">
        <v>263</v>
      </c>
      <c r="B49" s="25" t="s">
        <v>264</v>
      </c>
      <c r="C49" s="26">
        <v>55.0</v>
      </c>
    </row>
    <row r="50">
      <c r="A50" s="25" t="s">
        <v>265</v>
      </c>
      <c r="B50" s="25" t="s">
        <v>198</v>
      </c>
      <c r="C50" s="26">
        <v>68.0</v>
      </c>
    </row>
    <row r="51">
      <c r="A51" s="25" t="s">
        <v>266</v>
      </c>
      <c r="B51" s="25" t="s">
        <v>198</v>
      </c>
      <c r="C51" s="26">
        <v>59.0</v>
      </c>
    </row>
    <row r="52">
      <c r="A52" s="25" t="s">
        <v>267</v>
      </c>
      <c r="B52" s="25" t="s">
        <v>198</v>
      </c>
      <c r="C52" s="26">
        <v>9.0</v>
      </c>
    </row>
    <row r="53">
      <c r="A53" s="25" t="s">
        <v>268</v>
      </c>
      <c r="B53" s="25" t="s">
        <v>198</v>
      </c>
      <c r="C53" s="26">
        <v>60.0</v>
      </c>
    </row>
    <row r="54">
      <c r="A54" s="25" t="s">
        <v>269</v>
      </c>
      <c r="B54" s="25" t="s">
        <v>270</v>
      </c>
      <c r="C54" s="26">
        <v>44.0</v>
      </c>
    </row>
    <row r="55">
      <c r="A55" s="25" t="s">
        <v>121</v>
      </c>
      <c r="B55" s="25" t="s">
        <v>271</v>
      </c>
      <c r="C55" s="26">
        <v>6.0</v>
      </c>
    </row>
    <row r="56">
      <c r="A56" s="25" t="s">
        <v>272</v>
      </c>
      <c r="B56" s="25" t="s">
        <v>273</v>
      </c>
      <c r="C56" s="26">
        <v>23.0</v>
      </c>
    </row>
    <row r="57">
      <c r="A57" s="25" t="s">
        <v>274</v>
      </c>
      <c r="B57" s="25" t="s">
        <v>215</v>
      </c>
      <c r="C57" s="26">
        <v>12.0</v>
      </c>
    </row>
    <row r="58">
      <c r="A58" s="25" t="s">
        <v>275</v>
      </c>
      <c r="B58" s="25" t="s">
        <v>198</v>
      </c>
      <c r="C58" s="26">
        <v>23.0</v>
      </c>
    </row>
    <row r="59">
      <c r="A59" s="25" t="s">
        <v>276</v>
      </c>
      <c r="B59" s="25" t="s">
        <v>198</v>
      </c>
      <c r="C59" s="26">
        <v>194.0</v>
      </c>
    </row>
    <row r="60">
      <c r="A60" s="25" t="s">
        <v>277</v>
      </c>
      <c r="B60" s="25" t="s">
        <v>198</v>
      </c>
      <c r="C60" s="26">
        <v>9.0</v>
      </c>
    </row>
    <row r="61">
      <c r="A61" s="25" t="s">
        <v>278</v>
      </c>
      <c r="B61" s="25" t="s">
        <v>279</v>
      </c>
      <c r="C61" s="26">
        <v>83.0</v>
      </c>
    </row>
    <row r="62">
      <c r="A62" s="25" t="s">
        <v>280</v>
      </c>
      <c r="B62" s="25" t="s">
        <v>281</v>
      </c>
      <c r="C62" s="26">
        <v>19.0</v>
      </c>
    </row>
    <row r="63">
      <c r="A63" s="25" t="s">
        <v>282</v>
      </c>
      <c r="B63" s="25" t="s">
        <v>219</v>
      </c>
      <c r="C63" s="26">
        <v>42.0</v>
      </c>
    </row>
    <row r="64">
      <c r="A64" s="25" t="s">
        <v>283</v>
      </c>
      <c r="B64" s="25" t="s">
        <v>206</v>
      </c>
      <c r="C64" s="26">
        <v>93.0</v>
      </c>
    </row>
    <row r="65">
      <c r="A65" s="25" t="s">
        <v>284</v>
      </c>
      <c r="B65" s="25" t="s">
        <v>285</v>
      </c>
      <c r="C65" s="26">
        <v>43.0</v>
      </c>
    </row>
    <row r="66">
      <c r="A66" s="25" t="s">
        <v>286</v>
      </c>
      <c r="B66" s="25" t="s">
        <v>221</v>
      </c>
      <c r="C66" s="26">
        <v>113.0</v>
      </c>
    </row>
    <row r="67">
      <c r="A67" s="25" t="s">
        <v>287</v>
      </c>
      <c r="B67" s="25" t="s">
        <v>219</v>
      </c>
      <c r="C67" s="26">
        <v>57.0</v>
      </c>
    </row>
    <row r="68">
      <c r="A68" s="25" t="s">
        <v>288</v>
      </c>
      <c r="B68" s="25" t="s">
        <v>289</v>
      </c>
      <c r="C68" s="26">
        <v>53.0</v>
      </c>
    </row>
    <row r="69">
      <c r="A69" s="25" t="s">
        <v>290</v>
      </c>
      <c r="B69" s="25" t="s">
        <v>291</v>
      </c>
      <c r="C69" s="26">
        <v>55.0</v>
      </c>
    </row>
    <row r="70">
      <c r="A70" s="25" t="s">
        <v>292</v>
      </c>
      <c r="B70" s="25" t="s">
        <v>226</v>
      </c>
      <c r="C70" s="26">
        <v>10.0</v>
      </c>
    </row>
    <row r="71">
      <c r="A71" s="25" t="s">
        <v>293</v>
      </c>
      <c r="B71" s="25" t="s">
        <v>294</v>
      </c>
      <c r="C71" s="26">
        <v>124.0</v>
      </c>
    </row>
    <row r="72">
      <c r="A72" s="25" t="s">
        <v>295</v>
      </c>
      <c r="B72" s="25" t="s">
        <v>296</v>
      </c>
      <c r="C72" s="26">
        <v>21.0</v>
      </c>
    </row>
    <row r="73">
      <c r="A73" s="25" t="s">
        <v>297</v>
      </c>
      <c r="B73" s="25" t="s">
        <v>298</v>
      </c>
      <c r="C73" s="26">
        <v>84.0</v>
      </c>
    </row>
    <row r="74">
      <c r="A74" s="25" t="s">
        <v>299</v>
      </c>
      <c r="B74" s="25" t="s">
        <v>206</v>
      </c>
      <c r="C74" s="26">
        <v>44.0</v>
      </c>
    </row>
    <row r="75">
      <c r="A75" s="25" t="s">
        <v>300</v>
      </c>
      <c r="B75" s="25" t="s">
        <v>301</v>
      </c>
      <c r="C75" s="26">
        <v>59.0</v>
      </c>
    </row>
    <row r="76">
      <c r="A76" s="25" t="s">
        <v>302</v>
      </c>
      <c r="B76" s="25" t="s">
        <v>303</v>
      </c>
      <c r="C76" s="26">
        <v>46.0</v>
      </c>
    </row>
    <row r="77">
      <c r="A77" s="25" t="s">
        <v>304</v>
      </c>
      <c r="B77" s="25" t="s">
        <v>305</v>
      </c>
      <c r="C77" s="26">
        <v>71.0</v>
      </c>
    </row>
    <row r="78">
      <c r="A78" s="25" t="s">
        <v>306</v>
      </c>
      <c r="B78" s="25" t="s">
        <v>307</v>
      </c>
      <c r="C78" s="26">
        <v>48.0</v>
      </c>
    </row>
    <row r="79">
      <c r="A79" s="25" t="s">
        <v>308</v>
      </c>
      <c r="B79" s="25" t="s">
        <v>309</v>
      </c>
      <c r="C79" s="26">
        <v>49.0</v>
      </c>
    </row>
    <row r="80">
      <c r="A80" s="25" t="s">
        <v>310</v>
      </c>
      <c r="B80" s="25" t="s">
        <v>210</v>
      </c>
      <c r="C80" s="26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7" t="s">
        <v>311</v>
      </c>
      <c r="B1" s="28" t="s">
        <v>312</v>
      </c>
    </row>
    <row r="2">
      <c r="A2" s="29" t="s">
        <v>39</v>
      </c>
      <c r="B2" s="30">
        <v>2.35665566E8</v>
      </c>
    </row>
    <row r="3">
      <c r="A3" s="29" t="s">
        <v>121</v>
      </c>
      <c r="B3" s="30">
        <v>5.32616595E8</v>
      </c>
    </row>
    <row r="4">
      <c r="A4" s="29" t="s">
        <v>144</v>
      </c>
      <c r="B4" s="30">
        <v>1.76733968E8</v>
      </c>
    </row>
    <row r="5">
      <c r="A5" s="29" t="s">
        <v>103</v>
      </c>
      <c r="B5" s="30">
        <v>4.394245879E9</v>
      </c>
    </row>
    <row r="6">
      <c r="A6" s="29" t="s">
        <v>51</v>
      </c>
      <c r="B6" s="30">
        <v>6.2305891E7</v>
      </c>
    </row>
    <row r="7">
      <c r="A7" s="29" t="s">
        <v>152</v>
      </c>
      <c r="B7" s="30">
        <v>1.349217892E9</v>
      </c>
    </row>
    <row r="8">
      <c r="A8" s="29" t="s">
        <v>37</v>
      </c>
      <c r="B8" s="30">
        <v>3.27593725E8</v>
      </c>
    </row>
    <row r="9">
      <c r="A9" s="29" t="s">
        <v>154</v>
      </c>
      <c r="B9" s="30">
        <v>5.60279011E9</v>
      </c>
    </row>
    <row r="10">
      <c r="A10" s="29" t="s">
        <v>105</v>
      </c>
      <c r="B10" s="30">
        <v>6.71750768E8</v>
      </c>
    </row>
    <row r="11">
      <c r="A11" s="29" t="s">
        <v>91</v>
      </c>
      <c r="B11" s="30">
        <v>1.500728902E9</v>
      </c>
    </row>
    <row r="12">
      <c r="A12" s="29" t="s">
        <v>53</v>
      </c>
      <c r="B12" s="30">
        <v>5.146576868E9</v>
      </c>
    </row>
    <row r="13">
      <c r="A13" s="29" t="s">
        <v>71</v>
      </c>
      <c r="B13" s="30">
        <v>2.51003438E8</v>
      </c>
    </row>
    <row r="14">
      <c r="A14" s="29" t="s">
        <v>79</v>
      </c>
      <c r="B14" s="30">
        <v>1.420949112E9</v>
      </c>
    </row>
    <row r="15">
      <c r="A15" s="29" t="s">
        <v>35</v>
      </c>
      <c r="B15" s="30">
        <v>2.65877867E8</v>
      </c>
    </row>
    <row r="16">
      <c r="A16" s="29" t="s">
        <v>59</v>
      </c>
      <c r="B16" s="30">
        <v>1.677525446E9</v>
      </c>
    </row>
    <row r="17">
      <c r="A17" s="29" t="s">
        <v>313</v>
      </c>
      <c r="B17" s="30">
        <v>1.150645866E9</v>
      </c>
    </row>
    <row r="18">
      <c r="A18" s="29" t="s">
        <v>164</v>
      </c>
      <c r="B18" s="30">
        <v>5.33990587E8</v>
      </c>
    </row>
    <row r="19">
      <c r="A19" s="29" t="s">
        <v>166</v>
      </c>
      <c r="B19" s="30">
        <v>9.4843047E7</v>
      </c>
    </row>
    <row r="20">
      <c r="A20" s="29" t="s">
        <v>123</v>
      </c>
      <c r="B20" s="30">
        <v>9.95335937E8</v>
      </c>
    </row>
    <row r="21">
      <c r="A21" s="29" t="s">
        <v>111</v>
      </c>
      <c r="B21" s="30">
        <v>1.437415777E9</v>
      </c>
    </row>
    <row r="22">
      <c r="A22" s="29" t="s">
        <v>65</v>
      </c>
      <c r="B22" s="30">
        <v>1.095462329E9</v>
      </c>
    </row>
    <row r="23">
      <c r="A23" s="29" t="s">
        <v>125</v>
      </c>
      <c r="B23" s="30">
        <v>1.81492098E9</v>
      </c>
    </row>
    <row r="24">
      <c r="A24" s="29" t="s">
        <v>97</v>
      </c>
      <c r="B24" s="30">
        <v>1.67933529E9</v>
      </c>
    </row>
    <row r="25">
      <c r="A25" s="29" t="s">
        <v>85</v>
      </c>
      <c r="B25" s="30">
        <v>1.168097881E9</v>
      </c>
    </row>
    <row r="26">
      <c r="A26" s="29" t="s">
        <v>21</v>
      </c>
      <c r="B26" s="30">
        <v>1.87732538E8</v>
      </c>
    </row>
    <row r="27">
      <c r="A27" s="29" t="s">
        <v>15</v>
      </c>
      <c r="B27" s="30">
        <v>1.110559345E9</v>
      </c>
    </row>
    <row r="28">
      <c r="A28" s="29" t="s">
        <v>170</v>
      </c>
      <c r="B28" s="30">
        <v>5.25582771E8</v>
      </c>
    </row>
    <row r="29">
      <c r="A29" s="29" t="s">
        <v>146</v>
      </c>
      <c r="B29" s="30">
        <v>2.65784616E8</v>
      </c>
    </row>
    <row r="30">
      <c r="A30" s="29" t="s">
        <v>67</v>
      </c>
      <c r="B30" s="30">
        <v>3.0276824E8</v>
      </c>
    </row>
    <row r="31">
      <c r="A31" s="29" t="s">
        <v>135</v>
      </c>
      <c r="B31" s="30">
        <v>1.980568384E9</v>
      </c>
    </row>
    <row r="32">
      <c r="A32" s="29" t="s">
        <v>113</v>
      </c>
      <c r="B32" s="30">
        <v>2.68544014E8</v>
      </c>
    </row>
    <row r="33">
      <c r="A33" s="29" t="s">
        <v>148</v>
      </c>
      <c r="B33" s="30">
        <v>7.34632705E8</v>
      </c>
    </row>
    <row r="34">
      <c r="A34" s="29" t="s">
        <v>314</v>
      </c>
      <c r="B34" s="30">
        <v>2.90386402E8</v>
      </c>
    </row>
    <row r="35">
      <c r="A35" s="29" t="s">
        <v>115</v>
      </c>
      <c r="B35" s="30">
        <v>1.579130168E9</v>
      </c>
    </row>
    <row r="36">
      <c r="A36" s="29" t="s">
        <v>129</v>
      </c>
      <c r="B36" s="30">
        <v>2.55236961E8</v>
      </c>
    </row>
    <row r="37">
      <c r="A37" s="29" t="s">
        <v>41</v>
      </c>
      <c r="B37" s="30">
        <v>1.095587251E9</v>
      </c>
    </row>
    <row r="38">
      <c r="A38" s="29" t="s">
        <v>139</v>
      </c>
      <c r="B38" s="30">
        <v>9.1514307E7</v>
      </c>
    </row>
    <row r="39">
      <c r="A39" s="29" t="s">
        <v>141</v>
      </c>
      <c r="B39" s="30">
        <v>2.40822651E8</v>
      </c>
    </row>
    <row r="40">
      <c r="A40" s="29" t="s">
        <v>93</v>
      </c>
      <c r="B40" s="30">
        <v>1.118525506E9</v>
      </c>
    </row>
    <row r="41">
      <c r="A41" s="29" t="s">
        <v>83</v>
      </c>
      <c r="B41" s="30">
        <v>6.60411219E8</v>
      </c>
    </row>
    <row r="42">
      <c r="A42" s="29" t="s">
        <v>172</v>
      </c>
      <c r="B42" s="30">
        <v>1.98184909E8</v>
      </c>
    </row>
    <row r="43">
      <c r="A43" s="29" t="s">
        <v>150</v>
      </c>
      <c r="B43" s="30">
        <v>8.46244302E8</v>
      </c>
    </row>
    <row r="44">
      <c r="A44" s="29" t="s">
        <v>142</v>
      </c>
      <c r="B44" s="30">
        <v>4.96029967E8</v>
      </c>
    </row>
    <row r="45">
      <c r="A45" s="29" t="s">
        <v>160</v>
      </c>
      <c r="B45" s="30">
        <v>4.394332306E9</v>
      </c>
    </row>
    <row r="46">
      <c r="A46" s="29" t="s">
        <v>156</v>
      </c>
      <c r="B46" s="30">
        <v>4.09490388E8</v>
      </c>
    </row>
    <row r="47">
      <c r="A47" s="29" t="s">
        <v>315</v>
      </c>
      <c r="B47" s="30">
        <v>2.17622138E8</v>
      </c>
    </row>
    <row r="48">
      <c r="A48" s="29" t="s">
        <v>133</v>
      </c>
      <c r="B48" s="30">
        <v>8.1838843E7</v>
      </c>
    </row>
    <row r="49">
      <c r="A49" s="29" t="s">
        <v>77</v>
      </c>
      <c r="B49" s="30">
        <v>5.372783971E9</v>
      </c>
    </row>
    <row r="50">
      <c r="A50" s="29" t="s">
        <v>31</v>
      </c>
      <c r="B50" s="30">
        <v>4.801593832E9</v>
      </c>
    </row>
    <row r="51">
      <c r="A51" s="29" t="s">
        <v>87</v>
      </c>
      <c r="B51" s="30">
        <v>1.134986472E9</v>
      </c>
    </row>
    <row r="52">
      <c r="A52" s="29" t="s">
        <v>316</v>
      </c>
      <c r="B52" s="30">
        <v>7.06747385E8</v>
      </c>
    </row>
    <row r="53">
      <c r="A53" s="29" t="s">
        <v>168</v>
      </c>
      <c r="B53" s="30">
        <v>8.53202347E8</v>
      </c>
    </row>
    <row r="54">
      <c r="A54" s="29" t="s">
        <v>162</v>
      </c>
      <c r="B54" s="30">
        <v>9.5132977E8</v>
      </c>
    </row>
    <row r="55">
      <c r="A55" s="29" t="s">
        <v>73</v>
      </c>
      <c r="B55" s="30">
        <v>3.93173139E8</v>
      </c>
    </row>
    <row r="56">
      <c r="A56" s="29" t="s">
        <v>89</v>
      </c>
      <c r="B56" s="30">
        <v>2.867627068E9</v>
      </c>
    </row>
    <row r="57">
      <c r="A57" s="29" t="s">
        <v>101</v>
      </c>
      <c r="B57" s="30">
        <v>3.31799687E8</v>
      </c>
    </row>
    <row r="58">
      <c r="A58" s="29" t="s">
        <v>55</v>
      </c>
      <c r="B58" s="30">
        <v>2.61036182E8</v>
      </c>
    </row>
    <row r="59">
      <c r="A59" s="29" t="s">
        <v>49</v>
      </c>
      <c r="B59" s="30">
        <v>3.76187582E8</v>
      </c>
    </row>
    <row r="60">
      <c r="A60" s="29" t="s">
        <v>29</v>
      </c>
      <c r="B60" s="30">
        <v>2.68505432E8</v>
      </c>
    </row>
    <row r="61">
      <c r="A61" s="29" t="s">
        <v>57</v>
      </c>
      <c r="B61" s="30">
        <v>1.59430826E8</v>
      </c>
    </row>
    <row r="62">
      <c r="A62" s="29" t="s">
        <v>17</v>
      </c>
      <c r="B62" s="30">
        <v>2.379877655E9</v>
      </c>
    </row>
    <row r="63">
      <c r="A63" s="29" t="s">
        <v>25</v>
      </c>
      <c r="B63" s="30">
        <v>4.566445852E9</v>
      </c>
    </row>
    <row r="64">
      <c r="A64" s="29" t="s">
        <v>75</v>
      </c>
      <c r="B64" s="30">
        <v>2.75005663E8</v>
      </c>
    </row>
    <row r="65">
      <c r="A65" s="29" t="s">
        <v>23</v>
      </c>
      <c r="B65" s="30">
        <v>8.00010734E8</v>
      </c>
    </row>
    <row r="66">
      <c r="A66" s="29" t="s">
        <v>137</v>
      </c>
      <c r="B66" s="30">
        <v>3.09729428E8</v>
      </c>
    </row>
    <row r="67">
      <c r="A67" s="29" t="s">
        <v>81</v>
      </c>
      <c r="B67" s="30">
        <v>1.275798515E9</v>
      </c>
    </row>
    <row r="68">
      <c r="A68" s="29" t="s">
        <v>95</v>
      </c>
      <c r="B68" s="30">
        <v>1.193047233E9</v>
      </c>
    </row>
    <row r="69">
      <c r="A69" s="29" t="s">
        <v>33</v>
      </c>
      <c r="B69" s="30">
        <v>1.168230366E9</v>
      </c>
    </row>
    <row r="70">
      <c r="A70" s="29" t="s">
        <v>63</v>
      </c>
      <c r="B70" s="30">
        <v>1.218352541E9</v>
      </c>
    </row>
    <row r="71">
      <c r="A71" s="29" t="s">
        <v>107</v>
      </c>
      <c r="B71" s="30">
        <v>3.40001799E8</v>
      </c>
    </row>
    <row r="72">
      <c r="A72" s="29" t="s">
        <v>317</v>
      </c>
      <c r="B72" s="30">
        <v>3.42918449E8</v>
      </c>
    </row>
    <row r="73">
      <c r="A73" s="29" t="s">
        <v>158</v>
      </c>
      <c r="B73" s="30">
        <v>1.4237733E8</v>
      </c>
    </row>
    <row r="74">
      <c r="A74" s="29" t="s">
        <v>43</v>
      </c>
      <c r="B74" s="30">
        <v>6.00865451E8</v>
      </c>
    </row>
    <row r="75">
      <c r="A75" s="29" t="s">
        <v>119</v>
      </c>
      <c r="B75" s="30">
        <v>1.9575113E8</v>
      </c>
    </row>
    <row r="76">
      <c r="A76" s="29" t="s">
        <v>19</v>
      </c>
      <c r="B76" s="30">
        <v>6.83452836E8</v>
      </c>
    </row>
    <row r="77">
      <c r="A77" s="29" t="s">
        <v>318</v>
      </c>
      <c r="B77" s="30">
        <v>2.18568234E8</v>
      </c>
    </row>
    <row r="78">
      <c r="A78" s="29" t="s">
        <v>61</v>
      </c>
      <c r="B78" s="30">
        <v>4.23091712E8</v>
      </c>
    </row>
    <row r="79">
      <c r="A79" s="29" t="s">
        <v>69</v>
      </c>
      <c r="B79" s="30">
        <v>8.07896814E8</v>
      </c>
    </row>
    <row r="80">
      <c r="A80" s="29" t="s">
        <v>109</v>
      </c>
      <c r="B80" s="30">
        <v>5.14122351E8</v>
      </c>
    </row>
    <row r="81">
      <c r="A81" s="29" t="s">
        <v>127</v>
      </c>
      <c r="B81" s="30">
        <v>3.95801044E8</v>
      </c>
    </row>
    <row r="82">
      <c r="A82" s="29" t="s">
        <v>47</v>
      </c>
      <c r="B82" s="30">
        <v>1.086411192E9</v>
      </c>
    </row>
    <row r="83">
      <c r="A83" s="29" t="s">
        <v>13</v>
      </c>
      <c r="B83" s="30">
        <v>5.15117391E8</v>
      </c>
    </row>
    <row r="84">
      <c r="A84" s="29" t="s">
        <v>27</v>
      </c>
      <c r="B84" s="30">
        <v>4.196924316E9</v>
      </c>
    </row>
    <row r="85">
      <c r="A85" s="29" t="s">
        <v>99</v>
      </c>
      <c r="B85" s="30">
        <v>4.2138333E8</v>
      </c>
    </row>
    <row r="86">
      <c r="A86" s="29" t="s">
        <v>131</v>
      </c>
      <c r="B86" s="30">
        <v>1.114412532E9</v>
      </c>
    </row>
    <row r="87">
      <c r="A87" s="29" t="s">
        <v>117</v>
      </c>
      <c r="B87" s="30">
        <v>1.481593024E9</v>
      </c>
    </row>
    <row r="88">
      <c r="A88" s="29" t="s">
        <v>45</v>
      </c>
      <c r="B88" s="30">
        <v>2.89347914E8</v>
      </c>
    </row>
    <row r="89">
      <c r="A89" s="29" t="s">
        <v>319</v>
      </c>
      <c r="B89" s="30">
        <v>9.6372098181E10</v>
      </c>
    </row>
    <row r="90">
      <c r="A90" s="29" t="s">
        <v>320</v>
      </c>
      <c r="B90" s="31">
        <v>1.70478507866643E7</v>
      </c>
    </row>
    <row r="91">
      <c r="A91" s="32"/>
      <c r="B91" s="32"/>
    </row>
    <row r="92">
      <c r="A92" s="32"/>
      <c r="B92" s="32"/>
    </row>
    <row r="93">
      <c r="A93" s="32"/>
      <c r="B93" s="32"/>
    </row>
    <row r="94">
      <c r="A94" s="32"/>
      <c r="B94" s="32"/>
    </row>
    <row r="95">
      <c r="A95" s="32"/>
      <c r="B95" s="32"/>
    </row>
    <row r="96">
      <c r="A96" s="32"/>
      <c r="B96" s="32"/>
    </row>
    <row r="97">
      <c r="A97" s="32"/>
      <c r="B97" s="32"/>
    </row>
    <row r="98">
      <c r="A98" s="32"/>
      <c r="B98" s="32"/>
    </row>
    <row r="99">
      <c r="A99" s="32"/>
      <c r="B99" s="32"/>
    </row>
    <row r="100">
      <c r="A100" s="32"/>
      <c r="B100" s="32"/>
    </row>
    <row r="101">
      <c r="A101" s="32"/>
      <c r="B101" s="32"/>
    </row>
    <row r="102">
      <c r="A102" s="32"/>
      <c r="B102" s="32"/>
    </row>
    <row r="103">
      <c r="A103" s="32"/>
      <c r="B103" s="32"/>
    </row>
    <row r="104">
      <c r="A104" s="32"/>
      <c r="B104" s="32"/>
    </row>
    <row r="105">
      <c r="A105" s="32"/>
      <c r="B105" s="32"/>
    </row>
    <row r="106">
      <c r="A106" s="32"/>
      <c r="B106" s="32"/>
    </row>
    <row r="107">
      <c r="A107" s="32"/>
      <c r="B107" s="32"/>
    </row>
    <row r="108">
      <c r="A108" s="32"/>
      <c r="B108" s="32"/>
    </row>
    <row r="109">
      <c r="A109" s="32"/>
      <c r="B109" s="32"/>
    </row>
    <row r="110">
      <c r="A110" s="32"/>
      <c r="B110" s="32"/>
    </row>
    <row r="111">
      <c r="A111" s="32"/>
      <c r="B111" s="32"/>
    </row>
    <row r="112">
      <c r="A112" s="32"/>
      <c r="B112" s="32"/>
    </row>
    <row r="113">
      <c r="A113" s="32"/>
      <c r="B113" s="32"/>
    </row>
    <row r="114">
      <c r="A114" s="32"/>
      <c r="B114" s="32"/>
    </row>
    <row r="115">
      <c r="A115" s="32"/>
      <c r="B115" s="32"/>
    </row>
    <row r="116">
      <c r="A116" s="32"/>
      <c r="B116" s="32"/>
    </row>
    <row r="117">
      <c r="A117" s="32"/>
      <c r="B117" s="32"/>
    </row>
    <row r="118">
      <c r="A118" s="32"/>
      <c r="B118" s="32"/>
    </row>
    <row r="119">
      <c r="A119" s="32"/>
      <c r="B119" s="32"/>
    </row>
    <row r="120">
      <c r="A120" s="32"/>
      <c r="B120" s="32"/>
    </row>
    <row r="121">
      <c r="A121" s="32"/>
      <c r="B121" s="32"/>
    </row>
    <row r="122">
      <c r="A122" s="32"/>
      <c r="B122" s="32"/>
    </row>
    <row r="123">
      <c r="A123" s="32"/>
      <c r="B123" s="32"/>
    </row>
    <row r="124">
      <c r="A124" s="32"/>
      <c r="B124" s="32"/>
    </row>
    <row r="125">
      <c r="A125" s="32"/>
      <c r="B125" s="32"/>
    </row>
    <row r="126">
      <c r="A126" s="32"/>
      <c r="B126" s="32"/>
    </row>
    <row r="127">
      <c r="A127" s="32"/>
      <c r="B127" s="32"/>
    </row>
    <row r="128">
      <c r="A128" s="32"/>
      <c r="B128" s="32"/>
    </row>
    <row r="129">
      <c r="A129" s="32"/>
      <c r="B129" s="32"/>
    </row>
    <row r="130">
      <c r="A130" s="32"/>
      <c r="B130" s="32"/>
    </row>
    <row r="131">
      <c r="A131" s="32"/>
      <c r="B131" s="32"/>
    </row>
    <row r="132">
      <c r="A132" s="32"/>
      <c r="B132" s="32"/>
    </row>
    <row r="133">
      <c r="A133" s="32"/>
      <c r="B133" s="32"/>
    </row>
    <row r="134">
      <c r="A134" s="32"/>
      <c r="B134" s="32"/>
    </row>
    <row r="135">
      <c r="A135" s="32"/>
      <c r="B135" s="32"/>
    </row>
    <row r="136">
      <c r="A136" s="32"/>
      <c r="B136" s="32"/>
    </row>
    <row r="137">
      <c r="A137" s="32"/>
      <c r="B137" s="32"/>
    </row>
    <row r="138">
      <c r="A138" s="32"/>
      <c r="B138" s="32"/>
    </row>
    <row r="139">
      <c r="A139" s="32"/>
      <c r="B139" s="32"/>
    </row>
    <row r="140">
      <c r="A140" s="32"/>
      <c r="B140" s="32"/>
    </row>
    <row r="141">
      <c r="A141" s="32"/>
      <c r="B141" s="32"/>
    </row>
    <row r="142">
      <c r="A142" s="32"/>
      <c r="B142" s="32"/>
    </row>
    <row r="143">
      <c r="A143" s="32"/>
      <c r="B143" s="32"/>
    </row>
    <row r="144">
      <c r="A144" s="32"/>
      <c r="B144" s="32"/>
    </row>
    <row r="145">
      <c r="A145" s="32"/>
      <c r="B145" s="32"/>
    </row>
    <row r="146">
      <c r="A146" s="32"/>
      <c r="B146" s="32"/>
    </row>
    <row r="147">
      <c r="A147" s="32"/>
      <c r="B147" s="32"/>
    </row>
    <row r="148">
      <c r="A148" s="32"/>
      <c r="B148" s="32"/>
    </row>
    <row r="149">
      <c r="A149" s="32"/>
      <c r="B149" s="32"/>
    </row>
    <row r="150">
      <c r="A150" s="32"/>
      <c r="B150" s="32"/>
    </row>
    <row r="151">
      <c r="A151" s="32"/>
      <c r="B151" s="32"/>
    </row>
    <row r="152">
      <c r="A152" s="32"/>
      <c r="B152" s="32"/>
    </row>
    <row r="153">
      <c r="A153" s="32"/>
      <c r="B153" s="32"/>
    </row>
    <row r="154">
      <c r="A154" s="32"/>
      <c r="B154" s="32"/>
    </row>
    <row r="155">
      <c r="A155" s="32"/>
      <c r="B155" s="32"/>
    </row>
    <row r="156">
      <c r="A156" s="32"/>
      <c r="B156" s="32"/>
    </row>
    <row r="157">
      <c r="A157" s="32"/>
      <c r="B157" s="32"/>
    </row>
    <row r="158">
      <c r="A158" s="32"/>
      <c r="B158" s="32"/>
    </row>
    <row r="159">
      <c r="A159" s="32"/>
      <c r="B159" s="32"/>
    </row>
    <row r="160">
      <c r="A160" s="32"/>
      <c r="B160" s="32"/>
    </row>
    <row r="161">
      <c r="A161" s="32"/>
      <c r="B161" s="32"/>
    </row>
    <row r="162">
      <c r="A162" s="32"/>
      <c r="B162" s="32"/>
    </row>
    <row r="163">
      <c r="A163" s="32"/>
      <c r="B163" s="32"/>
    </row>
    <row r="164">
      <c r="A164" s="32"/>
      <c r="B164" s="32"/>
    </row>
    <row r="165">
      <c r="A165" s="32"/>
      <c r="B165" s="32"/>
    </row>
    <row r="166">
      <c r="A166" s="32"/>
      <c r="B166" s="32"/>
    </row>
    <row r="167">
      <c r="A167" s="32"/>
      <c r="B167" s="32"/>
    </row>
    <row r="168">
      <c r="A168" s="32"/>
      <c r="B168" s="32"/>
    </row>
    <row r="169">
      <c r="A169" s="32"/>
      <c r="B169" s="32"/>
    </row>
    <row r="170">
      <c r="A170" s="32"/>
      <c r="B170" s="32"/>
    </row>
    <row r="171">
      <c r="A171" s="32"/>
      <c r="B171" s="32"/>
    </row>
    <row r="172">
      <c r="A172" s="32"/>
      <c r="B172" s="32"/>
    </row>
    <row r="173">
      <c r="A173" s="32"/>
      <c r="B173" s="32"/>
    </row>
    <row r="174">
      <c r="A174" s="32"/>
      <c r="B174" s="32"/>
    </row>
    <row r="175">
      <c r="A175" s="32"/>
      <c r="B175" s="32"/>
    </row>
    <row r="176">
      <c r="A176" s="32"/>
      <c r="B176" s="32"/>
    </row>
    <row r="177">
      <c r="A177" s="32"/>
      <c r="B177" s="32"/>
    </row>
    <row r="178">
      <c r="A178" s="32"/>
      <c r="B178" s="32"/>
    </row>
    <row r="179">
      <c r="A179" s="32"/>
      <c r="B179" s="32"/>
    </row>
    <row r="180">
      <c r="A180" s="32"/>
      <c r="B180" s="32"/>
    </row>
    <row r="181">
      <c r="A181" s="32"/>
      <c r="B181" s="32"/>
    </row>
    <row r="182">
      <c r="A182" s="32"/>
      <c r="B182" s="32"/>
    </row>
    <row r="183">
      <c r="A183" s="32"/>
      <c r="B183" s="32"/>
    </row>
    <row r="184">
      <c r="A184" s="32"/>
      <c r="B184" s="32"/>
    </row>
    <row r="185">
      <c r="A185" s="32"/>
      <c r="B185" s="32"/>
    </row>
    <row r="186">
      <c r="A186" s="32"/>
      <c r="B186" s="32"/>
    </row>
    <row r="187">
      <c r="A187" s="32"/>
      <c r="B187" s="32"/>
    </row>
    <row r="188">
      <c r="A188" s="32"/>
      <c r="B188" s="32"/>
    </row>
    <row r="189">
      <c r="A189" s="32"/>
      <c r="B189" s="32"/>
    </row>
    <row r="190">
      <c r="A190" s="32"/>
      <c r="B190" s="32"/>
    </row>
    <row r="191">
      <c r="A191" s="32"/>
      <c r="B191" s="32"/>
    </row>
    <row r="192">
      <c r="A192" s="32"/>
      <c r="B192" s="32"/>
    </row>
    <row r="193">
      <c r="A193" s="32"/>
      <c r="B193" s="32"/>
    </row>
    <row r="194">
      <c r="A194" s="32"/>
      <c r="B194" s="32"/>
    </row>
    <row r="195">
      <c r="A195" s="32"/>
      <c r="B195" s="32"/>
    </row>
    <row r="196">
      <c r="A196" s="32"/>
      <c r="B196" s="32"/>
    </row>
    <row r="197">
      <c r="A197" s="32"/>
      <c r="B197" s="32"/>
    </row>
    <row r="198">
      <c r="A198" s="32"/>
      <c r="B198" s="32"/>
    </row>
    <row r="199">
      <c r="A199" s="32"/>
      <c r="B199" s="32"/>
    </row>
    <row r="200">
      <c r="A200" s="32"/>
      <c r="B200" s="32"/>
    </row>
    <row r="201">
      <c r="A201" s="32"/>
      <c r="B201" s="32"/>
    </row>
    <row r="202">
      <c r="A202" s="32"/>
      <c r="B202" s="32"/>
    </row>
    <row r="203">
      <c r="A203" s="32"/>
      <c r="B203" s="32"/>
    </row>
    <row r="204">
      <c r="A204" s="32"/>
      <c r="B204" s="32"/>
    </row>
    <row r="205">
      <c r="A205" s="32"/>
      <c r="B205" s="32"/>
    </row>
    <row r="206">
      <c r="A206" s="32"/>
      <c r="B206" s="32"/>
    </row>
    <row r="207">
      <c r="A207" s="32"/>
      <c r="B207" s="32"/>
    </row>
    <row r="208">
      <c r="A208" s="32"/>
      <c r="B208" s="32"/>
    </row>
    <row r="209">
      <c r="A209" s="32"/>
      <c r="B209" s="32"/>
    </row>
    <row r="210">
      <c r="A210" s="32"/>
      <c r="B210" s="32"/>
    </row>
    <row r="211">
      <c r="A211" s="32"/>
      <c r="B211" s="32"/>
    </row>
    <row r="212">
      <c r="A212" s="32"/>
      <c r="B212" s="32"/>
    </row>
    <row r="213">
      <c r="A213" s="32"/>
      <c r="B213" s="32"/>
    </row>
    <row r="214">
      <c r="A214" s="32"/>
      <c r="B214" s="32"/>
    </row>
    <row r="215">
      <c r="A215" s="32"/>
      <c r="B215" s="32"/>
    </row>
    <row r="216">
      <c r="A216" s="32"/>
      <c r="B216" s="32"/>
    </row>
    <row r="217">
      <c r="A217" s="32"/>
      <c r="B217" s="32"/>
    </row>
    <row r="218">
      <c r="A218" s="32"/>
      <c r="B218" s="32"/>
    </row>
    <row r="219">
      <c r="A219" s="32"/>
      <c r="B219" s="32"/>
    </row>
    <row r="220">
      <c r="A220" s="32"/>
      <c r="B220" s="32"/>
    </row>
    <row r="221">
      <c r="A221" s="32"/>
      <c r="B221" s="32"/>
    </row>
    <row r="222">
      <c r="A222" s="32"/>
      <c r="B222" s="32"/>
    </row>
    <row r="223">
      <c r="A223" s="32"/>
      <c r="B223" s="32"/>
    </row>
    <row r="224">
      <c r="A224" s="32"/>
      <c r="B224" s="32"/>
    </row>
    <row r="225">
      <c r="A225" s="32"/>
      <c r="B225" s="32"/>
    </row>
    <row r="226">
      <c r="A226" s="32"/>
      <c r="B226" s="32"/>
    </row>
    <row r="227">
      <c r="A227" s="32"/>
      <c r="B227" s="32"/>
    </row>
    <row r="228">
      <c r="A228" s="32"/>
      <c r="B228" s="32"/>
    </row>
    <row r="229">
      <c r="A229" s="32"/>
      <c r="B229" s="32"/>
    </row>
    <row r="230">
      <c r="A230" s="32"/>
      <c r="B230" s="32"/>
    </row>
    <row r="231">
      <c r="A231" s="32"/>
      <c r="B231" s="32"/>
    </row>
    <row r="232">
      <c r="A232" s="32"/>
      <c r="B232" s="32"/>
    </row>
    <row r="233">
      <c r="A233" s="32"/>
      <c r="B233" s="32"/>
    </row>
    <row r="234">
      <c r="A234" s="32"/>
      <c r="B234" s="32"/>
    </row>
    <row r="235">
      <c r="A235" s="32"/>
      <c r="B235" s="32"/>
    </row>
    <row r="236">
      <c r="A236" s="32"/>
      <c r="B236" s="32"/>
    </row>
    <row r="237">
      <c r="A237" s="32"/>
      <c r="B237" s="32"/>
    </row>
    <row r="238">
      <c r="A238" s="32"/>
      <c r="B238" s="32"/>
    </row>
    <row r="239">
      <c r="A239" s="32"/>
      <c r="B239" s="32"/>
    </row>
    <row r="240">
      <c r="A240" s="32"/>
      <c r="B240" s="32"/>
    </row>
    <row r="241">
      <c r="A241" s="32"/>
      <c r="B241" s="32"/>
    </row>
    <row r="242">
      <c r="A242" s="32"/>
      <c r="B242" s="32"/>
    </row>
    <row r="243">
      <c r="A243" s="32"/>
      <c r="B243" s="32"/>
    </row>
    <row r="244">
      <c r="A244" s="32"/>
      <c r="B244" s="32"/>
    </row>
    <row r="245">
      <c r="A245" s="32"/>
      <c r="B245" s="32"/>
    </row>
    <row r="246">
      <c r="A246" s="32"/>
      <c r="B246" s="32"/>
    </row>
    <row r="247">
      <c r="A247" s="32"/>
      <c r="B247" s="32"/>
    </row>
    <row r="248">
      <c r="A248" s="32"/>
      <c r="B248" s="32"/>
    </row>
    <row r="249">
      <c r="A249" s="32"/>
      <c r="B249" s="32"/>
    </row>
    <row r="250">
      <c r="A250" s="32"/>
      <c r="B250" s="32"/>
    </row>
    <row r="251">
      <c r="A251" s="32"/>
      <c r="B251" s="32"/>
    </row>
    <row r="252">
      <c r="A252" s="32"/>
      <c r="B252" s="32"/>
    </row>
    <row r="253">
      <c r="A253" s="32"/>
      <c r="B253" s="32"/>
    </row>
    <row r="254">
      <c r="A254" s="32"/>
      <c r="B254" s="32"/>
    </row>
    <row r="255">
      <c r="A255" s="32"/>
      <c r="B255" s="32"/>
    </row>
    <row r="256">
      <c r="A256" s="32"/>
      <c r="B256" s="32"/>
    </row>
    <row r="257">
      <c r="A257" s="32"/>
      <c r="B257" s="32"/>
    </row>
    <row r="258">
      <c r="A258" s="32"/>
      <c r="B258" s="32"/>
    </row>
    <row r="259">
      <c r="A259" s="32"/>
      <c r="B259" s="32"/>
    </row>
    <row r="260">
      <c r="A260" s="32"/>
      <c r="B260" s="32"/>
    </row>
    <row r="261">
      <c r="A261" s="32"/>
      <c r="B261" s="32"/>
    </row>
    <row r="262">
      <c r="A262" s="32"/>
      <c r="B262" s="32"/>
    </row>
    <row r="263">
      <c r="A263" s="32"/>
      <c r="B263" s="32"/>
    </row>
    <row r="264">
      <c r="A264" s="32"/>
      <c r="B264" s="32"/>
    </row>
    <row r="265">
      <c r="A265" s="32"/>
      <c r="B265" s="32"/>
    </row>
    <row r="266">
      <c r="A266" s="32"/>
      <c r="B266" s="32"/>
    </row>
    <row r="267">
      <c r="A267" s="32"/>
      <c r="B267" s="32"/>
    </row>
    <row r="268">
      <c r="A268" s="32"/>
      <c r="B268" s="32"/>
    </row>
    <row r="269">
      <c r="A269" s="32"/>
      <c r="B269" s="32"/>
    </row>
    <row r="270">
      <c r="A270" s="32"/>
      <c r="B270" s="32"/>
    </row>
    <row r="271">
      <c r="A271" s="32"/>
      <c r="B271" s="32"/>
    </row>
    <row r="272">
      <c r="A272" s="32"/>
      <c r="B272" s="32"/>
    </row>
    <row r="273">
      <c r="A273" s="32"/>
      <c r="B273" s="32"/>
    </row>
    <row r="274">
      <c r="A274" s="32"/>
      <c r="B274" s="32"/>
    </row>
    <row r="275">
      <c r="A275" s="32"/>
      <c r="B275" s="32"/>
    </row>
    <row r="276">
      <c r="A276" s="32"/>
      <c r="B276" s="32"/>
    </row>
    <row r="277">
      <c r="A277" s="32"/>
      <c r="B277" s="32"/>
    </row>
    <row r="278">
      <c r="A278" s="32"/>
      <c r="B278" s="32"/>
    </row>
    <row r="279">
      <c r="A279" s="32"/>
      <c r="B279" s="32"/>
    </row>
    <row r="280">
      <c r="A280" s="32"/>
      <c r="B280" s="32"/>
    </row>
    <row r="281">
      <c r="A281" s="32"/>
      <c r="B281" s="32"/>
    </row>
    <row r="282">
      <c r="A282" s="32"/>
      <c r="B282" s="32"/>
    </row>
    <row r="283">
      <c r="A283" s="32"/>
      <c r="B283" s="32"/>
    </row>
    <row r="284">
      <c r="A284" s="32"/>
      <c r="B284" s="32"/>
    </row>
    <row r="285">
      <c r="A285" s="32"/>
      <c r="B285" s="32"/>
    </row>
    <row r="286">
      <c r="A286" s="32"/>
      <c r="B286" s="32"/>
    </row>
    <row r="287">
      <c r="A287" s="32"/>
      <c r="B287" s="32"/>
    </row>
    <row r="288">
      <c r="A288" s="32"/>
      <c r="B288" s="32"/>
    </row>
    <row r="289">
      <c r="A289" s="32"/>
      <c r="B289" s="32"/>
    </row>
    <row r="290">
      <c r="A290" s="32"/>
      <c r="B290" s="32"/>
    </row>
    <row r="291">
      <c r="A291" s="32"/>
      <c r="B291" s="32"/>
    </row>
    <row r="292">
      <c r="A292" s="32"/>
      <c r="B292" s="32"/>
    </row>
    <row r="293">
      <c r="A293" s="32"/>
      <c r="B293" s="32"/>
    </row>
    <row r="294">
      <c r="A294" s="32"/>
      <c r="B294" s="32"/>
    </row>
    <row r="295">
      <c r="A295" s="32"/>
      <c r="B295" s="32"/>
    </row>
    <row r="296">
      <c r="A296" s="32"/>
      <c r="B296" s="32"/>
    </row>
    <row r="297">
      <c r="A297" s="32"/>
      <c r="B297" s="32"/>
    </row>
    <row r="298">
      <c r="A298" s="32"/>
      <c r="B298" s="32"/>
    </row>
    <row r="299">
      <c r="A299" s="32"/>
      <c r="B299" s="32"/>
    </row>
    <row r="300">
      <c r="A300" s="32"/>
      <c r="B300" s="32"/>
    </row>
    <row r="301">
      <c r="A301" s="32"/>
      <c r="B301" s="32"/>
    </row>
    <row r="302">
      <c r="A302" s="32"/>
      <c r="B302" s="32"/>
    </row>
    <row r="303">
      <c r="A303" s="32"/>
      <c r="B303" s="32"/>
    </row>
    <row r="304">
      <c r="A304" s="32"/>
      <c r="B304" s="32"/>
    </row>
    <row r="305">
      <c r="A305" s="32"/>
      <c r="B305" s="32"/>
    </row>
    <row r="306">
      <c r="A306" s="32"/>
      <c r="B306" s="32"/>
    </row>
    <row r="307">
      <c r="A307" s="32"/>
      <c r="B307" s="32"/>
    </row>
    <row r="308">
      <c r="A308" s="32"/>
      <c r="B308" s="32"/>
    </row>
    <row r="309">
      <c r="A309" s="32"/>
      <c r="B309" s="32"/>
    </row>
    <row r="310">
      <c r="A310" s="32"/>
      <c r="B310" s="32"/>
    </row>
    <row r="311">
      <c r="A311" s="32"/>
      <c r="B311" s="32"/>
    </row>
    <row r="312">
      <c r="A312" s="32"/>
      <c r="B312" s="32"/>
    </row>
    <row r="313">
      <c r="A313" s="32"/>
      <c r="B313" s="32"/>
    </row>
    <row r="314">
      <c r="A314" s="32"/>
      <c r="B314" s="32"/>
    </row>
    <row r="315">
      <c r="A315" s="32"/>
      <c r="B315" s="32"/>
    </row>
    <row r="316">
      <c r="A316" s="32"/>
      <c r="B316" s="32"/>
    </row>
    <row r="317">
      <c r="A317" s="32"/>
      <c r="B317" s="32"/>
    </row>
    <row r="318">
      <c r="A318" s="32"/>
      <c r="B318" s="32"/>
    </row>
    <row r="319">
      <c r="A319" s="32"/>
      <c r="B319" s="32"/>
    </row>
    <row r="320">
      <c r="A320" s="32"/>
      <c r="B320" s="32"/>
    </row>
    <row r="321">
      <c r="A321" s="32"/>
      <c r="B321" s="32"/>
    </row>
    <row r="322">
      <c r="A322" s="32"/>
      <c r="B322" s="32"/>
    </row>
    <row r="323">
      <c r="A323" s="32"/>
      <c r="B323" s="32"/>
    </row>
    <row r="324">
      <c r="A324" s="32"/>
      <c r="B324" s="32"/>
    </row>
    <row r="325">
      <c r="A325" s="32"/>
      <c r="B325" s="32"/>
    </row>
    <row r="326">
      <c r="A326" s="32"/>
      <c r="B326" s="32"/>
    </row>
    <row r="327">
      <c r="A327" s="32"/>
      <c r="B327" s="32"/>
    </row>
    <row r="328">
      <c r="A328" s="32"/>
      <c r="B328" s="32"/>
    </row>
    <row r="329">
      <c r="A329" s="32"/>
      <c r="B329" s="32"/>
    </row>
    <row r="330">
      <c r="A330" s="32"/>
      <c r="B330" s="32"/>
    </row>
    <row r="331">
      <c r="A331" s="32"/>
      <c r="B331" s="32"/>
    </row>
    <row r="332">
      <c r="A332" s="32"/>
      <c r="B332" s="32"/>
    </row>
    <row r="333">
      <c r="A333" s="32"/>
      <c r="B333" s="32"/>
    </row>
    <row r="334">
      <c r="A334" s="32"/>
      <c r="B334" s="32"/>
    </row>
    <row r="335">
      <c r="A335" s="32"/>
      <c r="B335" s="32"/>
    </row>
    <row r="336">
      <c r="A336" s="32"/>
      <c r="B336" s="32"/>
    </row>
    <row r="337">
      <c r="A337" s="32"/>
      <c r="B337" s="32"/>
    </row>
    <row r="338">
      <c r="A338" s="32"/>
      <c r="B338" s="32"/>
    </row>
    <row r="339">
      <c r="A339" s="32"/>
      <c r="B339" s="32"/>
    </row>
    <row r="340">
      <c r="A340" s="32"/>
      <c r="B340" s="32"/>
    </row>
    <row r="341">
      <c r="A341" s="32"/>
      <c r="B341" s="32"/>
    </row>
    <row r="342">
      <c r="A342" s="32"/>
      <c r="B342" s="32"/>
    </row>
    <row r="343">
      <c r="A343" s="32"/>
      <c r="B343" s="32"/>
    </row>
    <row r="344">
      <c r="A344" s="32"/>
      <c r="B344" s="32"/>
    </row>
    <row r="345">
      <c r="A345" s="32"/>
      <c r="B345" s="32"/>
    </row>
    <row r="346">
      <c r="A346" s="32"/>
      <c r="B346" s="32"/>
    </row>
    <row r="347">
      <c r="A347" s="32"/>
      <c r="B347" s="32"/>
    </row>
    <row r="348">
      <c r="A348" s="32"/>
      <c r="B348" s="32"/>
    </row>
    <row r="349">
      <c r="A349" s="32"/>
      <c r="B349" s="32"/>
    </row>
    <row r="350">
      <c r="A350" s="32"/>
      <c r="B350" s="32"/>
    </row>
    <row r="351">
      <c r="A351" s="32"/>
      <c r="B351" s="32"/>
    </row>
    <row r="352">
      <c r="A352" s="32"/>
      <c r="B352" s="32"/>
    </row>
    <row r="353">
      <c r="A353" s="32"/>
      <c r="B353" s="32"/>
    </row>
    <row r="354">
      <c r="A354" s="32"/>
      <c r="B354" s="32"/>
    </row>
    <row r="355">
      <c r="A355" s="32"/>
      <c r="B355" s="32"/>
    </row>
    <row r="356">
      <c r="A356" s="32"/>
      <c r="B356" s="32"/>
    </row>
    <row r="357">
      <c r="A357" s="32"/>
      <c r="B357" s="32"/>
    </row>
    <row r="358">
      <c r="A358" s="32"/>
      <c r="B358" s="32"/>
    </row>
    <row r="359">
      <c r="A359" s="32"/>
      <c r="B359" s="32"/>
    </row>
    <row r="360">
      <c r="A360" s="32"/>
      <c r="B360" s="32"/>
    </row>
    <row r="361">
      <c r="A361" s="32"/>
      <c r="B361" s="32"/>
    </row>
    <row r="362">
      <c r="A362" s="32"/>
      <c r="B362" s="32"/>
    </row>
    <row r="363">
      <c r="A363" s="32"/>
      <c r="B363" s="32"/>
    </row>
    <row r="364">
      <c r="A364" s="32"/>
      <c r="B364" s="32"/>
    </row>
    <row r="365">
      <c r="A365" s="32"/>
      <c r="B365" s="32"/>
    </row>
    <row r="366">
      <c r="A366" s="32"/>
      <c r="B366" s="32"/>
    </row>
    <row r="367">
      <c r="A367" s="32"/>
      <c r="B367" s="32"/>
    </row>
    <row r="368">
      <c r="A368" s="32"/>
      <c r="B368" s="32"/>
    </row>
    <row r="369">
      <c r="A369" s="32"/>
      <c r="B369" s="32"/>
    </row>
    <row r="370">
      <c r="A370" s="32"/>
      <c r="B370" s="32"/>
    </row>
    <row r="371">
      <c r="A371" s="32"/>
      <c r="B371" s="32"/>
    </row>
    <row r="372">
      <c r="A372" s="32"/>
      <c r="B372" s="32"/>
    </row>
    <row r="373">
      <c r="A373" s="32"/>
      <c r="B373" s="32"/>
    </row>
    <row r="374">
      <c r="A374" s="32"/>
      <c r="B374" s="32"/>
    </row>
    <row r="375">
      <c r="A375" s="32"/>
      <c r="B375" s="32"/>
    </row>
    <row r="376">
      <c r="A376" s="32"/>
      <c r="B376" s="32"/>
    </row>
    <row r="377">
      <c r="A377" s="32"/>
      <c r="B377" s="32"/>
    </row>
    <row r="378">
      <c r="A378" s="32"/>
      <c r="B378" s="32"/>
    </row>
    <row r="379">
      <c r="A379" s="32"/>
      <c r="B379" s="32"/>
    </row>
    <row r="380">
      <c r="A380" s="32"/>
      <c r="B380" s="32"/>
    </row>
    <row r="381">
      <c r="A381" s="32"/>
      <c r="B381" s="32"/>
    </row>
    <row r="382">
      <c r="A382" s="32"/>
      <c r="B382" s="32"/>
    </row>
    <row r="383">
      <c r="A383" s="32"/>
      <c r="B383" s="32"/>
    </row>
    <row r="384">
      <c r="A384" s="32"/>
      <c r="B384" s="32"/>
    </row>
    <row r="385">
      <c r="A385" s="32"/>
      <c r="B385" s="32"/>
    </row>
    <row r="386">
      <c r="A386" s="32"/>
      <c r="B386" s="32"/>
    </row>
    <row r="387">
      <c r="A387" s="32"/>
      <c r="B387" s="32"/>
    </row>
    <row r="388">
      <c r="A388" s="32"/>
      <c r="B388" s="32"/>
    </row>
    <row r="389">
      <c r="A389" s="32"/>
      <c r="B389" s="32"/>
    </row>
    <row r="390">
      <c r="A390" s="32"/>
      <c r="B390" s="32"/>
    </row>
    <row r="391">
      <c r="A391" s="32"/>
      <c r="B391" s="32"/>
    </row>
    <row r="392">
      <c r="A392" s="32"/>
      <c r="B392" s="32"/>
    </row>
    <row r="393">
      <c r="A393" s="32"/>
      <c r="B393" s="32"/>
    </row>
    <row r="394">
      <c r="A394" s="32"/>
      <c r="B394" s="32"/>
    </row>
    <row r="395">
      <c r="A395" s="32"/>
      <c r="B395" s="32"/>
    </row>
    <row r="396">
      <c r="A396" s="32"/>
      <c r="B396" s="32"/>
    </row>
    <row r="397">
      <c r="A397" s="32"/>
      <c r="B397" s="32"/>
    </row>
    <row r="398">
      <c r="A398" s="32"/>
      <c r="B398" s="32"/>
    </row>
    <row r="399">
      <c r="A399" s="32"/>
      <c r="B399" s="32"/>
    </row>
    <row r="400">
      <c r="A400" s="32"/>
      <c r="B400" s="32"/>
    </row>
    <row r="401">
      <c r="A401" s="32"/>
      <c r="B401" s="32"/>
    </row>
    <row r="402">
      <c r="A402" s="32"/>
      <c r="B402" s="32"/>
    </row>
    <row r="403">
      <c r="A403" s="32"/>
      <c r="B403" s="32"/>
    </row>
    <row r="404">
      <c r="A404" s="32"/>
      <c r="B404" s="32"/>
    </row>
    <row r="405">
      <c r="A405" s="32"/>
      <c r="B405" s="32"/>
    </row>
    <row r="406">
      <c r="A406" s="32"/>
      <c r="B406" s="32"/>
    </row>
    <row r="407">
      <c r="A407" s="32"/>
      <c r="B407" s="32"/>
    </row>
    <row r="408">
      <c r="A408" s="32"/>
      <c r="B408" s="32"/>
    </row>
    <row r="409">
      <c r="A409" s="32"/>
      <c r="B409" s="32"/>
    </row>
    <row r="410">
      <c r="A410" s="32"/>
      <c r="B410" s="32"/>
    </row>
    <row r="411">
      <c r="A411" s="32"/>
      <c r="B411" s="32"/>
    </row>
    <row r="412">
      <c r="A412" s="32"/>
      <c r="B412" s="32"/>
    </row>
    <row r="413">
      <c r="A413" s="32"/>
      <c r="B413" s="32"/>
    </row>
    <row r="414">
      <c r="A414" s="32"/>
      <c r="B414" s="32"/>
    </row>
    <row r="415">
      <c r="A415" s="32"/>
      <c r="B415" s="32"/>
    </row>
    <row r="416">
      <c r="A416" s="32"/>
      <c r="B416" s="32"/>
    </row>
    <row r="417">
      <c r="A417" s="32"/>
      <c r="B417" s="32"/>
    </row>
    <row r="418">
      <c r="A418" s="32"/>
      <c r="B418" s="32"/>
    </row>
    <row r="419">
      <c r="A419" s="32"/>
      <c r="B419" s="32"/>
    </row>
    <row r="420">
      <c r="A420" s="32"/>
      <c r="B420" s="32"/>
    </row>
    <row r="421">
      <c r="A421" s="32"/>
      <c r="B421" s="32"/>
    </row>
    <row r="422">
      <c r="A422" s="32"/>
      <c r="B422" s="32"/>
    </row>
    <row r="423">
      <c r="A423" s="32"/>
      <c r="B423" s="32"/>
    </row>
    <row r="424">
      <c r="A424" s="32"/>
      <c r="B424" s="32"/>
    </row>
    <row r="425">
      <c r="A425" s="32"/>
      <c r="B425" s="32"/>
    </row>
    <row r="426">
      <c r="A426" s="32"/>
      <c r="B426" s="32"/>
    </row>
    <row r="427">
      <c r="A427" s="32"/>
      <c r="B427" s="32"/>
    </row>
    <row r="428">
      <c r="A428" s="32"/>
      <c r="B428" s="32"/>
    </row>
    <row r="429">
      <c r="A429" s="32"/>
      <c r="B429" s="32"/>
    </row>
    <row r="430">
      <c r="A430" s="32"/>
      <c r="B430" s="32"/>
    </row>
    <row r="431">
      <c r="A431" s="32"/>
      <c r="B431" s="32"/>
    </row>
    <row r="432">
      <c r="A432" s="32"/>
      <c r="B432" s="32"/>
    </row>
    <row r="433">
      <c r="A433" s="32"/>
      <c r="B433" s="32"/>
    </row>
    <row r="434">
      <c r="A434" s="32"/>
      <c r="B434" s="32"/>
    </row>
    <row r="435">
      <c r="A435" s="32"/>
      <c r="B435" s="32"/>
    </row>
    <row r="436">
      <c r="A436" s="32"/>
      <c r="B436" s="32"/>
    </row>
    <row r="437">
      <c r="A437" s="32"/>
      <c r="B437" s="32"/>
    </row>
    <row r="438">
      <c r="A438" s="32"/>
      <c r="B438" s="32"/>
    </row>
    <row r="439">
      <c r="A439" s="32"/>
      <c r="B439" s="32"/>
    </row>
    <row r="440">
      <c r="A440" s="32"/>
      <c r="B440" s="32"/>
    </row>
    <row r="441">
      <c r="A441" s="32"/>
      <c r="B441" s="32"/>
    </row>
    <row r="442">
      <c r="A442" s="32"/>
      <c r="B442" s="32"/>
    </row>
    <row r="443">
      <c r="A443" s="32"/>
      <c r="B443" s="32"/>
    </row>
    <row r="444">
      <c r="A444" s="32"/>
      <c r="B444" s="32"/>
    </row>
    <row r="445">
      <c r="A445" s="32"/>
      <c r="B445" s="32"/>
    </row>
    <row r="446">
      <c r="A446" s="32"/>
      <c r="B446" s="32"/>
    </row>
    <row r="447">
      <c r="A447" s="32"/>
      <c r="B447" s="32"/>
    </row>
    <row r="448">
      <c r="A448" s="32"/>
      <c r="B448" s="32"/>
    </row>
    <row r="449">
      <c r="A449" s="32"/>
      <c r="B449" s="32"/>
    </row>
    <row r="450">
      <c r="A450" s="32"/>
      <c r="B450" s="32"/>
    </row>
    <row r="451">
      <c r="A451" s="32"/>
      <c r="B451" s="32"/>
    </row>
    <row r="452">
      <c r="A452" s="32"/>
      <c r="B452" s="32"/>
    </row>
    <row r="453">
      <c r="A453" s="32"/>
      <c r="B453" s="32"/>
    </row>
    <row r="454">
      <c r="A454" s="32"/>
      <c r="B454" s="32"/>
    </row>
    <row r="455">
      <c r="A455" s="32"/>
      <c r="B455" s="32"/>
    </row>
    <row r="456">
      <c r="A456" s="32"/>
      <c r="B456" s="32"/>
    </row>
    <row r="457">
      <c r="A457" s="32"/>
      <c r="B457" s="32"/>
    </row>
    <row r="458">
      <c r="A458" s="32"/>
      <c r="B458" s="32"/>
    </row>
    <row r="459">
      <c r="A459" s="32"/>
      <c r="B459" s="32"/>
    </row>
    <row r="460">
      <c r="A460" s="32"/>
      <c r="B460" s="32"/>
    </row>
    <row r="461">
      <c r="A461" s="32"/>
      <c r="B461" s="32"/>
    </row>
    <row r="462">
      <c r="A462" s="32"/>
      <c r="B462" s="32"/>
    </row>
    <row r="463">
      <c r="A463" s="32"/>
      <c r="B463" s="32"/>
    </row>
    <row r="464">
      <c r="A464" s="32"/>
      <c r="B464" s="32"/>
    </row>
    <row r="465">
      <c r="A465" s="32"/>
      <c r="B465" s="32"/>
    </row>
    <row r="466">
      <c r="A466" s="32"/>
      <c r="B466" s="32"/>
    </row>
    <row r="467">
      <c r="A467" s="32"/>
      <c r="B467" s="32"/>
    </row>
    <row r="468">
      <c r="A468" s="32"/>
      <c r="B468" s="32"/>
    </row>
    <row r="469">
      <c r="A469" s="32"/>
      <c r="B469" s="32"/>
    </row>
    <row r="470">
      <c r="A470" s="32"/>
      <c r="B470" s="32"/>
    </row>
    <row r="471">
      <c r="A471" s="32"/>
      <c r="B471" s="32"/>
    </row>
    <row r="472">
      <c r="A472" s="32"/>
      <c r="B472" s="32"/>
    </row>
    <row r="473">
      <c r="A473" s="32"/>
      <c r="B473" s="32"/>
    </row>
    <row r="474">
      <c r="A474" s="32"/>
      <c r="B474" s="32"/>
    </row>
    <row r="475">
      <c r="A475" s="32"/>
      <c r="B475" s="32"/>
    </row>
    <row r="476">
      <c r="A476" s="32"/>
      <c r="B476" s="32"/>
    </row>
    <row r="477">
      <c r="A477" s="32"/>
      <c r="B477" s="32"/>
    </row>
    <row r="478">
      <c r="A478" s="32"/>
      <c r="B478" s="32"/>
    </row>
    <row r="479">
      <c r="A479" s="32"/>
      <c r="B479" s="32"/>
    </row>
    <row r="480">
      <c r="A480" s="32"/>
      <c r="B480" s="32"/>
    </row>
    <row r="481">
      <c r="A481" s="32"/>
      <c r="B481" s="32"/>
    </row>
    <row r="482">
      <c r="A482" s="32"/>
      <c r="B482" s="32"/>
    </row>
    <row r="483">
      <c r="A483" s="32"/>
      <c r="B483" s="32"/>
    </row>
    <row r="484">
      <c r="A484" s="32"/>
      <c r="B484" s="32"/>
    </row>
    <row r="485">
      <c r="A485" s="32"/>
      <c r="B485" s="32"/>
    </row>
    <row r="486">
      <c r="A486" s="32"/>
      <c r="B486" s="32"/>
    </row>
    <row r="487">
      <c r="A487" s="32"/>
      <c r="B487" s="32"/>
    </row>
    <row r="488">
      <c r="A488" s="32"/>
      <c r="B488" s="32"/>
    </row>
    <row r="489">
      <c r="A489" s="32"/>
      <c r="B489" s="32"/>
    </row>
    <row r="490">
      <c r="A490" s="32"/>
      <c r="B490" s="32"/>
    </row>
    <row r="491">
      <c r="A491" s="32"/>
      <c r="B491" s="32"/>
    </row>
    <row r="492">
      <c r="A492" s="32"/>
      <c r="B492" s="32"/>
    </row>
    <row r="493">
      <c r="A493" s="32"/>
      <c r="B493" s="32"/>
    </row>
    <row r="494">
      <c r="A494" s="32"/>
      <c r="B494" s="32"/>
    </row>
    <row r="495">
      <c r="A495" s="32"/>
      <c r="B495" s="32"/>
    </row>
    <row r="496">
      <c r="A496" s="32"/>
      <c r="B496" s="32"/>
    </row>
    <row r="497">
      <c r="A497" s="32"/>
      <c r="B497" s="32"/>
    </row>
    <row r="498">
      <c r="A498" s="32"/>
      <c r="B498" s="32"/>
    </row>
    <row r="499">
      <c r="A499" s="32"/>
      <c r="B499" s="32"/>
    </row>
    <row r="500">
      <c r="A500" s="32"/>
      <c r="B500" s="32"/>
    </row>
    <row r="501">
      <c r="A501" s="32"/>
      <c r="B501" s="32"/>
    </row>
    <row r="502">
      <c r="A502" s="32"/>
      <c r="B502" s="32"/>
    </row>
    <row r="503">
      <c r="A503" s="32"/>
      <c r="B503" s="32"/>
    </row>
    <row r="504">
      <c r="A504" s="32"/>
      <c r="B504" s="32"/>
    </row>
    <row r="505">
      <c r="A505" s="32"/>
      <c r="B505" s="32"/>
    </row>
    <row r="506">
      <c r="A506" s="32"/>
      <c r="B506" s="32"/>
    </row>
    <row r="507">
      <c r="A507" s="32"/>
      <c r="B507" s="32"/>
    </row>
    <row r="508">
      <c r="A508" s="32"/>
      <c r="B508" s="32"/>
    </row>
    <row r="509">
      <c r="A509" s="32"/>
      <c r="B509" s="32"/>
    </row>
    <row r="510">
      <c r="A510" s="32"/>
      <c r="B510" s="32"/>
    </row>
    <row r="511">
      <c r="A511" s="32"/>
      <c r="B511" s="32"/>
    </row>
    <row r="512">
      <c r="A512" s="32"/>
      <c r="B512" s="32"/>
    </row>
    <row r="513">
      <c r="A513" s="32"/>
      <c r="B513" s="32"/>
    </row>
    <row r="514">
      <c r="A514" s="32"/>
      <c r="B514" s="32"/>
    </row>
    <row r="515">
      <c r="A515" s="32"/>
      <c r="B515" s="32"/>
    </row>
    <row r="516">
      <c r="A516" s="32"/>
      <c r="B516" s="32"/>
    </row>
    <row r="517">
      <c r="A517" s="32"/>
      <c r="B517" s="32"/>
    </row>
    <row r="518">
      <c r="A518" s="32"/>
      <c r="B518" s="32"/>
    </row>
    <row r="519">
      <c r="A519" s="32"/>
      <c r="B519" s="32"/>
    </row>
    <row r="520">
      <c r="A520" s="32"/>
      <c r="B520" s="32"/>
    </row>
    <row r="521">
      <c r="A521" s="32"/>
      <c r="B521" s="32"/>
    </row>
    <row r="522">
      <c r="A522" s="32"/>
      <c r="B522" s="32"/>
    </row>
    <row r="523">
      <c r="A523" s="32"/>
      <c r="B523" s="32"/>
    </row>
    <row r="524">
      <c r="A524" s="32"/>
      <c r="B524" s="32"/>
    </row>
    <row r="525">
      <c r="A525" s="32"/>
      <c r="B525" s="32"/>
    </row>
    <row r="526">
      <c r="A526" s="32"/>
      <c r="B526" s="32"/>
    </row>
    <row r="527">
      <c r="A527" s="32"/>
      <c r="B527" s="32"/>
    </row>
    <row r="528">
      <c r="A528" s="32"/>
      <c r="B528" s="32"/>
    </row>
    <row r="529">
      <c r="A529" s="32"/>
      <c r="B529" s="32"/>
    </row>
    <row r="530">
      <c r="A530" s="32"/>
      <c r="B530" s="32"/>
    </row>
    <row r="531">
      <c r="A531" s="32"/>
      <c r="B531" s="32"/>
    </row>
    <row r="532">
      <c r="A532" s="32"/>
      <c r="B532" s="32"/>
    </row>
    <row r="533">
      <c r="A533" s="32"/>
      <c r="B533" s="32"/>
    </row>
    <row r="534">
      <c r="A534" s="32"/>
      <c r="B534" s="32"/>
    </row>
    <row r="535">
      <c r="A535" s="32"/>
      <c r="B535" s="32"/>
    </row>
    <row r="536">
      <c r="A536" s="32"/>
      <c r="B536" s="32"/>
    </row>
    <row r="537">
      <c r="A537" s="32"/>
      <c r="B537" s="32"/>
    </row>
    <row r="538">
      <c r="A538" s="32"/>
      <c r="B538" s="32"/>
    </row>
    <row r="539">
      <c r="A539" s="32"/>
      <c r="B539" s="32"/>
    </row>
    <row r="540">
      <c r="A540" s="32"/>
      <c r="B540" s="32"/>
    </row>
    <row r="541">
      <c r="A541" s="32"/>
      <c r="B541" s="32"/>
    </row>
    <row r="542">
      <c r="A542" s="32"/>
      <c r="B542" s="32"/>
    </row>
    <row r="543">
      <c r="A543" s="32"/>
      <c r="B543" s="32"/>
    </row>
    <row r="544">
      <c r="A544" s="32"/>
      <c r="B544" s="32"/>
    </row>
    <row r="545">
      <c r="A545" s="32"/>
      <c r="B545" s="32"/>
    </row>
    <row r="546">
      <c r="A546" s="32"/>
      <c r="B546" s="32"/>
    </row>
    <row r="547">
      <c r="A547" s="32"/>
      <c r="B547" s="32"/>
    </row>
    <row r="548">
      <c r="A548" s="32"/>
      <c r="B548" s="32"/>
    </row>
    <row r="549">
      <c r="A549" s="32"/>
      <c r="B549" s="32"/>
    </row>
    <row r="550">
      <c r="A550" s="32"/>
      <c r="B550" s="32"/>
    </row>
    <row r="551">
      <c r="A551" s="32"/>
      <c r="B551" s="32"/>
    </row>
    <row r="552">
      <c r="A552" s="32"/>
      <c r="B552" s="32"/>
    </row>
    <row r="553">
      <c r="A553" s="32"/>
      <c r="B553" s="32"/>
    </row>
    <row r="554">
      <c r="A554" s="32"/>
      <c r="B554" s="32"/>
    </row>
    <row r="555">
      <c r="A555" s="32"/>
      <c r="B555" s="32"/>
    </row>
    <row r="556">
      <c r="A556" s="32"/>
      <c r="B556" s="32"/>
    </row>
    <row r="557">
      <c r="A557" s="32"/>
      <c r="B557" s="32"/>
    </row>
    <row r="558">
      <c r="A558" s="32"/>
      <c r="B558" s="32"/>
    </row>
    <row r="559">
      <c r="A559" s="32"/>
      <c r="B559" s="32"/>
    </row>
    <row r="560">
      <c r="A560" s="32"/>
      <c r="B560" s="32"/>
    </row>
    <row r="561">
      <c r="A561" s="32"/>
      <c r="B561" s="32"/>
    </row>
    <row r="562">
      <c r="A562" s="32"/>
      <c r="B562" s="32"/>
    </row>
    <row r="563">
      <c r="A563" s="32"/>
      <c r="B563" s="32"/>
    </row>
    <row r="564">
      <c r="A564" s="32"/>
      <c r="B564" s="32"/>
    </row>
    <row r="565">
      <c r="A565" s="32"/>
      <c r="B565" s="32"/>
    </row>
    <row r="566">
      <c r="A566" s="32"/>
      <c r="B566" s="32"/>
    </row>
    <row r="567">
      <c r="A567" s="32"/>
      <c r="B567" s="32"/>
    </row>
    <row r="568">
      <c r="A568" s="32"/>
      <c r="B568" s="32"/>
    </row>
    <row r="569">
      <c r="A569" s="32"/>
      <c r="B569" s="32"/>
    </row>
    <row r="570">
      <c r="A570" s="32"/>
      <c r="B570" s="32"/>
    </row>
    <row r="571">
      <c r="A571" s="32"/>
      <c r="B571" s="32"/>
    </row>
    <row r="572">
      <c r="A572" s="32"/>
      <c r="B572" s="32"/>
    </row>
    <row r="573">
      <c r="A573" s="32"/>
      <c r="B573" s="32"/>
    </row>
    <row r="574">
      <c r="A574" s="32"/>
      <c r="B574" s="32"/>
    </row>
    <row r="575">
      <c r="A575" s="32"/>
      <c r="B575" s="32"/>
    </row>
    <row r="576">
      <c r="A576" s="32"/>
      <c r="B576" s="32"/>
    </row>
    <row r="577">
      <c r="A577" s="32"/>
      <c r="B577" s="32"/>
    </row>
    <row r="578">
      <c r="A578" s="32"/>
      <c r="B578" s="32"/>
    </row>
    <row r="579">
      <c r="A579" s="32"/>
      <c r="B579" s="32"/>
    </row>
    <row r="580">
      <c r="A580" s="32"/>
      <c r="B580" s="32"/>
    </row>
    <row r="581">
      <c r="A581" s="32"/>
      <c r="B581" s="32"/>
    </row>
    <row r="582">
      <c r="A582" s="32"/>
      <c r="B582" s="32"/>
    </row>
    <row r="583">
      <c r="A583" s="32"/>
      <c r="B583" s="32"/>
    </row>
    <row r="584">
      <c r="A584" s="32"/>
      <c r="B584" s="32"/>
    </row>
    <row r="585">
      <c r="A585" s="32"/>
      <c r="B585" s="32"/>
    </row>
    <row r="586">
      <c r="A586" s="32"/>
      <c r="B586" s="32"/>
    </row>
    <row r="587">
      <c r="A587" s="32"/>
      <c r="B587" s="32"/>
    </row>
    <row r="588">
      <c r="A588" s="32"/>
      <c r="B588" s="32"/>
    </row>
    <row r="589">
      <c r="A589" s="32"/>
      <c r="B589" s="32"/>
    </row>
    <row r="590">
      <c r="A590" s="32"/>
      <c r="B590" s="32"/>
    </row>
    <row r="591">
      <c r="A591" s="32"/>
      <c r="B591" s="32"/>
    </row>
    <row r="592">
      <c r="A592" s="32"/>
      <c r="B592" s="32"/>
    </row>
    <row r="593">
      <c r="A593" s="32"/>
      <c r="B593" s="32"/>
    </row>
    <row r="594">
      <c r="A594" s="32"/>
      <c r="B594" s="32"/>
    </row>
    <row r="595">
      <c r="A595" s="32"/>
      <c r="B595" s="32"/>
    </row>
    <row r="596">
      <c r="A596" s="32"/>
      <c r="B596" s="32"/>
    </row>
    <row r="597">
      <c r="A597" s="32"/>
      <c r="B597" s="32"/>
    </row>
    <row r="598">
      <c r="A598" s="32"/>
      <c r="B598" s="32"/>
    </row>
    <row r="599">
      <c r="A599" s="32"/>
      <c r="B599" s="32"/>
    </row>
    <row r="600">
      <c r="A600" s="32"/>
      <c r="B600" s="32"/>
    </row>
    <row r="601">
      <c r="A601" s="32"/>
      <c r="B601" s="32"/>
    </row>
    <row r="602">
      <c r="A602" s="32"/>
      <c r="B602" s="32"/>
    </row>
    <row r="603">
      <c r="A603" s="32"/>
      <c r="B603" s="32"/>
    </row>
    <row r="604">
      <c r="A604" s="32"/>
      <c r="B604" s="32"/>
    </row>
    <row r="605">
      <c r="A605" s="32"/>
      <c r="B605" s="32"/>
    </row>
    <row r="606">
      <c r="A606" s="32"/>
      <c r="B606" s="32"/>
    </row>
    <row r="607">
      <c r="A607" s="32"/>
      <c r="B607" s="32"/>
    </row>
    <row r="608">
      <c r="A608" s="32"/>
      <c r="B608" s="32"/>
    </row>
    <row r="609">
      <c r="A609" s="32"/>
      <c r="B609" s="32"/>
    </row>
    <row r="610">
      <c r="A610" s="32"/>
      <c r="B610" s="32"/>
    </row>
    <row r="611">
      <c r="A611" s="32"/>
      <c r="B611" s="32"/>
    </row>
    <row r="612">
      <c r="A612" s="32"/>
      <c r="B612" s="32"/>
    </row>
    <row r="613">
      <c r="A613" s="32"/>
      <c r="B613" s="32"/>
    </row>
    <row r="614">
      <c r="A614" s="32"/>
      <c r="B614" s="32"/>
    </row>
    <row r="615">
      <c r="A615" s="32"/>
      <c r="B615" s="32"/>
    </row>
    <row r="616">
      <c r="A616" s="32"/>
      <c r="B616" s="32"/>
    </row>
    <row r="617">
      <c r="A617" s="32"/>
      <c r="B617" s="32"/>
    </row>
    <row r="618">
      <c r="A618" s="32"/>
      <c r="B618" s="32"/>
    </row>
    <row r="619">
      <c r="A619" s="32"/>
      <c r="B619" s="32"/>
    </row>
    <row r="620">
      <c r="A620" s="32"/>
      <c r="B620" s="32"/>
    </row>
    <row r="621">
      <c r="A621" s="32"/>
      <c r="B621" s="32"/>
    </row>
    <row r="622">
      <c r="A622" s="32"/>
      <c r="B622" s="32"/>
    </row>
    <row r="623">
      <c r="A623" s="32"/>
      <c r="B623" s="32"/>
    </row>
    <row r="624">
      <c r="A624" s="32"/>
      <c r="B624" s="32"/>
    </row>
    <row r="625">
      <c r="A625" s="32"/>
      <c r="B625" s="32"/>
    </row>
    <row r="626">
      <c r="A626" s="32"/>
      <c r="B626" s="32"/>
    </row>
    <row r="627">
      <c r="A627" s="32"/>
      <c r="B627" s="32"/>
    </row>
    <row r="628">
      <c r="A628" s="32"/>
      <c r="B628" s="32"/>
    </row>
    <row r="629">
      <c r="A629" s="32"/>
      <c r="B629" s="32"/>
    </row>
    <row r="630">
      <c r="A630" s="32"/>
      <c r="B630" s="32"/>
    </row>
    <row r="631">
      <c r="A631" s="32"/>
      <c r="B631" s="32"/>
    </row>
    <row r="632">
      <c r="A632" s="32"/>
      <c r="B632" s="32"/>
    </row>
    <row r="633">
      <c r="A633" s="32"/>
      <c r="B633" s="32"/>
    </row>
    <row r="634">
      <c r="A634" s="32"/>
      <c r="B634" s="32"/>
    </row>
    <row r="635">
      <c r="A635" s="32"/>
      <c r="B635" s="32"/>
    </row>
    <row r="636">
      <c r="A636" s="32"/>
      <c r="B636" s="32"/>
    </row>
    <row r="637">
      <c r="A637" s="32"/>
      <c r="B637" s="32"/>
    </row>
    <row r="638">
      <c r="A638" s="32"/>
      <c r="B638" s="32"/>
    </row>
    <row r="639">
      <c r="A639" s="32"/>
      <c r="B639" s="32"/>
    </row>
    <row r="640">
      <c r="A640" s="32"/>
      <c r="B640" s="32"/>
    </row>
    <row r="641">
      <c r="A641" s="32"/>
      <c r="B641" s="32"/>
    </row>
    <row r="642">
      <c r="A642" s="32"/>
      <c r="B642" s="32"/>
    </row>
    <row r="643">
      <c r="A643" s="32"/>
      <c r="B643" s="32"/>
    </row>
    <row r="644">
      <c r="A644" s="32"/>
      <c r="B644" s="32"/>
    </row>
    <row r="645">
      <c r="A645" s="32"/>
      <c r="B645" s="32"/>
    </row>
    <row r="646">
      <c r="A646" s="32"/>
      <c r="B646" s="32"/>
    </row>
    <row r="647">
      <c r="A647" s="32"/>
      <c r="B647" s="32"/>
    </row>
    <row r="648">
      <c r="A648" s="32"/>
      <c r="B648" s="32"/>
    </row>
    <row r="649">
      <c r="A649" s="32"/>
      <c r="B649" s="32"/>
    </row>
    <row r="650">
      <c r="A650" s="32"/>
      <c r="B650" s="32"/>
    </row>
    <row r="651">
      <c r="A651" s="32"/>
      <c r="B651" s="32"/>
    </row>
    <row r="652">
      <c r="A652" s="32"/>
      <c r="B652" s="32"/>
    </row>
    <row r="653">
      <c r="A653" s="32"/>
      <c r="B653" s="32"/>
    </row>
    <row r="654">
      <c r="A654" s="32"/>
      <c r="B654" s="32"/>
    </row>
    <row r="655">
      <c r="A655" s="32"/>
      <c r="B655" s="32"/>
    </row>
    <row r="656">
      <c r="A656" s="32"/>
      <c r="B656" s="32"/>
    </row>
    <row r="657">
      <c r="A657" s="32"/>
      <c r="B657" s="32"/>
    </row>
    <row r="658">
      <c r="A658" s="32"/>
      <c r="B658" s="32"/>
    </row>
    <row r="659">
      <c r="A659" s="32"/>
      <c r="B659" s="32"/>
    </row>
    <row r="660">
      <c r="A660" s="32"/>
      <c r="B660" s="32"/>
    </row>
    <row r="661">
      <c r="A661" s="32"/>
      <c r="B661" s="32"/>
    </row>
    <row r="662">
      <c r="A662" s="32"/>
      <c r="B662" s="32"/>
    </row>
    <row r="663">
      <c r="A663" s="32"/>
      <c r="B663" s="32"/>
    </row>
    <row r="664">
      <c r="A664" s="32"/>
      <c r="B664" s="32"/>
    </row>
    <row r="665">
      <c r="A665" s="32"/>
      <c r="B665" s="32"/>
    </row>
    <row r="666">
      <c r="A666" s="32"/>
      <c r="B666" s="32"/>
    </row>
    <row r="667">
      <c r="A667" s="32"/>
      <c r="B667" s="32"/>
    </row>
    <row r="668">
      <c r="A668" s="32"/>
      <c r="B668" s="32"/>
    </row>
    <row r="669">
      <c r="A669" s="32"/>
      <c r="B669" s="32"/>
    </row>
    <row r="670">
      <c r="A670" s="32"/>
      <c r="B670" s="32"/>
    </row>
    <row r="671">
      <c r="A671" s="32"/>
      <c r="B671" s="32"/>
    </row>
    <row r="672">
      <c r="A672" s="32"/>
      <c r="B672" s="32"/>
    </row>
    <row r="673">
      <c r="A673" s="32"/>
      <c r="B673" s="32"/>
    </row>
    <row r="674">
      <c r="A674" s="32"/>
      <c r="B674" s="32"/>
    </row>
    <row r="675">
      <c r="A675" s="32"/>
      <c r="B675" s="32"/>
    </row>
    <row r="676">
      <c r="A676" s="32"/>
      <c r="B676" s="32"/>
    </row>
    <row r="677">
      <c r="A677" s="32"/>
      <c r="B677" s="32"/>
    </row>
    <row r="678">
      <c r="A678" s="32"/>
      <c r="B678" s="32"/>
    </row>
    <row r="679">
      <c r="A679" s="32"/>
      <c r="B679" s="32"/>
    </row>
    <row r="680">
      <c r="A680" s="32"/>
      <c r="B680" s="32"/>
    </row>
    <row r="681">
      <c r="A681" s="32"/>
      <c r="B681" s="32"/>
    </row>
    <row r="682">
      <c r="A682" s="32"/>
      <c r="B682" s="32"/>
    </row>
    <row r="683">
      <c r="A683" s="32"/>
      <c r="B683" s="32"/>
    </row>
    <row r="684">
      <c r="A684" s="32"/>
      <c r="B684" s="32"/>
    </row>
    <row r="685">
      <c r="A685" s="32"/>
      <c r="B685" s="32"/>
    </row>
    <row r="686">
      <c r="A686" s="32"/>
      <c r="B686" s="32"/>
    </row>
    <row r="687">
      <c r="A687" s="32"/>
      <c r="B687" s="32"/>
    </row>
    <row r="688">
      <c r="A688" s="32"/>
      <c r="B688" s="32"/>
    </row>
    <row r="689">
      <c r="A689" s="32"/>
      <c r="B689" s="32"/>
    </row>
    <row r="690">
      <c r="A690" s="32"/>
      <c r="B690" s="32"/>
    </row>
    <row r="691">
      <c r="A691" s="32"/>
      <c r="B691" s="32"/>
    </row>
    <row r="692">
      <c r="A692" s="32"/>
      <c r="B692" s="32"/>
    </row>
    <row r="693">
      <c r="A693" s="32"/>
      <c r="B693" s="32"/>
    </row>
    <row r="694">
      <c r="A694" s="32"/>
      <c r="B694" s="32"/>
    </row>
    <row r="695">
      <c r="A695" s="32"/>
      <c r="B695" s="32"/>
    </row>
    <row r="696">
      <c r="A696" s="32"/>
      <c r="B696" s="32"/>
    </row>
    <row r="697">
      <c r="A697" s="32"/>
      <c r="B697" s="32"/>
    </row>
    <row r="698">
      <c r="A698" s="32"/>
      <c r="B698" s="32"/>
    </row>
    <row r="699">
      <c r="A699" s="32"/>
      <c r="B699" s="32"/>
    </row>
    <row r="700">
      <c r="A700" s="32"/>
      <c r="B700" s="32"/>
    </row>
    <row r="701">
      <c r="A701" s="32"/>
      <c r="B701" s="32"/>
    </row>
    <row r="702">
      <c r="A702" s="32"/>
      <c r="B702" s="32"/>
    </row>
    <row r="703">
      <c r="A703" s="32"/>
      <c r="B703" s="32"/>
    </row>
    <row r="704">
      <c r="A704" s="32"/>
      <c r="B704" s="32"/>
    </row>
    <row r="705">
      <c r="A705" s="32"/>
      <c r="B705" s="32"/>
    </row>
    <row r="706">
      <c r="A706" s="32"/>
      <c r="B706" s="32"/>
    </row>
    <row r="707">
      <c r="A707" s="32"/>
      <c r="B707" s="32"/>
    </row>
    <row r="708">
      <c r="A708" s="32"/>
      <c r="B708" s="32"/>
    </row>
    <row r="709">
      <c r="A709" s="32"/>
      <c r="B709" s="32"/>
    </row>
    <row r="710">
      <c r="A710" s="32"/>
      <c r="B710" s="32"/>
    </row>
    <row r="711">
      <c r="A711" s="32"/>
      <c r="B711" s="32"/>
    </row>
    <row r="712">
      <c r="A712" s="32"/>
      <c r="B712" s="32"/>
    </row>
    <row r="713">
      <c r="A713" s="32"/>
      <c r="B713" s="32"/>
    </row>
    <row r="714">
      <c r="A714" s="32"/>
      <c r="B714" s="32"/>
    </row>
    <row r="715">
      <c r="A715" s="32"/>
      <c r="B715" s="32"/>
    </row>
    <row r="716">
      <c r="A716" s="32"/>
      <c r="B716" s="32"/>
    </row>
    <row r="717">
      <c r="A717" s="32"/>
      <c r="B717" s="32"/>
    </row>
    <row r="718">
      <c r="A718" s="32"/>
      <c r="B718" s="32"/>
    </row>
    <row r="719">
      <c r="A719" s="32"/>
      <c r="B719" s="32"/>
    </row>
    <row r="720">
      <c r="A720" s="32"/>
      <c r="B720" s="32"/>
    </row>
    <row r="721">
      <c r="A721" s="32"/>
      <c r="B721" s="32"/>
    </row>
    <row r="722">
      <c r="A722" s="32"/>
      <c r="B722" s="32"/>
    </row>
    <row r="723">
      <c r="A723" s="32"/>
      <c r="B723" s="32"/>
    </row>
    <row r="724">
      <c r="A724" s="32"/>
      <c r="B724" s="32"/>
    </row>
    <row r="725">
      <c r="A725" s="32"/>
      <c r="B725" s="32"/>
    </row>
    <row r="726">
      <c r="A726" s="32"/>
      <c r="B726" s="32"/>
    </row>
    <row r="727">
      <c r="A727" s="32"/>
      <c r="B727" s="32"/>
    </row>
    <row r="728">
      <c r="A728" s="32"/>
      <c r="B728" s="32"/>
    </row>
    <row r="729">
      <c r="A729" s="32"/>
      <c r="B729" s="32"/>
    </row>
    <row r="730">
      <c r="A730" s="32"/>
      <c r="B730" s="32"/>
    </row>
    <row r="731">
      <c r="A731" s="32"/>
      <c r="B731" s="32"/>
    </row>
    <row r="732">
      <c r="A732" s="32"/>
      <c r="B732" s="32"/>
    </row>
    <row r="733">
      <c r="A733" s="32"/>
      <c r="B733" s="32"/>
    </row>
    <row r="734">
      <c r="A734" s="32"/>
      <c r="B734" s="32"/>
    </row>
    <row r="735">
      <c r="A735" s="32"/>
      <c r="B735" s="32"/>
    </row>
    <row r="736">
      <c r="A736" s="32"/>
      <c r="B736" s="32"/>
    </row>
    <row r="737">
      <c r="A737" s="32"/>
      <c r="B737" s="32"/>
    </row>
    <row r="738">
      <c r="A738" s="32"/>
      <c r="B738" s="32"/>
    </row>
    <row r="739">
      <c r="A739" s="32"/>
      <c r="B739" s="32"/>
    </row>
    <row r="740">
      <c r="A740" s="32"/>
      <c r="B740" s="32"/>
    </row>
    <row r="741">
      <c r="A741" s="32"/>
      <c r="B741" s="32"/>
    </row>
    <row r="742">
      <c r="A742" s="32"/>
      <c r="B742" s="32"/>
    </row>
    <row r="743">
      <c r="A743" s="32"/>
      <c r="B743" s="32"/>
    </row>
    <row r="744">
      <c r="A744" s="32"/>
      <c r="B744" s="32"/>
    </row>
    <row r="745">
      <c r="A745" s="32"/>
      <c r="B745" s="32"/>
    </row>
    <row r="746">
      <c r="A746" s="32"/>
      <c r="B746" s="32"/>
    </row>
    <row r="747">
      <c r="A747" s="32"/>
      <c r="B747" s="32"/>
    </row>
    <row r="748">
      <c r="A748" s="32"/>
      <c r="B748" s="32"/>
    </row>
    <row r="749">
      <c r="A749" s="32"/>
      <c r="B749" s="32"/>
    </row>
    <row r="750">
      <c r="A750" s="32"/>
      <c r="B750" s="32"/>
    </row>
    <row r="751">
      <c r="A751" s="32"/>
      <c r="B751" s="32"/>
    </row>
    <row r="752">
      <c r="A752" s="32"/>
      <c r="B752" s="32"/>
    </row>
    <row r="753">
      <c r="A753" s="32"/>
      <c r="B753" s="32"/>
    </row>
    <row r="754">
      <c r="A754" s="32"/>
      <c r="B754" s="32"/>
    </row>
    <row r="755">
      <c r="A755" s="32"/>
      <c r="B755" s="32"/>
    </row>
    <row r="756">
      <c r="A756" s="32"/>
      <c r="B756" s="32"/>
    </row>
    <row r="757">
      <c r="A757" s="32"/>
      <c r="B757" s="32"/>
    </row>
    <row r="758">
      <c r="A758" s="32"/>
      <c r="B758" s="32"/>
    </row>
    <row r="759">
      <c r="A759" s="32"/>
      <c r="B759" s="32"/>
    </row>
    <row r="760">
      <c r="A760" s="32"/>
      <c r="B760" s="32"/>
    </row>
    <row r="761">
      <c r="A761" s="32"/>
      <c r="B761" s="32"/>
    </row>
    <row r="762">
      <c r="A762" s="32"/>
      <c r="B762" s="32"/>
    </row>
    <row r="763">
      <c r="A763" s="32"/>
      <c r="B763" s="32"/>
    </row>
    <row r="764">
      <c r="A764" s="32"/>
      <c r="B764" s="32"/>
    </row>
    <row r="765">
      <c r="A765" s="32"/>
      <c r="B765" s="32"/>
    </row>
    <row r="766">
      <c r="A766" s="32"/>
      <c r="B766" s="32"/>
    </row>
    <row r="767">
      <c r="A767" s="32"/>
      <c r="B767" s="32"/>
    </row>
    <row r="768">
      <c r="A768" s="32"/>
      <c r="B768" s="32"/>
    </row>
    <row r="769">
      <c r="A769" s="32"/>
      <c r="B769" s="32"/>
    </row>
    <row r="770">
      <c r="A770" s="32"/>
      <c r="B770" s="32"/>
    </row>
    <row r="771">
      <c r="A771" s="32"/>
      <c r="B771" s="32"/>
    </row>
    <row r="772">
      <c r="A772" s="32"/>
      <c r="B772" s="32"/>
    </row>
    <row r="773">
      <c r="A773" s="32"/>
      <c r="B773" s="32"/>
    </row>
    <row r="774">
      <c r="A774" s="32"/>
      <c r="B774" s="32"/>
    </row>
    <row r="775">
      <c r="A775" s="32"/>
      <c r="B775" s="32"/>
    </row>
    <row r="776">
      <c r="A776" s="32"/>
      <c r="B776" s="32"/>
    </row>
    <row r="777">
      <c r="A777" s="32"/>
      <c r="B777" s="32"/>
    </row>
    <row r="778">
      <c r="A778" s="32"/>
      <c r="B778" s="32"/>
    </row>
    <row r="779">
      <c r="A779" s="32"/>
      <c r="B779" s="32"/>
    </row>
    <row r="780">
      <c r="A780" s="32"/>
      <c r="B780" s="32"/>
    </row>
    <row r="781">
      <c r="A781" s="32"/>
      <c r="B781" s="32"/>
    </row>
    <row r="782">
      <c r="A782" s="32"/>
      <c r="B782" s="32"/>
    </row>
    <row r="783">
      <c r="A783" s="32"/>
      <c r="B783" s="32"/>
    </row>
    <row r="784">
      <c r="A784" s="32"/>
      <c r="B784" s="32"/>
    </row>
    <row r="785">
      <c r="A785" s="32"/>
      <c r="B785" s="32"/>
    </row>
    <row r="786">
      <c r="A786" s="32"/>
      <c r="B786" s="32"/>
    </row>
    <row r="787">
      <c r="A787" s="32"/>
      <c r="B787" s="32"/>
    </row>
    <row r="788">
      <c r="A788" s="32"/>
      <c r="B788" s="32"/>
    </row>
    <row r="789">
      <c r="A789" s="32"/>
      <c r="B789" s="32"/>
    </row>
    <row r="790">
      <c r="A790" s="32"/>
      <c r="B790" s="32"/>
    </row>
    <row r="791">
      <c r="A791" s="32"/>
      <c r="B791" s="32"/>
    </row>
    <row r="792">
      <c r="A792" s="32"/>
      <c r="B792" s="32"/>
    </row>
    <row r="793">
      <c r="A793" s="32"/>
      <c r="B793" s="32"/>
    </row>
    <row r="794">
      <c r="A794" s="32"/>
      <c r="B794" s="32"/>
    </row>
    <row r="795">
      <c r="A795" s="32"/>
      <c r="B795" s="32"/>
    </row>
    <row r="796">
      <c r="A796" s="32"/>
      <c r="B796" s="32"/>
    </row>
    <row r="797">
      <c r="A797" s="32"/>
      <c r="B797" s="32"/>
    </row>
    <row r="798">
      <c r="A798" s="32"/>
      <c r="B798" s="32"/>
    </row>
    <row r="799">
      <c r="A799" s="32"/>
      <c r="B799" s="32"/>
    </row>
    <row r="800">
      <c r="A800" s="32"/>
      <c r="B800" s="32"/>
    </row>
    <row r="801">
      <c r="A801" s="32"/>
      <c r="B801" s="32"/>
    </row>
    <row r="802">
      <c r="A802" s="32"/>
      <c r="B802" s="32"/>
    </row>
    <row r="803">
      <c r="A803" s="32"/>
      <c r="B803" s="32"/>
    </row>
    <row r="804">
      <c r="A804" s="32"/>
      <c r="B804" s="32"/>
    </row>
    <row r="805">
      <c r="A805" s="32"/>
      <c r="B805" s="32"/>
    </row>
    <row r="806">
      <c r="A806" s="32"/>
      <c r="B806" s="32"/>
    </row>
    <row r="807">
      <c r="A807" s="32"/>
      <c r="B807" s="32"/>
    </row>
    <row r="808">
      <c r="A808" s="32"/>
      <c r="B808" s="32"/>
    </row>
    <row r="809">
      <c r="A809" s="32"/>
      <c r="B809" s="32"/>
    </row>
    <row r="810">
      <c r="A810" s="32"/>
      <c r="B810" s="32"/>
    </row>
    <row r="811">
      <c r="A811" s="32"/>
      <c r="B811" s="32"/>
    </row>
    <row r="812">
      <c r="A812" s="32"/>
      <c r="B812" s="32"/>
    </row>
    <row r="813">
      <c r="A813" s="32"/>
      <c r="B813" s="32"/>
    </row>
    <row r="814">
      <c r="A814" s="32"/>
      <c r="B814" s="32"/>
    </row>
    <row r="815">
      <c r="A815" s="32"/>
      <c r="B815" s="32"/>
    </row>
    <row r="816">
      <c r="A816" s="32"/>
      <c r="B816" s="32"/>
    </row>
    <row r="817">
      <c r="A817" s="32"/>
      <c r="B817" s="32"/>
    </row>
    <row r="818">
      <c r="A818" s="32"/>
      <c r="B818" s="32"/>
    </row>
    <row r="819">
      <c r="A819" s="32"/>
      <c r="B819" s="32"/>
    </row>
    <row r="820">
      <c r="A820" s="32"/>
      <c r="B820" s="32"/>
    </row>
    <row r="821">
      <c r="A821" s="32"/>
      <c r="B821" s="32"/>
    </row>
    <row r="822">
      <c r="A822" s="32"/>
      <c r="B822" s="32"/>
    </row>
    <row r="823">
      <c r="A823" s="32"/>
      <c r="B823" s="32"/>
    </row>
    <row r="824">
      <c r="A824" s="32"/>
      <c r="B824" s="32"/>
    </row>
    <row r="825">
      <c r="A825" s="32"/>
      <c r="B825" s="32"/>
    </row>
    <row r="826">
      <c r="A826" s="32"/>
      <c r="B826" s="32"/>
    </row>
    <row r="827">
      <c r="A827" s="32"/>
      <c r="B827" s="32"/>
    </row>
    <row r="828">
      <c r="A828" s="32"/>
      <c r="B828" s="32"/>
    </row>
    <row r="829">
      <c r="A829" s="32"/>
      <c r="B829" s="32"/>
    </row>
    <row r="830">
      <c r="A830" s="32"/>
      <c r="B830" s="32"/>
    </row>
    <row r="831">
      <c r="A831" s="32"/>
      <c r="B831" s="32"/>
    </row>
    <row r="832">
      <c r="A832" s="32"/>
      <c r="B832" s="32"/>
    </row>
    <row r="833">
      <c r="A833" s="32"/>
      <c r="B833" s="32"/>
    </row>
    <row r="834">
      <c r="A834" s="32"/>
      <c r="B834" s="32"/>
    </row>
    <row r="835">
      <c r="A835" s="32"/>
      <c r="B835" s="32"/>
    </row>
    <row r="836">
      <c r="A836" s="32"/>
      <c r="B836" s="32"/>
    </row>
    <row r="837">
      <c r="A837" s="32"/>
      <c r="B837" s="32"/>
    </row>
    <row r="838">
      <c r="A838" s="32"/>
      <c r="B838" s="32"/>
    </row>
    <row r="839">
      <c r="A839" s="32"/>
      <c r="B839" s="32"/>
    </row>
    <row r="840">
      <c r="A840" s="32"/>
      <c r="B840" s="32"/>
    </row>
    <row r="841">
      <c r="A841" s="32"/>
      <c r="B841" s="32"/>
    </row>
    <row r="842">
      <c r="A842" s="32"/>
      <c r="B842" s="32"/>
    </row>
    <row r="843">
      <c r="A843" s="32"/>
      <c r="B843" s="32"/>
    </row>
    <row r="844">
      <c r="A844" s="32"/>
      <c r="B844" s="32"/>
    </row>
    <row r="845">
      <c r="A845" s="32"/>
      <c r="B845" s="32"/>
    </row>
    <row r="846">
      <c r="A846" s="32"/>
      <c r="B846" s="32"/>
    </row>
    <row r="847">
      <c r="A847" s="32"/>
      <c r="B847" s="32"/>
    </row>
    <row r="848">
      <c r="A848" s="32"/>
      <c r="B848" s="32"/>
    </row>
    <row r="849">
      <c r="A849" s="32"/>
      <c r="B849" s="32"/>
    </row>
    <row r="850">
      <c r="A850" s="32"/>
      <c r="B850" s="32"/>
    </row>
    <row r="851">
      <c r="A851" s="32"/>
      <c r="B851" s="32"/>
    </row>
    <row r="852">
      <c r="A852" s="32"/>
      <c r="B852" s="32"/>
    </row>
    <row r="853">
      <c r="A853" s="32"/>
      <c r="B853" s="32"/>
    </row>
    <row r="854">
      <c r="A854" s="32"/>
      <c r="B854" s="32"/>
    </row>
    <row r="855">
      <c r="A855" s="32"/>
      <c r="B855" s="32"/>
    </row>
    <row r="856">
      <c r="A856" s="32"/>
      <c r="B856" s="32"/>
    </row>
    <row r="857">
      <c r="A857" s="32"/>
      <c r="B857" s="32"/>
    </row>
    <row r="858">
      <c r="A858" s="32"/>
      <c r="B858" s="32"/>
    </row>
    <row r="859">
      <c r="A859" s="32"/>
      <c r="B859" s="32"/>
    </row>
    <row r="860">
      <c r="A860" s="32"/>
      <c r="B860" s="32"/>
    </row>
    <row r="861">
      <c r="A861" s="32"/>
      <c r="B861" s="32"/>
    </row>
    <row r="862">
      <c r="A862" s="32"/>
      <c r="B862" s="32"/>
    </row>
    <row r="863">
      <c r="A863" s="32"/>
      <c r="B863" s="32"/>
    </row>
    <row r="864">
      <c r="A864" s="32"/>
      <c r="B864" s="32"/>
    </row>
    <row r="865">
      <c r="A865" s="32"/>
      <c r="B865" s="32"/>
    </row>
    <row r="866">
      <c r="A866" s="32"/>
      <c r="B866" s="32"/>
    </row>
    <row r="867">
      <c r="A867" s="32"/>
      <c r="B867" s="32"/>
    </row>
    <row r="868">
      <c r="A868" s="32"/>
      <c r="B868" s="32"/>
    </row>
    <row r="869">
      <c r="A869" s="32"/>
      <c r="B869" s="32"/>
    </row>
    <row r="870">
      <c r="A870" s="32"/>
      <c r="B870" s="32"/>
    </row>
    <row r="871">
      <c r="A871" s="32"/>
      <c r="B871" s="32"/>
    </row>
    <row r="872">
      <c r="A872" s="32"/>
      <c r="B872" s="32"/>
    </row>
    <row r="873">
      <c r="A873" s="32"/>
      <c r="B873" s="32"/>
    </row>
    <row r="874">
      <c r="A874" s="32"/>
      <c r="B874" s="32"/>
    </row>
    <row r="875">
      <c r="A875" s="32"/>
      <c r="B875" s="32"/>
    </row>
    <row r="876">
      <c r="A876" s="32"/>
      <c r="B876" s="32"/>
    </row>
    <row r="877">
      <c r="A877" s="32"/>
      <c r="B877" s="32"/>
    </row>
    <row r="878">
      <c r="A878" s="32"/>
      <c r="B878" s="32"/>
    </row>
    <row r="879">
      <c r="A879" s="32"/>
      <c r="B879" s="32"/>
    </row>
    <row r="880">
      <c r="A880" s="32"/>
      <c r="B880" s="32"/>
    </row>
    <row r="881">
      <c r="A881" s="32"/>
      <c r="B881" s="32"/>
    </row>
    <row r="882">
      <c r="A882" s="32"/>
      <c r="B882" s="32"/>
    </row>
    <row r="883">
      <c r="A883" s="32"/>
      <c r="B883" s="32"/>
    </row>
    <row r="884">
      <c r="A884" s="32"/>
      <c r="B884" s="32"/>
    </row>
    <row r="885">
      <c r="A885" s="32"/>
      <c r="B885" s="32"/>
    </row>
    <row r="886">
      <c r="A886" s="32"/>
      <c r="B886" s="32"/>
    </row>
    <row r="887">
      <c r="A887" s="32"/>
      <c r="B887" s="32"/>
    </row>
    <row r="888">
      <c r="A888" s="32"/>
      <c r="B888" s="32"/>
    </row>
    <row r="889">
      <c r="A889" s="32"/>
      <c r="B889" s="32"/>
    </row>
    <row r="890">
      <c r="A890" s="32"/>
      <c r="B890" s="32"/>
    </row>
    <row r="891">
      <c r="A891" s="32"/>
      <c r="B891" s="32"/>
    </row>
    <row r="892">
      <c r="A892" s="32"/>
      <c r="B892" s="32"/>
    </row>
    <row r="893">
      <c r="A893" s="32"/>
      <c r="B893" s="32"/>
    </row>
    <row r="894">
      <c r="A894" s="32"/>
      <c r="B894" s="32"/>
    </row>
    <row r="895">
      <c r="A895" s="32"/>
      <c r="B895" s="32"/>
    </row>
    <row r="896">
      <c r="A896" s="32"/>
      <c r="B896" s="32"/>
    </row>
    <row r="897">
      <c r="A897" s="32"/>
      <c r="B897" s="32"/>
    </row>
    <row r="898">
      <c r="A898" s="32"/>
      <c r="B898" s="32"/>
    </row>
    <row r="899">
      <c r="A899" s="32"/>
      <c r="B899" s="32"/>
    </row>
    <row r="900">
      <c r="A900" s="32"/>
      <c r="B900" s="32"/>
    </row>
    <row r="901">
      <c r="A901" s="32"/>
      <c r="B901" s="32"/>
    </row>
    <row r="902">
      <c r="A902" s="32"/>
      <c r="B902" s="32"/>
    </row>
    <row r="903">
      <c r="A903" s="32"/>
      <c r="B903" s="32"/>
    </row>
    <row r="904">
      <c r="A904" s="32"/>
      <c r="B904" s="32"/>
    </row>
    <row r="905">
      <c r="A905" s="32"/>
      <c r="B905" s="32"/>
    </row>
    <row r="906">
      <c r="A906" s="32"/>
      <c r="B906" s="32"/>
    </row>
    <row r="907">
      <c r="A907" s="32"/>
      <c r="B907" s="32"/>
    </row>
    <row r="908">
      <c r="A908" s="32"/>
      <c r="B908" s="32"/>
    </row>
    <row r="909">
      <c r="A909" s="32"/>
      <c r="B909" s="32"/>
    </row>
    <row r="910">
      <c r="A910" s="32"/>
      <c r="B910" s="32"/>
    </row>
    <row r="911">
      <c r="A911" s="32"/>
      <c r="B911" s="32"/>
    </row>
    <row r="912">
      <c r="A912" s="32"/>
      <c r="B912" s="32"/>
    </row>
    <row r="913">
      <c r="A913" s="32"/>
      <c r="B913" s="32"/>
    </row>
    <row r="914">
      <c r="A914" s="32"/>
      <c r="B914" s="32"/>
    </row>
    <row r="915">
      <c r="A915" s="32"/>
      <c r="B915" s="32"/>
    </row>
    <row r="916">
      <c r="A916" s="32"/>
      <c r="B916" s="32"/>
    </row>
    <row r="917">
      <c r="A917" s="32"/>
      <c r="B917" s="32"/>
    </row>
    <row r="918">
      <c r="A918" s="32"/>
      <c r="B918" s="32"/>
    </row>
    <row r="919">
      <c r="A919" s="32"/>
      <c r="B919" s="32"/>
    </row>
    <row r="920">
      <c r="A920" s="32"/>
      <c r="B920" s="32"/>
    </row>
    <row r="921">
      <c r="A921" s="32"/>
      <c r="B921" s="32"/>
    </row>
    <row r="922">
      <c r="A922" s="32"/>
      <c r="B922" s="32"/>
    </row>
    <row r="923">
      <c r="A923" s="32"/>
      <c r="B923" s="32"/>
    </row>
    <row r="924">
      <c r="A924" s="32"/>
      <c r="B924" s="32"/>
    </row>
    <row r="925">
      <c r="A925" s="32"/>
      <c r="B925" s="32"/>
    </row>
    <row r="926">
      <c r="A926" s="32"/>
      <c r="B926" s="32"/>
    </row>
    <row r="927">
      <c r="A927" s="32"/>
      <c r="B927" s="32"/>
    </row>
    <row r="928">
      <c r="A928" s="32"/>
      <c r="B928" s="32"/>
    </row>
    <row r="929">
      <c r="A929" s="32"/>
      <c r="B929" s="32"/>
    </row>
    <row r="930">
      <c r="A930" s="32"/>
      <c r="B930" s="32"/>
    </row>
    <row r="931">
      <c r="A931" s="32"/>
      <c r="B931" s="32"/>
    </row>
    <row r="932">
      <c r="A932" s="32"/>
      <c r="B932" s="32"/>
    </row>
    <row r="933">
      <c r="A933" s="32"/>
      <c r="B933" s="32"/>
    </row>
    <row r="934">
      <c r="A934" s="32"/>
      <c r="B934" s="32"/>
    </row>
    <row r="935">
      <c r="A935" s="32"/>
      <c r="B935" s="32"/>
    </row>
    <row r="936">
      <c r="A936" s="32"/>
      <c r="B936" s="32"/>
    </row>
    <row r="937">
      <c r="A937" s="32"/>
      <c r="B937" s="32"/>
    </row>
    <row r="938">
      <c r="A938" s="32"/>
      <c r="B938" s="32"/>
    </row>
    <row r="939">
      <c r="A939" s="32"/>
      <c r="B939" s="32"/>
    </row>
    <row r="940">
      <c r="A940" s="32"/>
      <c r="B940" s="32"/>
    </row>
    <row r="941">
      <c r="A941" s="32"/>
      <c r="B941" s="32"/>
    </row>
    <row r="942">
      <c r="A942" s="32"/>
      <c r="B942" s="32"/>
    </row>
    <row r="943">
      <c r="A943" s="32"/>
      <c r="B943" s="32"/>
    </row>
    <row r="944">
      <c r="A944" s="32"/>
      <c r="B944" s="32"/>
    </row>
    <row r="945">
      <c r="A945" s="32"/>
      <c r="B945" s="32"/>
    </row>
    <row r="946">
      <c r="A946" s="32"/>
      <c r="B946" s="32"/>
    </row>
    <row r="947">
      <c r="A947" s="32"/>
      <c r="B947" s="32"/>
    </row>
    <row r="948">
      <c r="A948" s="32"/>
      <c r="B948" s="32"/>
    </row>
    <row r="949">
      <c r="A949" s="32"/>
      <c r="B949" s="32"/>
    </row>
    <row r="950">
      <c r="A950" s="32"/>
      <c r="B950" s="32"/>
    </row>
    <row r="951">
      <c r="A951" s="32"/>
      <c r="B951" s="32"/>
    </row>
    <row r="952">
      <c r="A952" s="32"/>
      <c r="B952" s="32"/>
    </row>
    <row r="953">
      <c r="A953" s="32"/>
      <c r="B953" s="32"/>
    </row>
    <row r="954">
      <c r="A954" s="32"/>
      <c r="B954" s="32"/>
    </row>
    <row r="955">
      <c r="A955" s="32"/>
      <c r="B955" s="32"/>
    </row>
    <row r="956">
      <c r="A956" s="32"/>
      <c r="B956" s="32"/>
    </row>
    <row r="957">
      <c r="A957" s="32"/>
      <c r="B957" s="32"/>
    </row>
    <row r="958">
      <c r="A958" s="32"/>
      <c r="B958" s="32"/>
    </row>
    <row r="959">
      <c r="A959" s="32"/>
      <c r="B959" s="32"/>
    </row>
    <row r="960">
      <c r="A960" s="32"/>
      <c r="B960" s="32"/>
    </row>
    <row r="961">
      <c r="A961" s="32"/>
      <c r="B961" s="32"/>
    </row>
    <row r="962">
      <c r="A962" s="32"/>
      <c r="B962" s="32"/>
    </row>
    <row r="963">
      <c r="A963" s="32"/>
      <c r="B963" s="32"/>
    </row>
    <row r="964">
      <c r="A964" s="32"/>
      <c r="B964" s="32"/>
    </row>
    <row r="965">
      <c r="A965" s="32"/>
      <c r="B965" s="32"/>
    </row>
    <row r="966">
      <c r="A966" s="32"/>
      <c r="B966" s="32"/>
    </row>
    <row r="967">
      <c r="A967" s="32"/>
      <c r="B967" s="32"/>
    </row>
    <row r="968">
      <c r="A968" s="32"/>
      <c r="B968" s="32"/>
    </row>
    <row r="969">
      <c r="A969" s="32"/>
      <c r="B969" s="32"/>
    </row>
    <row r="970">
      <c r="A970" s="32"/>
      <c r="B970" s="32"/>
    </row>
    <row r="971">
      <c r="A971" s="32"/>
      <c r="B971" s="32"/>
    </row>
    <row r="972">
      <c r="A972" s="32"/>
      <c r="B972" s="32"/>
    </row>
    <row r="973">
      <c r="A973" s="32"/>
      <c r="B973" s="32"/>
    </row>
    <row r="974">
      <c r="A974" s="32"/>
      <c r="B974" s="32"/>
    </row>
    <row r="975">
      <c r="A975" s="32"/>
      <c r="B975" s="32"/>
    </row>
    <row r="976">
      <c r="A976" s="32"/>
      <c r="B976" s="32"/>
    </row>
    <row r="977">
      <c r="A977" s="32"/>
      <c r="B977" s="32"/>
    </row>
    <row r="978">
      <c r="A978" s="32"/>
      <c r="B978" s="32"/>
    </row>
    <row r="979">
      <c r="A979" s="32"/>
      <c r="B979" s="32"/>
    </row>
    <row r="980">
      <c r="A980" s="32"/>
      <c r="B980" s="32"/>
    </row>
    <row r="981">
      <c r="A981" s="32"/>
      <c r="B981" s="32"/>
    </row>
    <row r="982">
      <c r="A982" s="32"/>
      <c r="B982" s="32"/>
    </row>
    <row r="983">
      <c r="A983" s="32"/>
      <c r="B983" s="32"/>
    </row>
    <row r="984">
      <c r="A984" s="32"/>
      <c r="B984" s="32"/>
    </row>
    <row r="985">
      <c r="A985" s="32"/>
      <c r="B985" s="32"/>
    </row>
    <row r="986">
      <c r="A986" s="32"/>
      <c r="B986" s="32"/>
    </row>
    <row r="987">
      <c r="A987" s="32"/>
      <c r="B987" s="32"/>
    </row>
    <row r="988">
      <c r="A988" s="32"/>
      <c r="B988" s="32"/>
    </row>
    <row r="989">
      <c r="A989" s="32"/>
      <c r="B989" s="32"/>
    </row>
    <row r="990">
      <c r="A990" s="32"/>
      <c r="B990" s="32"/>
    </row>
    <row r="991">
      <c r="A991" s="32"/>
      <c r="B991" s="32"/>
    </row>
    <row r="992">
      <c r="A992" s="32"/>
      <c r="B992" s="32"/>
    </row>
    <row r="993">
      <c r="A993" s="32"/>
      <c r="B993" s="32"/>
    </row>
    <row r="994">
      <c r="A994" s="32"/>
      <c r="B994" s="32"/>
    </row>
    <row r="995">
      <c r="A995" s="32"/>
      <c r="B995" s="32"/>
    </row>
    <row r="996">
      <c r="A996" s="32"/>
      <c r="B996" s="32"/>
    </row>
    <row r="997">
      <c r="A997" s="32"/>
      <c r="B997" s="32"/>
    </row>
    <row r="998">
      <c r="A998" s="32"/>
      <c r="B998" s="32"/>
    </row>
    <row r="999">
      <c r="A999" s="32"/>
      <c r="B999" s="32"/>
    </row>
    <row r="1000">
      <c r="A1000" s="32"/>
      <c r="B1000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3" t="s">
        <v>321</v>
      </c>
      <c r="B1" s="33" t="s">
        <v>322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89</v>
      </c>
      <c r="B2" s="35" t="s">
        <v>249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36" t="s">
        <v>160</v>
      </c>
      <c r="B3" s="36" t="s">
        <v>299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5" t="s">
        <v>25</v>
      </c>
      <c r="B4" s="35" t="s">
        <v>193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6" t="s">
        <v>154</v>
      </c>
      <c r="B5" s="36" t="s">
        <v>293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35" t="s">
        <v>13</v>
      </c>
      <c r="B6" s="35" t="s">
        <v>189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6" t="s">
        <v>170</v>
      </c>
      <c r="B7" s="36" t="s">
        <v>308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5" t="s">
        <v>65</v>
      </c>
      <c r="B8" s="35" t="s">
        <v>233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36" t="s">
        <v>27</v>
      </c>
      <c r="B9" s="36" t="s">
        <v>200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35" t="s">
        <v>172</v>
      </c>
      <c r="B10" s="35" t="s">
        <v>310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36" t="s">
        <v>53</v>
      </c>
      <c r="B11" s="36" t="s">
        <v>222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35" t="s">
        <v>37</v>
      </c>
      <c r="B12" s="35" t="s">
        <v>209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36" t="s">
        <v>125</v>
      </c>
      <c r="B13" s="36" t="s">
        <v>274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5" t="s">
        <v>77</v>
      </c>
      <c r="B14" s="35" t="s">
        <v>242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36" t="s">
        <v>31</v>
      </c>
      <c r="B15" s="36" t="s">
        <v>203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35" t="s">
        <v>137</v>
      </c>
      <c r="B16" s="35" t="s">
        <v>280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36" t="s">
        <v>49</v>
      </c>
      <c r="B17" s="36" t="s">
        <v>218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35" t="s">
        <v>150</v>
      </c>
      <c r="B18" s="35" t="s">
        <v>290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36" t="s">
        <v>162</v>
      </c>
      <c r="B19" s="36" t="s">
        <v>300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5" t="s">
        <v>41</v>
      </c>
      <c r="B20" s="35" t="s">
        <v>212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36" t="s">
        <v>168</v>
      </c>
      <c r="B21" s="36" t="s">
        <v>306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35" t="s">
        <v>323</v>
      </c>
      <c r="B22" s="35" t="s">
        <v>324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6" t="s">
        <v>325</v>
      </c>
      <c r="B23" s="36" t="s">
        <v>326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5" t="s">
        <v>17</v>
      </c>
      <c r="B24" s="35" t="s">
        <v>193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36" t="s">
        <v>73</v>
      </c>
      <c r="B25" s="36" t="s">
        <v>239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35" t="s">
        <v>97</v>
      </c>
      <c r="B26" s="35" t="s">
        <v>253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6" t="s">
        <v>327</v>
      </c>
      <c r="B27" s="36" t="s">
        <v>328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5" t="s">
        <v>142</v>
      </c>
      <c r="B28" s="35" t="s">
        <v>284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6" t="s">
        <v>79</v>
      </c>
      <c r="B29" s="36" t="s">
        <v>243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5" t="s">
        <v>329</v>
      </c>
      <c r="B30" s="35" t="s">
        <v>330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6" t="s">
        <v>63</v>
      </c>
      <c r="B31" s="36" t="s">
        <v>231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5" t="s">
        <v>23</v>
      </c>
      <c r="B32" s="35" t="s">
        <v>199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6" t="s">
        <v>331</v>
      </c>
      <c r="B33" s="36" t="s">
        <v>253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5" t="s">
        <v>59</v>
      </c>
      <c r="B34" s="35" t="s">
        <v>227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6" t="s">
        <v>103</v>
      </c>
      <c r="B35" s="36" t="s">
        <v>257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5" t="s">
        <v>332</v>
      </c>
      <c r="B36" s="35" t="s">
        <v>333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6" t="s">
        <v>334</v>
      </c>
      <c r="B37" s="36" t="s">
        <v>335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5" t="s">
        <v>336</v>
      </c>
      <c r="B38" s="35" t="s">
        <v>337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6" t="s">
        <v>43</v>
      </c>
      <c r="B39" s="36" t="s">
        <v>213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5" t="s">
        <v>55</v>
      </c>
      <c r="B40" s="35" t="s">
        <v>223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6" t="s">
        <v>152</v>
      </c>
      <c r="B41" s="36" t="s">
        <v>292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5" t="s">
        <v>111</v>
      </c>
      <c r="B42" s="35" t="s">
        <v>265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6" t="s">
        <v>338</v>
      </c>
      <c r="B43" s="36" t="s">
        <v>339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5" t="s">
        <v>95</v>
      </c>
      <c r="B44" s="35" t="s">
        <v>252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6" t="s">
        <v>57</v>
      </c>
      <c r="B45" s="36" t="s">
        <v>225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5" t="s">
        <v>99</v>
      </c>
      <c r="B46" s="35" t="s">
        <v>254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6" t="s">
        <v>93</v>
      </c>
      <c r="B47" s="36" t="s">
        <v>251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5" t="s">
        <v>340</v>
      </c>
      <c r="B48" s="35" t="s">
        <v>341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6" t="s">
        <v>15</v>
      </c>
      <c r="B49" s="36" t="s">
        <v>191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5" t="s">
        <v>342</v>
      </c>
      <c r="B50" s="35" t="s">
        <v>343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6" t="s">
        <v>344</v>
      </c>
      <c r="B51" s="36" t="s">
        <v>345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5" t="s">
        <v>146</v>
      </c>
      <c r="B52" s="35" t="s">
        <v>287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6" t="s">
        <v>346</v>
      </c>
      <c r="B53" s="36" t="s">
        <v>347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5" t="s">
        <v>348</v>
      </c>
      <c r="B54" s="35" t="s">
        <v>335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6" t="s">
        <v>101</v>
      </c>
      <c r="B55" s="36" t="s">
        <v>256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5" t="s">
        <v>349</v>
      </c>
      <c r="B56" s="35" t="s">
        <v>350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6" t="s">
        <v>81</v>
      </c>
      <c r="B57" s="36" t="s">
        <v>244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5" t="s">
        <v>117</v>
      </c>
      <c r="B58" s="35" t="s">
        <v>268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6" t="s">
        <v>47</v>
      </c>
      <c r="B59" s="36" t="s">
        <v>216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5" t="s">
        <v>29</v>
      </c>
      <c r="B60" s="35" t="s">
        <v>201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6" t="s">
        <v>83</v>
      </c>
      <c r="B61" s="36" t="s">
        <v>246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5" t="s">
        <v>69</v>
      </c>
      <c r="B62" s="35" t="s">
        <v>236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6" t="s">
        <v>351</v>
      </c>
      <c r="B63" s="36" t="s">
        <v>352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5" t="s">
        <v>164</v>
      </c>
      <c r="B64" s="35" t="s">
        <v>302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6" t="s">
        <v>51</v>
      </c>
      <c r="B65" s="36" t="s">
        <v>220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5" t="s">
        <v>353</v>
      </c>
      <c r="B66" s="35" t="s">
        <v>354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6" t="s">
        <v>156</v>
      </c>
      <c r="B67" s="36" t="s">
        <v>295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5" t="s">
        <v>355</v>
      </c>
      <c r="B68" s="35" t="s">
        <v>356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6" t="s">
        <v>91</v>
      </c>
      <c r="B69" s="36" t="s">
        <v>222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5" t="s">
        <v>45</v>
      </c>
      <c r="B70" s="35" t="s">
        <v>214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6" t="s">
        <v>357</v>
      </c>
      <c r="B71" s="36" t="s">
        <v>358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5" t="s">
        <v>166</v>
      </c>
      <c r="B72" s="35" t="s">
        <v>304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6" t="s">
        <v>19</v>
      </c>
      <c r="B73" s="36" t="s">
        <v>195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5" t="s">
        <v>359</v>
      </c>
      <c r="B74" s="35" t="s">
        <v>360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6" t="s">
        <v>71</v>
      </c>
      <c r="B75" s="36" t="s">
        <v>237</v>
      </c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5" t="s">
        <v>361</v>
      </c>
      <c r="B76" s="35" t="s">
        <v>362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6" t="s">
        <v>105</v>
      </c>
      <c r="B77" s="36" t="s">
        <v>259</v>
      </c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5" t="s">
        <v>363</v>
      </c>
      <c r="B78" s="35" t="s">
        <v>364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6" t="s">
        <v>365</v>
      </c>
      <c r="B79" s="36" t="s">
        <v>366</v>
      </c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5" t="s">
        <v>367</v>
      </c>
      <c r="B80" s="37" t="s">
        <v>368</v>
      </c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6" t="s">
        <v>369</v>
      </c>
      <c r="B81" s="36" t="s">
        <v>370</v>
      </c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5" t="s">
        <v>67</v>
      </c>
      <c r="B82" s="35" t="s">
        <v>235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6" t="s">
        <v>39</v>
      </c>
      <c r="B83" s="36" t="s">
        <v>211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5" t="s">
        <v>148</v>
      </c>
      <c r="B84" s="35" t="s">
        <v>288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6" t="s">
        <v>135</v>
      </c>
      <c r="B85" s="36" t="s">
        <v>266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5" t="s">
        <v>33</v>
      </c>
      <c r="B86" s="35" t="s">
        <v>205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6" t="s">
        <v>158</v>
      </c>
      <c r="B87" s="36" t="s">
        <v>297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5" t="s">
        <v>371</v>
      </c>
      <c r="B88" s="35" t="s">
        <v>372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6" t="s">
        <v>373</v>
      </c>
      <c r="B89" s="36" t="s">
        <v>374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5" t="s">
        <v>131</v>
      </c>
      <c r="B90" s="35" t="s">
        <v>277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6" t="s">
        <v>375</v>
      </c>
      <c r="B91" s="36" t="s">
        <v>376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5" t="s">
        <v>115</v>
      </c>
      <c r="B92" s="35" t="s">
        <v>267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6" t="s">
        <v>75</v>
      </c>
      <c r="B93" s="36" t="s">
        <v>241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5" t="s">
        <v>377</v>
      </c>
      <c r="B94" s="35" t="s">
        <v>378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6" t="s">
        <v>123</v>
      </c>
      <c r="B95" s="36" t="s">
        <v>272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5" t="s">
        <v>85</v>
      </c>
      <c r="B96" s="35" t="s">
        <v>247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6" t="s">
        <v>35</v>
      </c>
      <c r="B97" s="36" t="s">
        <v>207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5" t="s">
        <v>379</v>
      </c>
      <c r="B98" s="35" t="s">
        <v>380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6" t="s">
        <v>141</v>
      </c>
      <c r="B99" s="36" t="s">
        <v>283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5" t="s">
        <v>381</v>
      </c>
      <c r="B100" s="35" t="s">
        <v>382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6" t="s">
        <v>383</v>
      </c>
      <c r="B101" s="36" t="s">
        <v>384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5" t="s">
        <v>21</v>
      </c>
      <c r="B102" s="35" t="s">
        <v>197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6" t="s">
        <v>385</v>
      </c>
      <c r="B103" s="36" t="s">
        <v>386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5" t="s">
        <v>387</v>
      </c>
      <c r="B104" s="35" t="s">
        <v>189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6" t="s">
        <v>133</v>
      </c>
      <c r="B105" s="36" t="s">
        <v>278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5" t="s">
        <v>388</v>
      </c>
      <c r="B106" s="35" t="s">
        <v>389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6" t="s">
        <v>390</v>
      </c>
      <c r="B107" s="36" t="s">
        <v>391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5" t="s">
        <v>87</v>
      </c>
      <c r="B108" s="35" t="s">
        <v>248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6" t="s">
        <v>107</v>
      </c>
      <c r="B109" s="36" t="s">
        <v>261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5" t="s">
        <v>392</v>
      </c>
      <c r="B110" s="35" t="s">
        <v>393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6" t="s">
        <v>144</v>
      </c>
      <c r="B111" s="36" t="s">
        <v>286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5" t="s">
        <v>119</v>
      </c>
      <c r="B112" s="35" t="s">
        <v>269</v>
      </c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6" t="s">
        <v>394</v>
      </c>
      <c r="B113" s="36" t="s">
        <v>395</v>
      </c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5" t="s">
        <v>396</v>
      </c>
      <c r="B114" s="35" t="s">
        <v>397</v>
      </c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6" t="s">
        <v>121</v>
      </c>
      <c r="B115" s="36" t="s">
        <v>121</v>
      </c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5" t="s">
        <v>139</v>
      </c>
      <c r="B116" s="35" t="s">
        <v>282</v>
      </c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6" t="s">
        <v>109</v>
      </c>
      <c r="B117" s="36" t="s">
        <v>263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5" t="s">
        <v>398</v>
      </c>
      <c r="B118" s="35" t="s">
        <v>399</v>
      </c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6" t="s">
        <v>400</v>
      </c>
      <c r="B119" s="36" t="s">
        <v>401</v>
      </c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5" t="s">
        <v>402</v>
      </c>
      <c r="B120" s="35" t="s">
        <v>403</v>
      </c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6" t="s">
        <v>61</v>
      </c>
      <c r="B121" s="36" t="s">
        <v>229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5" t="s">
        <v>404</v>
      </c>
      <c r="B122" s="35" t="s">
        <v>405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6" t="s">
        <v>406</v>
      </c>
      <c r="B123" s="36" t="s">
        <v>407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5" t="s">
        <v>408</v>
      </c>
      <c r="B124" s="35" t="s">
        <v>409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6" t="s">
        <v>410</v>
      </c>
      <c r="B125" s="36" t="s">
        <v>411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5" t="s">
        <v>412</v>
      </c>
      <c r="B126" s="35" t="s">
        <v>413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6" t="s">
        <v>414</v>
      </c>
      <c r="B127" s="36" t="s">
        <v>415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5" t="s">
        <v>416</v>
      </c>
      <c r="B128" s="35" t="s">
        <v>417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6" t="s">
        <v>418</v>
      </c>
      <c r="B129" s="36" t="s">
        <v>419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5" t="s">
        <v>127</v>
      </c>
      <c r="B130" s="35" t="s">
        <v>275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6" t="s">
        <v>129</v>
      </c>
      <c r="B131" s="36" t="s">
        <v>276</v>
      </c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5" t="s">
        <v>420</v>
      </c>
      <c r="B132" s="35" t="s">
        <v>421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6" t="s">
        <v>422</v>
      </c>
      <c r="B133" s="36" t="s">
        <v>423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5" t="s">
        <v>424</v>
      </c>
      <c r="B134" s="35" t="s">
        <v>425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6" t="s">
        <v>426</v>
      </c>
      <c r="B135" s="36" t="s">
        <v>427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5" t="s">
        <v>428</v>
      </c>
      <c r="B136" s="35" t="s">
        <v>429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6" t="s">
        <v>430</v>
      </c>
      <c r="B137" s="36" t="s">
        <v>431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5" t="s">
        <v>432</v>
      </c>
      <c r="B138" s="35" t="s">
        <v>433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6" t="s">
        <v>434</v>
      </c>
      <c r="B139" s="36" t="s">
        <v>435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5" t="s">
        <v>436</v>
      </c>
      <c r="B140" s="35" t="s">
        <v>437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6" t="s">
        <v>438</v>
      </c>
      <c r="B141" s="36" t="s">
        <v>439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5" t="s">
        <v>440</v>
      </c>
      <c r="B142" s="35" t="s">
        <v>441</v>
      </c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6" t="s">
        <v>442</v>
      </c>
      <c r="B143" s="36" t="s">
        <v>443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5" t="s">
        <v>444</v>
      </c>
      <c r="B144" s="35" t="s">
        <v>445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6" t="s">
        <v>446</v>
      </c>
      <c r="B145" s="36" t="s">
        <v>446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5" t="s">
        <v>447</v>
      </c>
      <c r="B146" s="35" t="s">
        <v>448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6" t="s">
        <v>449</v>
      </c>
      <c r="B147" s="36" t="s">
        <v>450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5" t="s">
        <v>451</v>
      </c>
      <c r="B148" s="35" t="s">
        <v>452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6" t="s">
        <v>453</v>
      </c>
      <c r="B149" s="36" t="s">
        <v>203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5" t="s">
        <v>454</v>
      </c>
      <c r="B150" s="35" t="s">
        <v>455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6" t="s">
        <v>456</v>
      </c>
      <c r="B151" s="36" t="s">
        <v>457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5" t="s">
        <v>458</v>
      </c>
      <c r="B152" s="35" t="s">
        <v>459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6" t="s">
        <v>460</v>
      </c>
      <c r="B153" s="36" t="s">
        <v>461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5" t="s">
        <v>462</v>
      </c>
      <c r="B154" s="35" t="s">
        <v>463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6" t="s">
        <v>464</v>
      </c>
      <c r="B155" s="36" t="s">
        <v>465</v>
      </c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5" t="s">
        <v>466</v>
      </c>
      <c r="B156" s="35" t="s">
        <v>467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6" t="s">
        <v>468</v>
      </c>
      <c r="B157" s="36" t="s">
        <v>469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5" t="s">
        <v>470</v>
      </c>
      <c r="B158" s="35" t="s">
        <v>471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6" t="s">
        <v>472</v>
      </c>
      <c r="B159" s="36" t="s">
        <v>473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5" t="s">
        <v>474</v>
      </c>
      <c r="B160" s="35" t="s">
        <v>475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6" t="s">
        <v>476</v>
      </c>
      <c r="B161" s="36" t="s">
        <v>477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5" t="s">
        <v>478</v>
      </c>
      <c r="B162" s="35" t="s">
        <v>479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6" t="s">
        <v>480</v>
      </c>
      <c r="B163" s="36" t="s">
        <v>481</v>
      </c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5" t="s">
        <v>482</v>
      </c>
      <c r="B164" s="35" t="s">
        <v>483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6" t="s">
        <v>484</v>
      </c>
      <c r="B165" s="36" t="s">
        <v>485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5" t="s">
        <v>486</v>
      </c>
      <c r="B166" s="35" t="s">
        <v>487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6" t="s">
        <v>488</v>
      </c>
      <c r="B167" s="36" t="s">
        <v>489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5" t="s">
        <v>490</v>
      </c>
      <c r="B168" s="35" t="s">
        <v>491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6" t="s">
        <v>492</v>
      </c>
      <c r="B169" s="36" t="s">
        <v>493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5" t="s">
        <v>494</v>
      </c>
      <c r="B170" s="35" t="s">
        <v>495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6" t="s">
        <v>496</v>
      </c>
      <c r="B171" s="36" t="s">
        <v>497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5" t="s">
        <v>498</v>
      </c>
      <c r="B172" s="35" t="s">
        <v>265</v>
      </c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6" t="s">
        <v>113</v>
      </c>
      <c r="B173" s="36" t="s">
        <v>266</v>
      </c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5" t="s">
        <v>499</v>
      </c>
      <c r="B174" s="35" t="s">
        <v>500</v>
      </c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6" t="s">
        <v>501</v>
      </c>
      <c r="B175" s="36" t="s">
        <v>502</v>
      </c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5" t="s">
        <v>503</v>
      </c>
      <c r="B176" s="35" t="s">
        <v>504</v>
      </c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6" t="s">
        <v>505</v>
      </c>
      <c r="B177" s="36" t="s">
        <v>506</v>
      </c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5" t="s">
        <v>507</v>
      </c>
      <c r="B178" s="35" t="s">
        <v>508</v>
      </c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6" t="s">
        <v>509</v>
      </c>
      <c r="B179" s="36" t="s">
        <v>510</v>
      </c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5" t="s">
        <v>511</v>
      </c>
      <c r="B180" s="35" t="s">
        <v>393</v>
      </c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6" t="s">
        <v>512</v>
      </c>
      <c r="B181" s="36" t="s">
        <v>513</v>
      </c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5" t="s">
        <v>514</v>
      </c>
      <c r="B182" s="35" t="s">
        <v>515</v>
      </c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6" t="s">
        <v>516</v>
      </c>
      <c r="B183" s="36" t="s">
        <v>517</v>
      </c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5" t="s">
        <v>518</v>
      </c>
      <c r="B184" s="35" t="s">
        <v>519</v>
      </c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6" t="s">
        <v>520</v>
      </c>
      <c r="B185" s="36" t="s">
        <v>521</v>
      </c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5" t="s">
        <v>522</v>
      </c>
      <c r="B186" s="35" t="s">
        <v>523</v>
      </c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6" t="s">
        <v>524</v>
      </c>
      <c r="B187" s="36" t="s">
        <v>525</v>
      </c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5" t="s">
        <v>526</v>
      </c>
      <c r="B188" s="35" t="s">
        <v>527</v>
      </c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6" t="s">
        <v>528</v>
      </c>
      <c r="B189" s="36" t="s">
        <v>529</v>
      </c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5" t="s">
        <v>530</v>
      </c>
      <c r="B190" s="35" t="s">
        <v>531</v>
      </c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6" t="s">
        <v>532</v>
      </c>
      <c r="B191" s="36" t="s">
        <v>411</v>
      </c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5" t="s">
        <v>533</v>
      </c>
      <c r="B192" s="35" t="s">
        <v>443</v>
      </c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6" t="s">
        <v>534</v>
      </c>
      <c r="B193" s="36" t="s">
        <v>535</v>
      </c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5" t="s">
        <v>536</v>
      </c>
      <c r="B194" s="35" t="s">
        <v>537</v>
      </c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6" t="s">
        <v>538</v>
      </c>
      <c r="B195" s="36" t="s">
        <v>539</v>
      </c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5" t="s">
        <v>540</v>
      </c>
      <c r="B196" s="35" t="s">
        <v>541</v>
      </c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6" t="s">
        <v>542</v>
      </c>
      <c r="B197" s="36" t="s">
        <v>543</v>
      </c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5" t="s">
        <v>544</v>
      </c>
      <c r="B198" s="35" t="s">
        <v>545</v>
      </c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6" t="s">
        <v>546</v>
      </c>
      <c r="B199" s="36" t="s">
        <v>547</v>
      </c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5" t="s">
        <v>548</v>
      </c>
      <c r="B200" s="35" t="s">
        <v>549</v>
      </c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6" t="s">
        <v>550</v>
      </c>
      <c r="B201" s="36" t="s">
        <v>551</v>
      </c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5" t="s">
        <v>552</v>
      </c>
      <c r="B202" s="35" t="s">
        <v>553</v>
      </c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6" t="s">
        <v>554</v>
      </c>
      <c r="B203" s="36" t="s">
        <v>555</v>
      </c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5" t="s">
        <v>556</v>
      </c>
      <c r="B204" s="35" t="s">
        <v>557</v>
      </c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6" t="s">
        <v>558</v>
      </c>
      <c r="B205" s="36" t="s">
        <v>559</v>
      </c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5" t="s">
        <v>560</v>
      </c>
      <c r="B206" s="35" t="s">
        <v>561</v>
      </c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6" t="s">
        <v>562</v>
      </c>
      <c r="B207" s="36" t="s">
        <v>563</v>
      </c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5" t="s">
        <v>564</v>
      </c>
      <c r="B208" s="35" t="s">
        <v>324</v>
      </c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6" t="s">
        <v>565</v>
      </c>
      <c r="B209" s="36" t="s">
        <v>566</v>
      </c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5" t="s">
        <v>567</v>
      </c>
      <c r="B210" s="35" t="s">
        <v>568</v>
      </c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6" t="s">
        <v>569</v>
      </c>
      <c r="B211" s="36" t="s">
        <v>570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5" t="s">
        <v>571</v>
      </c>
      <c r="B212" s="35" t="s">
        <v>572</v>
      </c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6" t="s">
        <v>573</v>
      </c>
      <c r="B213" s="36" t="s">
        <v>574</v>
      </c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5" t="s">
        <v>575</v>
      </c>
      <c r="B214" s="35" t="s">
        <v>576</v>
      </c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6" t="s">
        <v>577</v>
      </c>
      <c r="B215" s="36" t="s">
        <v>341</v>
      </c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5" t="s">
        <v>578</v>
      </c>
      <c r="B216" s="35" t="s">
        <v>579</v>
      </c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6" t="s">
        <v>580</v>
      </c>
      <c r="B217" s="36" t="s">
        <v>581</v>
      </c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5" t="s">
        <v>582</v>
      </c>
      <c r="B218" s="35" t="s">
        <v>583</v>
      </c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6" t="s">
        <v>584</v>
      </c>
      <c r="B219" s="36" t="s">
        <v>242</v>
      </c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5" t="s">
        <v>585</v>
      </c>
      <c r="B220" s="35" t="s">
        <v>586</v>
      </c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6" t="s">
        <v>587</v>
      </c>
      <c r="B221" s="36" t="s">
        <v>588</v>
      </c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5" t="s">
        <v>587</v>
      </c>
      <c r="B222" s="35" t="s">
        <v>589</v>
      </c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6" t="s">
        <v>590</v>
      </c>
      <c r="B223" s="36" t="s">
        <v>591</v>
      </c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5" t="s">
        <v>592</v>
      </c>
      <c r="B224" s="35" t="s">
        <v>593</v>
      </c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6" t="s">
        <v>594</v>
      </c>
      <c r="B225" s="36" t="s">
        <v>595</v>
      </c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5" t="s">
        <v>596</v>
      </c>
      <c r="B226" s="35" t="s">
        <v>597</v>
      </c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6" t="s">
        <v>598</v>
      </c>
      <c r="B227" s="36" t="s">
        <v>599</v>
      </c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5" t="s">
        <v>600</v>
      </c>
      <c r="B228" s="35" t="s">
        <v>601</v>
      </c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6" t="s">
        <v>602</v>
      </c>
      <c r="B229" s="36" t="s">
        <v>603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5" t="s">
        <v>604</v>
      </c>
      <c r="B230" s="35" t="s">
        <v>601</v>
      </c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6" t="s">
        <v>605</v>
      </c>
      <c r="B231" s="36" t="s">
        <v>606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5" t="s">
        <v>607</v>
      </c>
      <c r="B232" s="35" t="s">
        <v>608</v>
      </c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6" t="s">
        <v>609</v>
      </c>
      <c r="B233" s="36" t="s">
        <v>610</v>
      </c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5" t="s">
        <v>611</v>
      </c>
      <c r="B234" s="35" t="s">
        <v>612</v>
      </c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6" t="s">
        <v>613</v>
      </c>
      <c r="B235" s="36" t="s">
        <v>574</v>
      </c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5" t="s">
        <v>614</v>
      </c>
      <c r="B236" s="35" t="s">
        <v>615</v>
      </c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6" t="s">
        <v>616</v>
      </c>
      <c r="B237" s="36" t="s">
        <v>617</v>
      </c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5" t="s">
        <v>618</v>
      </c>
      <c r="B238" s="35" t="s">
        <v>251</v>
      </c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6" t="s">
        <v>619</v>
      </c>
      <c r="B239" s="36" t="s">
        <v>620</v>
      </c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5" t="s">
        <v>621</v>
      </c>
      <c r="B240" s="35" t="s">
        <v>591</v>
      </c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6" t="s">
        <v>622</v>
      </c>
      <c r="B241" s="36" t="s">
        <v>623</v>
      </c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5" t="s">
        <v>624</v>
      </c>
      <c r="B242" s="35" t="s">
        <v>625</v>
      </c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6" t="s">
        <v>626</v>
      </c>
      <c r="B243" s="36" t="s">
        <v>627</v>
      </c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5" t="s">
        <v>628</v>
      </c>
      <c r="B244" s="35" t="s">
        <v>246</v>
      </c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6" t="s">
        <v>629</v>
      </c>
      <c r="B245" s="36" t="s">
        <v>630</v>
      </c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5" t="s">
        <v>631</v>
      </c>
      <c r="B246" s="35" t="s">
        <v>545</v>
      </c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6" t="s">
        <v>632</v>
      </c>
      <c r="B247" s="36" t="s">
        <v>633</v>
      </c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5" t="s">
        <v>634</v>
      </c>
      <c r="B248" s="35" t="s">
        <v>635</v>
      </c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6" t="s">
        <v>636</v>
      </c>
      <c r="B249" s="36" t="s">
        <v>637</v>
      </c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5" t="s">
        <v>638</v>
      </c>
      <c r="B250" s="35" t="s">
        <v>639</v>
      </c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6" t="s">
        <v>640</v>
      </c>
      <c r="B251" s="36" t="s">
        <v>641</v>
      </c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5" t="s">
        <v>642</v>
      </c>
      <c r="B252" s="35" t="s">
        <v>397</v>
      </c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6" t="s">
        <v>643</v>
      </c>
      <c r="B253" s="36" t="s">
        <v>644</v>
      </c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5" t="s">
        <v>645</v>
      </c>
      <c r="B254" s="35" t="s">
        <v>646</v>
      </c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6" t="s">
        <v>647</v>
      </c>
      <c r="B255" s="36" t="s">
        <v>648</v>
      </c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5" t="s">
        <v>649</v>
      </c>
      <c r="B256" s="35" t="s">
        <v>237</v>
      </c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6" t="s">
        <v>650</v>
      </c>
      <c r="B257" s="36" t="s">
        <v>207</v>
      </c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5" t="s">
        <v>651</v>
      </c>
      <c r="B258" s="35" t="s">
        <v>652</v>
      </c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6" t="s">
        <v>653</v>
      </c>
      <c r="B259" s="36" t="s">
        <v>654</v>
      </c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5" t="s">
        <v>655</v>
      </c>
      <c r="B260" s="35" t="s">
        <v>646</v>
      </c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6" t="s">
        <v>656</v>
      </c>
      <c r="B261" s="36" t="s">
        <v>657</v>
      </c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5" t="s">
        <v>658</v>
      </c>
      <c r="B262" s="35" t="s">
        <v>659</v>
      </c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6" t="s">
        <v>660</v>
      </c>
      <c r="B263" s="36" t="s">
        <v>661</v>
      </c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5" t="s">
        <v>662</v>
      </c>
      <c r="B264" s="35" t="s">
        <v>663</v>
      </c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6" t="s">
        <v>664</v>
      </c>
      <c r="B265" s="36" t="s">
        <v>665</v>
      </c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5" t="s">
        <v>666</v>
      </c>
      <c r="B266" s="35" t="s">
        <v>667</v>
      </c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6" t="s">
        <v>668</v>
      </c>
      <c r="B267" s="36" t="s">
        <v>669</v>
      </c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5" t="s">
        <v>670</v>
      </c>
      <c r="B268" s="35" t="s">
        <v>570</v>
      </c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6" t="s">
        <v>671</v>
      </c>
      <c r="B269" s="36" t="s">
        <v>672</v>
      </c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5" t="s">
        <v>673</v>
      </c>
      <c r="B270" s="35" t="s">
        <v>672</v>
      </c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6" t="s">
        <v>674</v>
      </c>
      <c r="B271" s="36" t="s">
        <v>675</v>
      </c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5" t="s">
        <v>676</v>
      </c>
      <c r="B272" s="35" t="s">
        <v>677</v>
      </c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6" t="s">
        <v>678</v>
      </c>
      <c r="B273" s="36" t="s">
        <v>679</v>
      </c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5" t="s">
        <v>680</v>
      </c>
      <c r="B274" s="35" t="s">
        <v>681</v>
      </c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6" t="s">
        <v>682</v>
      </c>
      <c r="B275" s="36" t="s">
        <v>683</v>
      </c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5" t="s">
        <v>684</v>
      </c>
      <c r="B276" s="35" t="s">
        <v>685</v>
      </c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6" t="s">
        <v>686</v>
      </c>
      <c r="B277" s="36" t="s">
        <v>687</v>
      </c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5" t="s">
        <v>688</v>
      </c>
      <c r="B278" s="35" t="s">
        <v>689</v>
      </c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6" t="s">
        <v>690</v>
      </c>
      <c r="B279" s="36" t="s">
        <v>687</v>
      </c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5" t="s">
        <v>691</v>
      </c>
      <c r="B280" s="35" t="s">
        <v>551</v>
      </c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6" t="s">
        <v>692</v>
      </c>
      <c r="B281" s="36" t="s">
        <v>693</v>
      </c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5" t="s">
        <v>694</v>
      </c>
      <c r="B282" s="35" t="s">
        <v>687</v>
      </c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6" t="s">
        <v>695</v>
      </c>
      <c r="B283" s="36" t="s">
        <v>696</v>
      </c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5" t="s">
        <v>697</v>
      </c>
      <c r="B284" s="35" t="s">
        <v>429</v>
      </c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6" t="s">
        <v>698</v>
      </c>
      <c r="B285" s="36" t="s">
        <v>699</v>
      </c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5" t="s">
        <v>700</v>
      </c>
      <c r="B286" s="35" t="s">
        <v>661</v>
      </c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6" t="s">
        <v>701</v>
      </c>
      <c r="B287" s="36" t="s">
        <v>637</v>
      </c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5" t="s">
        <v>702</v>
      </c>
      <c r="B288" s="35" t="s">
        <v>703</v>
      </c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6" t="s">
        <v>704</v>
      </c>
      <c r="B289" s="36" t="s">
        <v>705</v>
      </c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5" t="s">
        <v>706</v>
      </c>
      <c r="B290" s="35" t="s">
        <v>707</v>
      </c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6" t="s">
        <v>708</v>
      </c>
      <c r="B291" s="36" t="s">
        <v>709</v>
      </c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5" t="s">
        <v>710</v>
      </c>
      <c r="B292" s="35" t="s">
        <v>711</v>
      </c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6" t="s">
        <v>712</v>
      </c>
      <c r="B293" s="36" t="s">
        <v>713</v>
      </c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5" t="s">
        <v>714</v>
      </c>
      <c r="B294" s="35" t="s">
        <v>715</v>
      </c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6" t="s">
        <v>716</v>
      </c>
      <c r="B295" s="36" t="s">
        <v>717</v>
      </c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5" t="s">
        <v>718</v>
      </c>
      <c r="B296" s="35" t="s">
        <v>719</v>
      </c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6" t="s">
        <v>720</v>
      </c>
      <c r="B297" s="36" t="s">
        <v>721</v>
      </c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5" t="s">
        <v>722</v>
      </c>
      <c r="B298" s="35" t="s">
        <v>723</v>
      </c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6" t="s">
        <v>724</v>
      </c>
      <c r="B299" s="36" t="s">
        <v>725</v>
      </c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5" t="s">
        <v>726</v>
      </c>
      <c r="B300" s="35" t="s">
        <v>727</v>
      </c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6" t="s">
        <v>728</v>
      </c>
      <c r="B301" s="36" t="s">
        <v>729</v>
      </c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5" t="s">
        <v>730</v>
      </c>
      <c r="B302" s="35" t="s">
        <v>731</v>
      </c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6" t="s">
        <v>732</v>
      </c>
      <c r="B303" s="36" t="s">
        <v>275</v>
      </c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5" t="s">
        <v>733</v>
      </c>
      <c r="B304" s="35" t="s">
        <v>734</v>
      </c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6" t="s">
        <v>735</v>
      </c>
      <c r="B305" s="36" t="s">
        <v>736</v>
      </c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5" t="s">
        <v>737</v>
      </c>
      <c r="B306" s="35" t="s">
        <v>738</v>
      </c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6" t="s">
        <v>739</v>
      </c>
      <c r="B307" s="36" t="s">
        <v>740</v>
      </c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5" t="s">
        <v>741</v>
      </c>
      <c r="B308" s="35" t="s">
        <v>742</v>
      </c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6" t="s">
        <v>743</v>
      </c>
      <c r="B309" s="36" t="s">
        <v>459</v>
      </c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5" t="s">
        <v>744</v>
      </c>
      <c r="B310" s="35" t="s">
        <v>745</v>
      </c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6" t="s">
        <v>746</v>
      </c>
      <c r="B311" s="36" t="s">
        <v>703</v>
      </c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5" t="s">
        <v>747</v>
      </c>
      <c r="B312" s="35" t="s">
        <v>748</v>
      </c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6" t="s">
        <v>749</v>
      </c>
      <c r="B313" s="36" t="s">
        <v>709</v>
      </c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5" t="s">
        <v>750</v>
      </c>
      <c r="B314" s="35" t="s">
        <v>652</v>
      </c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6" t="s">
        <v>751</v>
      </c>
      <c r="B315" s="36" t="s">
        <v>752</v>
      </c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5" t="s">
        <v>753</v>
      </c>
      <c r="B316" s="35" t="s">
        <v>754</v>
      </c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6" t="s">
        <v>755</v>
      </c>
      <c r="B317" s="36" t="s">
        <v>756</v>
      </c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5" t="s">
        <v>757</v>
      </c>
      <c r="B318" s="35" t="s">
        <v>758</v>
      </c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6" t="s">
        <v>759</v>
      </c>
      <c r="B319" s="36" t="s">
        <v>760</v>
      </c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5" t="s">
        <v>761</v>
      </c>
      <c r="B320" s="35" t="s">
        <v>762</v>
      </c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6" t="s">
        <v>763</v>
      </c>
      <c r="B321" s="36" t="s">
        <v>696</v>
      </c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5" t="s">
        <v>764</v>
      </c>
      <c r="B322" s="35" t="s">
        <v>765</v>
      </c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6" t="s">
        <v>766</v>
      </c>
      <c r="B323" s="36" t="s">
        <v>767</v>
      </c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5" t="s">
        <v>768</v>
      </c>
      <c r="B324" s="35" t="s">
        <v>769</v>
      </c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6" t="s">
        <v>770</v>
      </c>
      <c r="B325" s="36" t="s">
        <v>771</v>
      </c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5" t="s">
        <v>772</v>
      </c>
      <c r="B326" s="35" t="s">
        <v>717</v>
      </c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6" t="s">
        <v>773</v>
      </c>
      <c r="B327" s="36" t="s">
        <v>475</v>
      </c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5" t="s">
        <v>774</v>
      </c>
      <c r="B328" s="35" t="s">
        <v>775</v>
      </c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6" t="s">
        <v>776</v>
      </c>
      <c r="B329" s="36" t="s">
        <v>677</v>
      </c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5" t="s">
        <v>777</v>
      </c>
      <c r="B330" s="35" t="s">
        <v>778</v>
      </c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6" t="s">
        <v>779</v>
      </c>
      <c r="B331" s="36" t="s">
        <v>780</v>
      </c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5" t="s">
        <v>781</v>
      </c>
      <c r="B332" s="35" t="s">
        <v>782</v>
      </c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6" t="s">
        <v>783</v>
      </c>
      <c r="B333" s="36" t="s">
        <v>784</v>
      </c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5" t="s">
        <v>785</v>
      </c>
      <c r="B334" s="35" t="s">
        <v>786</v>
      </c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6" t="s">
        <v>787</v>
      </c>
      <c r="B335" s="36" t="s">
        <v>679</v>
      </c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5" t="s">
        <v>788</v>
      </c>
      <c r="B336" s="35" t="s">
        <v>789</v>
      </c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6" t="s">
        <v>790</v>
      </c>
      <c r="B337" s="36" t="s">
        <v>705</v>
      </c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5" t="s">
        <v>791</v>
      </c>
      <c r="B338" s="35" t="s">
        <v>792</v>
      </c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6" t="s">
        <v>793</v>
      </c>
      <c r="B339" s="36" t="s">
        <v>794</v>
      </c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5" t="s">
        <v>795</v>
      </c>
      <c r="B340" s="35" t="s">
        <v>796</v>
      </c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6" t="s">
        <v>797</v>
      </c>
      <c r="B341" s="36" t="s">
        <v>765</v>
      </c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5" t="s">
        <v>798</v>
      </c>
      <c r="B342" s="35" t="s">
        <v>633</v>
      </c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6" t="s">
        <v>799</v>
      </c>
      <c r="B343" s="36" t="s">
        <v>736</v>
      </c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5" t="s">
        <v>800</v>
      </c>
      <c r="B344" s="35" t="s">
        <v>792</v>
      </c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6" t="s">
        <v>801</v>
      </c>
      <c r="B345" s="36" t="s">
        <v>802</v>
      </c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5" t="s">
        <v>803</v>
      </c>
      <c r="B346" s="35" t="s">
        <v>804</v>
      </c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6" t="s">
        <v>805</v>
      </c>
      <c r="B347" s="36" t="s">
        <v>806</v>
      </c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5" t="s">
        <v>807</v>
      </c>
      <c r="B348" s="35" t="s">
        <v>681</v>
      </c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6" t="s">
        <v>808</v>
      </c>
      <c r="B349" s="36" t="s">
        <v>752</v>
      </c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5" t="s">
        <v>809</v>
      </c>
      <c r="B350" s="35" t="s">
        <v>786</v>
      </c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6" t="s">
        <v>810</v>
      </c>
      <c r="B351" s="36" t="s">
        <v>811</v>
      </c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5" t="s">
        <v>812</v>
      </c>
      <c r="B352" s="35" t="s">
        <v>813</v>
      </c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6" t="s">
        <v>814</v>
      </c>
      <c r="B353" s="36" t="s">
        <v>253</v>
      </c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5" t="s">
        <v>815</v>
      </c>
      <c r="B354" s="35" t="s">
        <v>778</v>
      </c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6" t="s">
        <v>816</v>
      </c>
      <c r="B355" s="36" t="s">
        <v>610</v>
      </c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5" t="s">
        <v>817</v>
      </c>
      <c r="B356" s="35" t="s">
        <v>583</v>
      </c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6" t="s">
        <v>818</v>
      </c>
      <c r="B357" s="36" t="s">
        <v>286</v>
      </c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5" t="s">
        <v>819</v>
      </c>
      <c r="B358" s="35" t="s">
        <v>820</v>
      </c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6" t="s">
        <v>821</v>
      </c>
      <c r="B359" s="36" t="s">
        <v>822</v>
      </c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5" t="s">
        <v>823</v>
      </c>
      <c r="B360" s="35" t="s">
        <v>824</v>
      </c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6" t="s">
        <v>825</v>
      </c>
      <c r="B361" s="36" t="s">
        <v>826</v>
      </c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5" t="s">
        <v>827</v>
      </c>
      <c r="B362" s="35" t="s">
        <v>771</v>
      </c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6" t="s">
        <v>828</v>
      </c>
      <c r="B363" s="36" t="s">
        <v>738</v>
      </c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5" t="s">
        <v>829</v>
      </c>
      <c r="B364" s="35" t="s">
        <v>721</v>
      </c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6" t="s">
        <v>830</v>
      </c>
      <c r="B365" s="36" t="s">
        <v>831</v>
      </c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5" t="s">
        <v>832</v>
      </c>
      <c r="B366" s="35" t="s">
        <v>806</v>
      </c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6" t="s">
        <v>833</v>
      </c>
      <c r="B367" s="36" t="s">
        <v>834</v>
      </c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5" t="s">
        <v>835</v>
      </c>
      <c r="B368" s="35" t="s">
        <v>836</v>
      </c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6" t="s">
        <v>837</v>
      </c>
      <c r="B369" s="36" t="s">
        <v>838</v>
      </c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5" t="s">
        <v>839</v>
      </c>
      <c r="B370" s="35" t="s">
        <v>840</v>
      </c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6" t="s">
        <v>841</v>
      </c>
      <c r="B371" s="36" t="s">
        <v>834</v>
      </c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5" t="s">
        <v>842</v>
      </c>
      <c r="B372" s="35" t="s">
        <v>843</v>
      </c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6" t="s">
        <v>844</v>
      </c>
      <c r="B373" s="36" t="s">
        <v>742</v>
      </c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5" t="s">
        <v>845</v>
      </c>
      <c r="B374" s="35" t="s">
        <v>846</v>
      </c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6" t="s">
        <v>847</v>
      </c>
      <c r="B375" s="36" t="s">
        <v>848</v>
      </c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5" t="s">
        <v>849</v>
      </c>
      <c r="B376" s="35" t="s">
        <v>850</v>
      </c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6" t="s">
        <v>851</v>
      </c>
      <c r="B377" s="36" t="s">
        <v>848</v>
      </c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5" t="s">
        <v>852</v>
      </c>
      <c r="B378" s="35" t="s">
        <v>853</v>
      </c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6" t="s">
        <v>854</v>
      </c>
      <c r="B379" s="36" t="s">
        <v>570</v>
      </c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5" t="s">
        <v>855</v>
      </c>
      <c r="B380" s="35" t="s">
        <v>745</v>
      </c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6" t="s">
        <v>856</v>
      </c>
      <c r="B381" s="36" t="s">
        <v>857</v>
      </c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5" t="s">
        <v>858</v>
      </c>
      <c r="B382" s="35" t="s">
        <v>859</v>
      </c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6" t="s">
        <v>860</v>
      </c>
      <c r="B383" s="36" t="s">
        <v>806</v>
      </c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5" t="s">
        <v>861</v>
      </c>
      <c r="B384" s="35" t="s">
        <v>589</v>
      </c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6" t="s">
        <v>861</v>
      </c>
      <c r="B385" s="36" t="s">
        <v>588</v>
      </c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5" t="s">
        <v>862</v>
      </c>
      <c r="B386" s="35" t="s">
        <v>863</v>
      </c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6" t="s">
        <v>864</v>
      </c>
      <c r="B387" s="36" t="s">
        <v>813</v>
      </c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5" t="s">
        <v>865</v>
      </c>
      <c r="B388" s="35" t="s">
        <v>721</v>
      </c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6" t="s">
        <v>866</v>
      </c>
      <c r="B389" s="36" t="s">
        <v>867</v>
      </c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5" t="s">
        <v>868</v>
      </c>
      <c r="B390" s="35" t="s">
        <v>869</v>
      </c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6" t="s">
        <v>870</v>
      </c>
      <c r="B391" s="36" t="s">
        <v>719</v>
      </c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5" t="s">
        <v>871</v>
      </c>
      <c r="B392" s="35" t="s">
        <v>840</v>
      </c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6" t="s">
        <v>872</v>
      </c>
      <c r="B393" s="36" t="s">
        <v>719</v>
      </c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5" t="s">
        <v>873</v>
      </c>
      <c r="B394" s="35" t="s">
        <v>874</v>
      </c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6" t="s">
        <v>875</v>
      </c>
      <c r="B395" s="36" t="s">
        <v>802</v>
      </c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5" t="s">
        <v>876</v>
      </c>
      <c r="B396" s="35" t="s">
        <v>877</v>
      </c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6" t="s">
        <v>878</v>
      </c>
      <c r="B397" s="36" t="s">
        <v>879</v>
      </c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5" t="s">
        <v>880</v>
      </c>
      <c r="B398" s="35" t="s">
        <v>840</v>
      </c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6" t="s">
        <v>881</v>
      </c>
      <c r="B399" s="36" t="s">
        <v>869</v>
      </c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5" t="s">
        <v>882</v>
      </c>
      <c r="B400" s="35" t="s">
        <v>719</v>
      </c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6" t="s">
        <v>883</v>
      </c>
      <c r="B401" s="36" t="s">
        <v>850</v>
      </c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5" t="s">
        <v>884</v>
      </c>
      <c r="B402" s="35" t="s">
        <v>885</v>
      </c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6" t="s">
        <v>886</v>
      </c>
      <c r="B403" s="36" t="s">
        <v>775</v>
      </c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5" t="s">
        <v>887</v>
      </c>
      <c r="B404" s="35" t="s">
        <v>863</v>
      </c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6" t="s">
        <v>888</v>
      </c>
      <c r="B405" s="36" t="s">
        <v>889</v>
      </c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5" t="s">
        <v>890</v>
      </c>
      <c r="B406" s="35" t="s">
        <v>891</v>
      </c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6" t="s">
        <v>892</v>
      </c>
      <c r="B407" s="36" t="s">
        <v>266</v>
      </c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5" t="s">
        <v>893</v>
      </c>
      <c r="B408" s="35" t="s">
        <v>806</v>
      </c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6" t="s">
        <v>894</v>
      </c>
      <c r="B409" s="36" t="s">
        <v>889</v>
      </c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5" t="s">
        <v>895</v>
      </c>
      <c r="B410" s="35" t="s">
        <v>889</v>
      </c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6" t="s">
        <v>896</v>
      </c>
      <c r="B411" s="36" t="s">
        <v>207</v>
      </c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5" t="s">
        <v>897</v>
      </c>
      <c r="B412" s="35" t="s">
        <v>189</v>
      </c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6" t="s">
        <v>898</v>
      </c>
      <c r="B413" s="36" t="s">
        <v>899</v>
      </c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5" t="s">
        <v>900</v>
      </c>
      <c r="B414" s="35" t="s">
        <v>901</v>
      </c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6" t="s">
        <v>902</v>
      </c>
      <c r="B415" s="36" t="s">
        <v>769</v>
      </c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5" t="s">
        <v>903</v>
      </c>
      <c r="B416" s="35" t="s">
        <v>731</v>
      </c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6" t="s">
        <v>904</v>
      </c>
      <c r="B417" s="36" t="s">
        <v>782</v>
      </c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5" t="s">
        <v>905</v>
      </c>
      <c r="B418" s="35" t="s">
        <v>901</v>
      </c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6" t="s">
        <v>906</v>
      </c>
      <c r="B419" s="36" t="s">
        <v>907</v>
      </c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5" t="s">
        <v>908</v>
      </c>
      <c r="B420" s="35" t="s">
        <v>429</v>
      </c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6" t="s">
        <v>909</v>
      </c>
      <c r="B421" s="36" t="s">
        <v>891</v>
      </c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5" t="s">
        <v>910</v>
      </c>
      <c r="B422" s="35" t="s">
        <v>806</v>
      </c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6" t="s">
        <v>911</v>
      </c>
      <c r="B423" s="36" t="s">
        <v>912</v>
      </c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5" t="s">
        <v>913</v>
      </c>
      <c r="B424" s="35" t="s">
        <v>914</v>
      </c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6" t="s">
        <v>915</v>
      </c>
      <c r="B425" s="36" t="s">
        <v>914</v>
      </c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5" t="s">
        <v>916</v>
      </c>
      <c r="B426" s="35" t="s">
        <v>867</v>
      </c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6" t="s">
        <v>917</v>
      </c>
      <c r="B427" s="36" t="s">
        <v>705</v>
      </c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5" t="s">
        <v>918</v>
      </c>
      <c r="B428" s="35" t="s">
        <v>919</v>
      </c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6" t="s">
        <v>920</v>
      </c>
      <c r="B429" s="36" t="s">
        <v>921</v>
      </c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5" t="s">
        <v>922</v>
      </c>
      <c r="B430" s="35" t="s">
        <v>806</v>
      </c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6" t="s">
        <v>923</v>
      </c>
      <c r="B431" s="36" t="s">
        <v>924</v>
      </c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5" t="s">
        <v>925</v>
      </c>
      <c r="B432" s="35" t="s">
        <v>926</v>
      </c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6" t="s">
        <v>927</v>
      </c>
      <c r="B433" s="36" t="s">
        <v>806</v>
      </c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5" t="s">
        <v>928</v>
      </c>
      <c r="B434" s="35" t="s">
        <v>929</v>
      </c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6" t="s">
        <v>930</v>
      </c>
      <c r="B435" s="36" t="s">
        <v>931</v>
      </c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5" t="s">
        <v>932</v>
      </c>
      <c r="B436" s="35" t="s">
        <v>756</v>
      </c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6" t="s">
        <v>933</v>
      </c>
      <c r="B437" s="36" t="s">
        <v>934</v>
      </c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5" t="s">
        <v>935</v>
      </c>
      <c r="B438" s="35" t="s">
        <v>934</v>
      </c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6" t="s">
        <v>936</v>
      </c>
      <c r="B439" s="36" t="s">
        <v>867</v>
      </c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5" t="s">
        <v>937</v>
      </c>
      <c r="B440" s="35" t="s">
        <v>937</v>
      </c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6" t="s">
        <v>938</v>
      </c>
      <c r="B441" s="36" t="s">
        <v>879</v>
      </c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5" t="s">
        <v>939</v>
      </c>
      <c r="B442" s="35" t="s">
        <v>784</v>
      </c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6" t="s">
        <v>940</v>
      </c>
      <c r="B443" s="36" t="s">
        <v>941</v>
      </c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5" t="s">
        <v>942</v>
      </c>
      <c r="B444" s="35" t="s">
        <v>943</v>
      </c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6" t="s">
        <v>944</v>
      </c>
      <c r="B445" s="36" t="s">
        <v>713</v>
      </c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5" t="s">
        <v>945</v>
      </c>
      <c r="B446" s="35" t="s">
        <v>843</v>
      </c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6" t="s">
        <v>946</v>
      </c>
      <c r="B447" s="36" t="s">
        <v>947</v>
      </c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5" t="s">
        <v>948</v>
      </c>
      <c r="B448" s="35" t="s">
        <v>699</v>
      </c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6" t="s">
        <v>949</v>
      </c>
      <c r="B449" s="36" t="s">
        <v>950</v>
      </c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5" t="s">
        <v>951</v>
      </c>
      <c r="B450" s="35" t="s">
        <v>951</v>
      </c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6" t="s">
        <v>952</v>
      </c>
      <c r="B451" s="36" t="s">
        <v>953</v>
      </c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5" t="s">
        <v>954</v>
      </c>
      <c r="B452" s="35" t="s">
        <v>955</v>
      </c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6" t="s">
        <v>956</v>
      </c>
      <c r="B453" s="36" t="s">
        <v>957</v>
      </c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5" t="s">
        <v>958</v>
      </c>
      <c r="B454" s="35" t="s">
        <v>959</v>
      </c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6" t="s">
        <v>960</v>
      </c>
      <c r="B455" s="36" t="s">
        <v>961</v>
      </c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5" t="s">
        <v>962</v>
      </c>
      <c r="B456" s="35" t="s">
        <v>962</v>
      </c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6" t="s">
        <v>963</v>
      </c>
      <c r="B457" s="36" t="s">
        <v>963</v>
      </c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5" t="s">
        <v>964</v>
      </c>
      <c r="B458" s="35" t="s">
        <v>955</v>
      </c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6" t="s">
        <v>965</v>
      </c>
      <c r="B459" s="36" t="s">
        <v>966</v>
      </c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5" t="s">
        <v>967</v>
      </c>
      <c r="B460" s="35" t="s">
        <v>968</v>
      </c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6" t="s">
        <v>969</v>
      </c>
      <c r="B461" s="36" t="s">
        <v>970</v>
      </c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5" t="s">
        <v>971</v>
      </c>
      <c r="B462" s="35" t="s">
        <v>970</v>
      </c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6" t="s">
        <v>972</v>
      </c>
      <c r="B463" s="36" t="s">
        <v>973</v>
      </c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5" t="s">
        <v>974</v>
      </c>
      <c r="B464" s="35" t="s">
        <v>973</v>
      </c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6" t="s">
        <v>975</v>
      </c>
      <c r="B465" s="36" t="s">
        <v>976</v>
      </c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5" t="s">
        <v>977</v>
      </c>
      <c r="B466" s="35" t="s">
        <v>978</v>
      </c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6" t="s">
        <v>979</v>
      </c>
      <c r="B467" s="36" t="s">
        <v>978</v>
      </c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5" t="s">
        <v>980</v>
      </c>
      <c r="B468" s="35" t="s">
        <v>976</v>
      </c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6" t="s">
        <v>981</v>
      </c>
      <c r="B469" s="36" t="s">
        <v>981</v>
      </c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5" t="s">
        <v>982</v>
      </c>
      <c r="B470" s="35" t="s">
        <v>983</v>
      </c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6" t="s">
        <v>984</v>
      </c>
      <c r="B471" s="36" t="s">
        <v>985</v>
      </c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5" t="s">
        <v>986</v>
      </c>
      <c r="B472" s="35" t="s">
        <v>985</v>
      </c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6" t="s">
        <v>987</v>
      </c>
      <c r="B473" s="36" t="s">
        <v>947</v>
      </c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5" t="s">
        <v>988</v>
      </c>
      <c r="B474" s="35" t="s">
        <v>988</v>
      </c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6" t="s">
        <v>989</v>
      </c>
      <c r="B475" s="36" t="s">
        <v>527</v>
      </c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5" t="s">
        <v>990</v>
      </c>
      <c r="B476" s="35" t="s">
        <v>991</v>
      </c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6" t="s">
        <v>992</v>
      </c>
      <c r="B477" s="36" t="s">
        <v>992</v>
      </c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5" t="s">
        <v>993</v>
      </c>
      <c r="B478" s="35" t="s">
        <v>811</v>
      </c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6" t="s">
        <v>994</v>
      </c>
      <c r="B479" s="36" t="s">
        <v>822</v>
      </c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5" t="s">
        <v>995</v>
      </c>
      <c r="B480" s="35" t="s">
        <v>996</v>
      </c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6" t="s">
        <v>997</v>
      </c>
      <c r="B481" s="36" t="s">
        <v>998</v>
      </c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5" t="s">
        <v>999</v>
      </c>
      <c r="B482" s="35" t="s">
        <v>998</v>
      </c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6" t="s">
        <v>1000</v>
      </c>
      <c r="B483" s="36" t="s">
        <v>1001</v>
      </c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5" t="s">
        <v>1002</v>
      </c>
      <c r="B484" s="35" t="s">
        <v>1001</v>
      </c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6" t="s">
        <v>1003</v>
      </c>
      <c r="B485" s="36" t="s">
        <v>1003</v>
      </c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5" t="s">
        <v>1004</v>
      </c>
      <c r="B486" s="35" t="s">
        <v>901</v>
      </c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6" t="s">
        <v>1005</v>
      </c>
      <c r="B487" s="36" t="s">
        <v>1006</v>
      </c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5" t="s">
        <v>1007</v>
      </c>
      <c r="B488" s="35" t="s">
        <v>1006</v>
      </c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6" t="s">
        <v>1008</v>
      </c>
      <c r="B489" s="36" t="s">
        <v>1006</v>
      </c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5" t="s">
        <v>1009</v>
      </c>
      <c r="B490" s="35" t="s">
        <v>1010</v>
      </c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6" t="s">
        <v>1011</v>
      </c>
      <c r="B491" s="36" t="s">
        <v>1012</v>
      </c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5" t="s">
        <v>1013</v>
      </c>
      <c r="B492" s="35" t="s">
        <v>1014</v>
      </c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6" t="s">
        <v>1015</v>
      </c>
      <c r="B493" s="36" t="s">
        <v>1010</v>
      </c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5" t="s">
        <v>1016</v>
      </c>
      <c r="B494" s="35" t="s">
        <v>1017</v>
      </c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6" t="s">
        <v>1018</v>
      </c>
      <c r="B495" s="36" t="s">
        <v>1019</v>
      </c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5" t="s">
        <v>1020</v>
      </c>
      <c r="B496" s="35" t="s">
        <v>1019</v>
      </c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6" t="s">
        <v>1021</v>
      </c>
      <c r="B497" s="36" t="s">
        <v>1022</v>
      </c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5" t="s">
        <v>1023</v>
      </c>
      <c r="B498" s="35" t="s">
        <v>1023</v>
      </c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6" t="s">
        <v>1024</v>
      </c>
      <c r="B499" s="36" t="s">
        <v>1024</v>
      </c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5" t="s">
        <v>1025</v>
      </c>
      <c r="B500" s="35" t="s">
        <v>1025</v>
      </c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6" t="s">
        <v>1026</v>
      </c>
      <c r="B501" s="36" t="s">
        <v>1026</v>
      </c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5" t="s">
        <v>1027</v>
      </c>
      <c r="B502" s="35" t="s">
        <v>1027</v>
      </c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6" t="s">
        <v>1028</v>
      </c>
      <c r="B503" s="36" t="s">
        <v>1029</v>
      </c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5" t="s">
        <v>1030</v>
      </c>
      <c r="B504" s="35" t="s">
        <v>1030</v>
      </c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6" t="s">
        <v>1031</v>
      </c>
      <c r="B505" s="36" t="s">
        <v>1031</v>
      </c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5" t="s">
        <v>1032</v>
      </c>
      <c r="B506" s="35" t="s">
        <v>1032</v>
      </c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6" t="s">
        <v>1033</v>
      </c>
      <c r="B507" s="36" t="s">
        <v>525</v>
      </c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5" t="s">
        <v>1034</v>
      </c>
      <c r="B508" s="35" t="s">
        <v>630</v>
      </c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6" t="s">
        <v>1035</v>
      </c>
      <c r="B509" s="36" t="s">
        <v>1035</v>
      </c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5" t="s">
        <v>1036</v>
      </c>
      <c r="B510" s="35" t="s">
        <v>1037</v>
      </c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6" t="s">
        <v>1038</v>
      </c>
      <c r="B511" s="36" t="s">
        <v>1038</v>
      </c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5" t="s">
        <v>1039</v>
      </c>
      <c r="B512" s="35" t="s">
        <v>1039</v>
      </c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6" t="s">
        <v>1040</v>
      </c>
      <c r="B513" s="36" t="s">
        <v>1040</v>
      </c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5" t="s">
        <v>1041</v>
      </c>
      <c r="B514" s="35" t="s">
        <v>1042</v>
      </c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6" t="s">
        <v>1043</v>
      </c>
      <c r="B515" s="36" t="s">
        <v>1044</v>
      </c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5" t="s">
        <v>1045</v>
      </c>
      <c r="B516" s="35" t="s">
        <v>1046</v>
      </c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6" t="s">
        <v>1047</v>
      </c>
      <c r="B517" s="36" t="s">
        <v>1047</v>
      </c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5" t="s">
        <v>1048</v>
      </c>
      <c r="B518" s="35" t="s">
        <v>1049</v>
      </c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6" t="s">
        <v>1050</v>
      </c>
      <c r="B519" s="36" t="s">
        <v>1049</v>
      </c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5" t="s">
        <v>1051</v>
      </c>
      <c r="B520" s="35" t="s">
        <v>1052</v>
      </c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6" t="s">
        <v>1053</v>
      </c>
      <c r="B521" s="36" t="s">
        <v>976</v>
      </c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5" t="s">
        <v>1054</v>
      </c>
      <c r="B522" s="35" t="s">
        <v>885</v>
      </c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6" t="s">
        <v>1055</v>
      </c>
      <c r="B523" s="36" t="s">
        <v>646</v>
      </c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5" t="s">
        <v>1056</v>
      </c>
      <c r="B524" s="35" t="s">
        <v>961</v>
      </c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6" t="s">
        <v>1057</v>
      </c>
      <c r="B525" s="36" t="s">
        <v>754</v>
      </c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5" t="s">
        <v>1058</v>
      </c>
      <c r="B526" s="35" t="s">
        <v>1059</v>
      </c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6" t="s">
        <v>1060</v>
      </c>
      <c r="B527" s="36" t="s">
        <v>1061</v>
      </c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5" t="s">
        <v>1062</v>
      </c>
      <c r="B528" s="35" t="s">
        <v>1063</v>
      </c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6" t="s">
        <v>1064</v>
      </c>
      <c r="B529" s="36" t="s">
        <v>983</v>
      </c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5" t="s">
        <v>1065</v>
      </c>
      <c r="B530" s="35" t="s">
        <v>991</v>
      </c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6" t="s">
        <v>1066</v>
      </c>
      <c r="B531" s="36" t="s">
        <v>874</v>
      </c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5" t="s">
        <v>1067</v>
      </c>
      <c r="B532" s="35" t="s">
        <v>836</v>
      </c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6" t="s">
        <v>1068</v>
      </c>
      <c r="B533" s="36" t="s">
        <v>713</v>
      </c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5" t="s">
        <v>1069</v>
      </c>
      <c r="B534" s="35" t="s">
        <v>804</v>
      </c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6" t="s">
        <v>1070</v>
      </c>
      <c r="B535" s="36" t="s">
        <v>637</v>
      </c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5" t="s">
        <v>1071</v>
      </c>
      <c r="B536" s="35" t="s">
        <v>1072</v>
      </c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29"/>
      <c r="B537" s="29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29"/>
      <c r="B538" s="29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29"/>
      <c r="B539" s="29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29"/>
      <c r="B540" s="29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29"/>
      <c r="B541" s="29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29"/>
      <c r="B542" s="29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29"/>
      <c r="B543" s="29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29"/>
      <c r="B544" s="29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29"/>
      <c r="B545" s="29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29"/>
      <c r="B546" s="29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29"/>
      <c r="B547" s="29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29"/>
      <c r="B548" s="29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29"/>
      <c r="B549" s="29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29"/>
      <c r="B550" s="29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29"/>
      <c r="B551" s="29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29"/>
      <c r="B552" s="29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29"/>
      <c r="B553" s="29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29"/>
      <c r="B554" s="29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29"/>
      <c r="B555" s="29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29"/>
      <c r="B556" s="29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29"/>
      <c r="B557" s="29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29"/>
      <c r="B558" s="29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29"/>
      <c r="B559" s="29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29"/>
      <c r="B560" s="29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29"/>
      <c r="B561" s="29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29"/>
      <c r="B562" s="29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29"/>
      <c r="B563" s="29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29"/>
      <c r="B564" s="29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29"/>
      <c r="B565" s="29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29"/>
      <c r="B566" s="29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29"/>
      <c r="B567" s="29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29"/>
      <c r="B568" s="29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29"/>
      <c r="B569" s="29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29"/>
      <c r="B570" s="29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29"/>
      <c r="B571" s="29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29"/>
      <c r="B572" s="29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29"/>
      <c r="B573" s="29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29"/>
      <c r="B574" s="29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29"/>
      <c r="B575" s="29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29"/>
      <c r="B576" s="29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29"/>
      <c r="B577" s="29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29"/>
      <c r="B578" s="29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29"/>
      <c r="B579" s="29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29"/>
      <c r="B580" s="29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29"/>
      <c r="B581" s="29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29"/>
      <c r="B582" s="29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29"/>
      <c r="B583" s="29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29"/>
      <c r="B584" s="29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29"/>
      <c r="B585" s="29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29"/>
      <c r="B586" s="29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29"/>
      <c r="B587" s="29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29"/>
      <c r="B588" s="29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29"/>
      <c r="B589" s="29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29"/>
      <c r="B590" s="29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29"/>
      <c r="B591" s="29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29"/>
      <c r="B592" s="29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29"/>
      <c r="B593" s="29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29"/>
      <c r="B594" s="29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29"/>
      <c r="B595" s="29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29"/>
      <c r="B596" s="29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29"/>
      <c r="B597" s="29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29"/>
      <c r="B598" s="29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29"/>
      <c r="B599" s="29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29"/>
      <c r="B600" s="29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29"/>
      <c r="B601" s="29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29"/>
      <c r="B602" s="29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29"/>
      <c r="B603" s="29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29"/>
      <c r="B604" s="29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29"/>
      <c r="B605" s="29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29"/>
      <c r="B606" s="29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29"/>
      <c r="B607" s="29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29"/>
      <c r="B608" s="29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29"/>
      <c r="B609" s="29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29"/>
      <c r="B610" s="29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29"/>
      <c r="B611" s="29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29"/>
      <c r="B612" s="29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29"/>
      <c r="B613" s="29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29"/>
      <c r="B614" s="29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29"/>
      <c r="B615" s="29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29"/>
      <c r="B616" s="29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29"/>
      <c r="B617" s="29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29"/>
      <c r="B618" s="29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29"/>
      <c r="B619" s="29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29"/>
      <c r="B620" s="29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29"/>
      <c r="B621" s="29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29"/>
      <c r="B622" s="29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29"/>
      <c r="B623" s="29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29"/>
      <c r="B624" s="29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29"/>
      <c r="B625" s="29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29"/>
      <c r="B626" s="29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29"/>
      <c r="B627" s="29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29"/>
      <c r="B628" s="29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29"/>
      <c r="B629" s="29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29"/>
      <c r="B630" s="29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29"/>
      <c r="B631" s="29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29"/>
      <c r="B632" s="29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29"/>
      <c r="B633" s="29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29"/>
      <c r="B634" s="29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29"/>
      <c r="B635" s="29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29"/>
      <c r="B636" s="29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29"/>
      <c r="B637" s="29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29"/>
      <c r="B638" s="29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29"/>
      <c r="B639" s="29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29"/>
      <c r="B640" s="29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29"/>
      <c r="B641" s="29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29"/>
      <c r="B642" s="29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29"/>
      <c r="B643" s="29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29"/>
      <c r="B644" s="29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29"/>
      <c r="B645" s="29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29"/>
      <c r="B646" s="29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29"/>
      <c r="B647" s="29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29"/>
      <c r="B648" s="29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29"/>
      <c r="B649" s="29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29"/>
      <c r="B650" s="29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29"/>
      <c r="B651" s="29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29"/>
      <c r="B652" s="29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29"/>
      <c r="B653" s="29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29"/>
      <c r="B654" s="29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29"/>
      <c r="B655" s="29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29"/>
      <c r="B656" s="29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29"/>
      <c r="B657" s="29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29"/>
      <c r="B658" s="29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29"/>
      <c r="B659" s="29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29"/>
      <c r="B660" s="29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29"/>
      <c r="B661" s="29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29"/>
      <c r="B662" s="29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29"/>
      <c r="B663" s="29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29"/>
      <c r="B664" s="29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29"/>
      <c r="B665" s="29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29"/>
      <c r="B666" s="29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29"/>
      <c r="B667" s="29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29"/>
      <c r="B668" s="29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29"/>
      <c r="B669" s="29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29"/>
      <c r="B670" s="29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29"/>
      <c r="B671" s="29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29"/>
      <c r="B672" s="29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29"/>
      <c r="B673" s="29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29"/>
      <c r="B674" s="29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29"/>
      <c r="B675" s="29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29"/>
      <c r="B676" s="29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29"/>
      <c r="B677" s="29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29"/>
      <c r="B678" s="29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29"/>
      <c r="B679" s="29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29"/>
      <c r="B680" s="29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29"/>
      <c r="B681" s="29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29"/>
      <c r="B682" s="29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29"/>
      <c r="B683" s="29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29"/>
      <c r="B684" s="29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29"/>
      <c r="B685" s="29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29"/>
      <c r="B686" s="29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29"/>
      <c r="B687" s="29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29"/>
      <c r="B688" s="29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29"/>
      <c r="B689" s="29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29"/>
      <c r="B690" s="29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29"/>
      <c r="B691" s="29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29"/>
      <c r="B692" s="29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29"/>
      <c r="B693" s="29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29"/>
      <c r="B694" s="29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29"/>
      <c r="B695" s="29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29"/>
      <c r="B696" s="29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29"/>
      <c r="B697" s="29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29"/>
      <c r="B698" s="29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29"/>
      <c r="B699" s="29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29"/>
      <c r="B700" s="29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29"/>
      <c r="B701" s="29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29"/>
      <c r="B702" s="29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29"/>
      <c r="B703" s="29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29"/>
      <c r="B704" s="29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29"/>
      <c r="B705" s="29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29"/>
      <c r="B706" s="29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29"/>
      <c r="B707" s="29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29"/>
      <c r="B708" s="29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29"/>
      <c r="B709" s="29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29"/>
      <c r="B710" s="29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29"/>
      <c r="B711" s="29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29"/>
      <c r="B712" s="29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29"/>
      <c r="B713" s="29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29"/>
      <c r="B714" s="29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29"/>
      <c r="B715" s="29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29"/>
      <c r="B716" s="29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29"/>
      <c r="B717" s="29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29"/>
      <c r="B718" s="29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29"/>
      <c r="B719" s="29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29"/>
      <c r="B720" s="29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29"/>
      <c r="B721" s="29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29"/>
      <c r="B722" s="29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29"/>
      <c r="B723" s="29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29"/>
      <c r="B724" s="29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29"/>
      <c r="B725" s="29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29"/>
      <c r="B726" s="29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29"/>
      <c r="B727" s="29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29"/>
      <c r="B728" s="29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29"/>
      <c r="B729" s="29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29"/>
      <c r="B730" s="29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29"/>
      <c r="B731" s="29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29"/>
      <c r="B732" s="29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29"/>
      <c r="B733" s="29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29"/>
      <c r="B734" s="29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29"/>
      <c r="B735" s="29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29"/>
      <c r="B736" s="29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29"/>
      <c r="B737" s="29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29"/>
      <c r="B738" s="29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29"/>
      <c r="B739" s="29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29"/>
      <c r="B740" s="29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29"/>
      <c r="B741" s="29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29"/>
      <c r="B742" s="29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29"/>
      <c r="B743" s="29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29"/>
      <c r="B744" s="29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29"/>
      <c r="B745" s="29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29"/>
      <c r="B746" s="29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29"/>
      <c r="B747" s="29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29"/>
      <c r="B748" s="29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29"/>
      <c r="B749" s="29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29"/>
      <c r="B750" s="29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29"/>
      <c r="B751" s="29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29"/>
      <c r="B752" s="29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29"/>
      <c r="B753" s="29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29"/>
      <c r="B754" s="29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29"/>
      <c r="B755" s="29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29"/>
      <c r="B756" s="29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29"/>
      <c r="B757" s="29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29"/>
      <c r="B758" s="29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29"/>
      <c r="B759" s="29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29"/>
      <c r="B760" s="29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29"/>
      <c r="B761" s="29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29"/>
      <c r="B762" s="29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29"/>
      <c r="B763" s="29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29"/>
      <c r="B764" s="29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29"/>
      <c r="B765" s="29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29"/>
      <c r="B766" s="29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29"/>
      <c r="B767" s="29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29"/>
      <c r="B768" s="29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29"/>
      <c r="B769" s="29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29"/>
      <c r="B770" s="29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29"/>
      <c r="B771" s="29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29"/>
      <c r="B772" s="29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29"/>
      <c r="B773" s="29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29"/>
      <c r="B774" s="29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29"/>
      <c r="B775" s="29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29"/>
      <c r="B776" s="29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29"/>
      <c r="B777" s="29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29"/>
      <c r="B778" s="29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29"/>
      <c r="B779" s="29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29"/>
      <c r="B780" s="29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29"/>
      <c r="B781" s="29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29"/>
      <c r="B782" s="29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29"/>
      <c r="B783" s="29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29"/>
      <c r="B784" s="29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29"/>
      <c r="B785" s="29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29"/>
      <c r="B786" s="29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29"/>
      <c r="B787" s="29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29"/>
      <c r="B788" s="29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29"/>
      <c r="B789" s="29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29"/>
      <c r="B790" s="29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29"/>
      <c r="B791" s="29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29"/>
      <c r="B792" s="29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29"/>
      <c r="B793" s="29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29"/>
      <c r="B794" s="29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29"/>
      <c r="B795" s="29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29"/>
      <c r="B796" s="29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29"/>
      <c r="B797" s="29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29"/>
      <c r="B798" s="29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29"/>
      <c r="B799" s="29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29"/>
      <c r="B800" s="29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29"/>
      <c r="B801" s="29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29"/>
      <c r="B802" s="29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29"/>
      <c r="B803" s="29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29"/>
      <c r="B804" s="29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29"/>
      <c r="B805" s="29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29"/>
      <c r="B806" s="29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29"/>
      <c r="B807" s="29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29"/>
      <c r="B808" s="29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29"/>
      <c r="B809" s="29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29"/>
      <c r="B810" s="29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29"/>
      <c r="B811" s="29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29"/>
      <c r="B812" s="29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29"/>
      <c r="B813" s="29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29"/>
      <c r="B814" s="29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29"/>
      <c r="B815" s="29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29"/>
      <c r="B816" s="29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29"/>
      <c r="B817" s="29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29"/>
      <c r="B818" s="29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29"/>
      <c r="B819" s="29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29"/>
      <c r="B820" s="29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29"/>
      <c r="B821" s="29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29"/>
      <c r="B822" s="29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29"/>
      <c r="B823" s="29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29"/>
      <c r="B824" s="29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29"/>
      <c r="B825" s="29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29"/>
      <c r="B826" s="29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29"/>
      <c r="B827" s="29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29"/>
      <c r="B828" s="29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29"/>
      <c r="B829" s="29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29"/>
      <c r="B830" s="29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29"/>
      <c r="B831" s="29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29"/>
      <c r="B832" s="29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29"/>
      <c r="B833" s="29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29"/>
      <c r="B834" s="29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29"/>
      <c r="B835" s="29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29"/>
      <c r="B836" s="29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29"/>
      <c r="B837" s="29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29"/>
      <c r="B838" s="29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29"/>
      <c r="B839" s="29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29"/>
      <c r="B840" s="29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29"/>
      <c r="B841" s="29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29"/>
      <c r="B842" s="29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29"/>
      <c r="B843" s="29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29"/>
      <c r="B844" s="29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29"/>
      <c r="B845" s="29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29"/>
      <c r="B846" s="29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29"/>
      <c r="B847" s="29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29"/>
      <c r="B848" s="29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29"/>
      <c r="B849" s="29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29"/>
      <c r="B850" s="29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29"/>
      <c r="B851" s="29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29"/>
      <c r="B852" s="29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29"/>
      <c r="B853" s="29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29"/>
      <c r="B854" s="29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29"/>
      <c r="B855" s="29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29"/>
      <c r="B856" s="29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29"/>
      <c r="B857" s="29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29"/>
      <c r="B858" s="29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29"/>
      <c r="B859" s="29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29"/>
      <c r="B860" s="29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29"/>
      <c r="B861" s="29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29"/>
      <c r="B862" s="29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29"/>
      <c r="B863" s="29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29"/>
      <c r="B864" s="29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29"/>
      <c r="B865" s="29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29"/>
      <c r="B866" s="29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29"/>
      <c r="B867" s="29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29"/>
      <c r="B868" s="29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29"/>
      <c r="B869" s="29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29"/>
      <c r="B870" s="29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29"/>
      <c r="B871" s="29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29"/>
      <c r="B872" s="29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29"/>
      <c r="B873" s="29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29"/>
      <c r="B874" s="29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29"/>
      <c r="B875" s="29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29"/>
      <c r="B876" s="29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29"/>
      <c r="B877" s="29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29"/>
      <c r="B878" s="29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29"/>
      <c r="B879" s="29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29"/>
      <c r="B880" s="29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29"/>
      <c r="B881" s="29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29"/>
      <c r="B882" s="29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29"/>
      <c r="B883" s="29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29"/>
      <c r="B884" s="29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29"/>
      <c r="B885" s="29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29"/>
      <c r="B886" s="29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29"/>
      <c r="B887" s="29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29"/>
      <c r="B888" s="29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29"/>
      <c r="B889" s="29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29"/>
      <c r="B890" s="29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29"/>
      <c r="B891" s="29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29"/>
      <c r="B892" s="29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29"/>
      <c r="B893" s="29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29"/>
      <c r="B894" s="29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29"/>
      <c r="B895" s="29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29"/>
      <c r="B896" s="29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29"/>
      <c r="B897" s="29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29"/>
      <c r="B898" s="29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29"/>
      <c r="B899" s="29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29"/>
      <c r="B900" s="29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29"/>
      <c r="B901" s="29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29"/>
      <c r="B902" s="29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29"/>
      <c r="B903" s="29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29"/>
      <c r="B904" s="29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29"/>
      <c r="B905" s="29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29"/>
      <c r="B906" s="29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29"/>
      <c r="B907" s="29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29"/>
      <c r="B908" s="29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29"/>
      <c r="B909" s="29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29"/>
      <c r="B910" s="29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29"/>
      <c r="B911" s="29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29"/>
      <c r="B912" s="29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29"/>
      <c r="B913" s="29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29"/>
      <c r="B914" s="29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29"/>
      <c r="B915" s="29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29"/>
      <c r="B916" s="29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29"/>
      <c r="B917" s="29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29"/>
      <c r="B918" s="29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29"/>
      <c r="B919" s="29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29"/>
      <c r="B920" s="29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29"/>
      <c r="B921" s="29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29"/>
      <c r="B922" s="29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29"/>
      <c r="B923" s="29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29"/>
      <c r="B924" s="29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29"/>
      <c r="B925" s="29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29"/>
      <c r="B926" s="29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29"/>
      <c r="B927" s="29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29"/>
      <c r="B928" s="29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29"/>
      <c r="B929" s="29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29"/>
      <c r="B930" s="29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29"/>
      <c r="B931" s="29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29"/>
      <c r="B932" s="29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29"/>
      <c r="B933" s="29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29"/>
      <c r="B934" s="29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29"/>
      <c r="B935" s="29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29"/>
      <c r="B936" s="29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29"/>
      <c r="B937" s="29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29"/>
      <c r="B938" s="29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29"/>
      <c r="B939" s="29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29"/>
      <c r="B940" s="29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29"/>
      <c r="B941" s="29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29"/>
      <c r="B942" s="29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29"/>
      <c r="B943" s="29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29"/>
      <c r="B944" s="29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29"/>
      <c r="B945" s="29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29"/>
      <c r="B946" s="29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29"/>
      <c r="B947" s="29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29"/>
      <c r="B948" s="29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29"/>
      <c r="B949" s="29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29"/>
      <c r="B950" s="29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29"/>
      <c r="B951" s="29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29"/>
      <c r="B952" s="29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29"/>
      <c r="B953" s="29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29"/>
      <c r="B954" s="29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29"/>
      <c r="B955" s="29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29"/>
      <c r="B956" s="29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29"/>
      <c r="B957" s="29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29"/>
      <c r="B958" s="29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29"/>
      <c r="B959" s="29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29"/>
      <c r="B960" s="29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29"/>
      <c r="B961" s="29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29"/>
      <c r="B962" s="29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29"/>
      <c r="B963" s="29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29"/>
      <c r="B964" s="29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29"/>
      <c r="B965" s="29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29"/>
      <c r="B966" s="29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29"/>
      <c r="B967" s="29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29"/>
      <c r="B968" s="29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29"/>
      <c r="B969" s="29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29"/>
      <c r="B970" s="29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29"/>
      <c r="B971" s="29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29"/>
      <c r="B972" s="29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29"/>
      <c r="B973" s="29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29"/>
      <c r="B974" s="29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29"/>
      <c r="B975" s="29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29"/>
      <c r="B976" s="29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29"/>
      <c r="B977" s="29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29"/>
      <c r="B978" s="29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29"/>
      <c r="B979" s="29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29"/>
      <c r="B980" s="29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29"/>
      <c r="B981" s="29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29"/>
      <c r="B982" s="29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29"/>
      <c r="B983" s="29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29"/>
      <c r="B984" s="29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29"/>
      <c r="B985" s="29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29"/>
      <c r="B986" s="29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29"/>
      <c r="B987" s="29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29"/>
      <c r="B988" s="29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29"/>
      <c r="B989" s="29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29"/>
      <c r="B990" s="29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29"/>
      <c r="B991" s="29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29"/>
      <c r="B992" s="29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29"/>
      <c r="B993" s="29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29"/>
      <c r="B994" s="29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29"/>
      <c r="B995" s="29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29"/>
      <c r="B996" s="29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29"/>
      <c r="B997" s="29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29"/>
      <c r="B998" s="29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29"/>
      <c r="B999" s="29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29"/>
      <c r="B1000" s="29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