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60" yWindow="3360" windowWidth="17280" windowHeight="8880" activeTab="1"/>
  </bookViews>
  <sheets>
    <sheet name="archimedes" sheetId="1" r:id="rId1"/>
    <sheet name="viskosita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7" i="2" l="1" a="1"/>
  <c r="J47" i="2" s="1"/>
  <c r="J51" i="2" l="1"/>
  <c r="K48" i="2"/>
  <c r="J50" i="2"/>
  <c r="J48" i="2"/>
  <c r="J49" i="2"/>
  <c r="K50" i="2"/>
  <c r="K51" i="2"/>
  <c r="K49" i="2"/>
  <c r="K47" i="2"/>
  <c r="J31" i="2" a="1"/>
  <c r="K32" i="2" s="1"/>
  <c r="J15" i="2" a="1"/>
  <c r="J15" i="2" s="1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H7" i="2"/>
  <c r="G8" i="2"/>
  <c r="G7" i="2"/>
  <c r="J34" i="2" l="1"/>
  <c r="J32" i="2"/>
  <c r="K35" i="2"/>
  <c r="K33" i="2"/>
  <c r="K31" i="2"/>
  <c r="J35" i="2"/>
  <c r="J33" i="2"/>
  <c r="J31" i="2"/>
  <c r="K34" i="2"/>
  <c r="J18" i="2"/>
  <c r="J16" i="2"/>
  <c r="J19" i="2"/>
  <c r="J17" i="2"/>
  <c r="K18" i="2"/>
  <c r="K16" i="2"/>
  <c r="K19" i="2"/>
  <c r="K17" i="2"/>
  <c r="K15" i="2"/>
  <c r="E38" i="2"/>
  <c r="E39" i="2" s="1"/>
  <c r="D38" i="2"/>
  <c r="D39" i="2" s="1"/>
  <c r="C38" i="2"/>
  <c r="C39" i="2" s="1"/>
  <c r="E37" i="2"/>
  <c r="D37" i="2"/>
  <c r="C37" i="2"/>
  <c r="E25" i="2"/>
  <c r="E26" i="2" s="1"/>
  <c r="D25" i="2"/>
  <c r="D26" i="2" s="1"/>
  <c r="C25" i="2"/>
  <c r="C26" i="2" s="1"/>
  <c r="E24" i="2"/>
  <c r="D24" i="2"/>
  <c r="C24" i="2"/>
  <c r="D12" i="2"/>
  <c r="D13" i="2" s="1"/>
  <c r="E12" i="2"/>
  <c r="E13" i="2" s="1"/>
  <c r="D11" i="2"/>
  <c r="E11" i="2"/>
  <c r="C12" i="2"/>
  <c r="C13" i="2" s="1"/>
  <c r="C11" i="2"/>
  <c r="H63" i="1"/>
  <c r="H42" i="1"/>
  <c r="G21" i="1"/>
  <c r="E66" i="1"/>
  <c r="E67" i="1" s="1"/>
  <c r="D66" i="1"/>
  <c r="D67" i="1" s="1"/>
  <c r="C66" i="1"/>
  <c r="C67" i="1" s="1"/>
  <c r="E65" i="1"/>
  <c r="D65" i="1"/>
  <c r="C65" i="1"/>
  <c r="E45" i="1"/>
  <c r="E46" i="1" s="1"/>
  <c r="E44" i="1"/>
  <c r="D45" i="1"/>
  <c r="D46" i="1" s="1"/>
  <c r="C45" i="1"/>
  <c r="C46" i="1" s="1"/>
  <c r="D44" i="1"/>
  <c r="C44" i="1"/>
  <c r="D24" i="1"/>
  <c r="D25" i="1" s="1"/>
  <c r="C24" i="1"/>
  <c r="C25" i="1" s="1"/>
  <c r="D23" i="1"/>
  <c r="C23" i="1"/>
  <c r="D69" i="1" l="1"/>
  <c r="H56" i="1" s="1"/>
  <c r="H68" i="1" s="1"/>
  <c r="D48" i="1"/>
  <c r="H35" i="1" s="1"/>
  <c r="H47" i="1" s="1"/>
  <c r="D27" i="1"/>
  <c r="G14" i="1" s="1"/>
  <c r="G26" i="1" s="1"/>
</calcChain>
</file>

<file path=xl/sharedStrings.xml><?xml version="1.0" encoding="utf-8"?>
<sst xmlns="http://schemas.openxmlformats.org/spreadsheetml/2006/main" count="118" uniqueCount="63">
  <si>
    <t>n</t>
  </si>
  <si>
    <t>silinder besi</t>
  </si>
  <si>
    <t>d (cm)</t>
  </si>
  <si>
    <t>h (cm)</t>
  </si>
  <si>
    <t>Rata²</t>
  </si>
  <si>
    <t>Ketidakpastian</t>
  </si>
  <si>
    <t>stdev</t>
  </si>
  <si>
    <r>
      <t xml:space="preserve">Hasil pengukuran dimensi </t>
    </r>
    <r>
      <rPr>
        <b/>
        <sz val="11"/>
        <color theme="1"/>
        <rFont val="Calibri"/>
        <family val="2"/>
        <scheme val="minor"/>
      </rPr>
      <t>Balok Kayu</t>
    </r>
  </si>
  <si>
    <r>
      <t xml:space="preserve">Hasil pengukuran dimensi </t>
    </r>
    <r>
      <rPr>
        <b/>
        <sz val="11"/>
        <color theme="1"/>
        <rFont val="Calibri"/>
        <family val="2"/>
        <scheme val="minor"/>
      </rPr>
      <t>Silinder Besi</t>
    </r>
  </si>
  <si>
    <t>Balok Kayu</t>
  </si>
  <si>
    <t>p (cm)</t>
  </si>
  <si>
    <t>l (cm)</t>
  </si>
  <si>
    <t>Volume silinder besi</t>
  </si>
  <si>
    <t>Volume  balok kayu</t>
  </si>
  <si>
    <r>
      <t xml:space="preserve">Hasil pengukuran dimensi </t>
    </r>
    <r>
      <rPr>
        <b/>
        <sz val="11"/>
        <color theme="1"/>
        <rFont val="Calibri"/>
        <family val="2"/>
        <scheme val="minor"/>
      </rPr>
      <t>Balok Kaca</t>
    </r>
  </si>
  <si>
    <t>Balok Kaca</t>
  </si>
  <si>
    <t>Volume  balok kaca</t>
  </si>
  <si>
    <r>
      <t xml:space="preserve">Massa </t>
    </r>
    <r>
      <rPr>
        <b/>
        <sz val="11"/>
        <color theme="1"/>
        <rFont val="Calibri"/>
        <family val="2"/>
        <scheme val="minor"/>
      </rPr>
      <t xml:space="preserve">silinder besi </t>
    </r>
    <r>
      <rPr>
        <sz val="11"/>
        <color theme="1"/>
        <rFont val="Calibri"/>
        <family val="2"/>
        <scheme val="minor"/>
      </rPr>
      <t>di udara</t>
    </r>
  </si>
  <si>
    <r>
      <t xml:space="preserve">Massa </t>
    </r>
    <r>
      <rPr>
        <b/>
        <sz val="11"/>
        <color theme="1"/>
        <rFont val="Calibri"/>
        <family val="2"/>
        <scheme val="minor"/>
      </rPr>
      <t xml:space="preserve">balok kayu </t>
    </r>
    <r>
      <rPr>
        <sz val="11"/>
        <color theme="1"/>
        <rFont val="Calibri"/>
        <family val="2"/>
        <scheme val="minor"/>
      </rPr>
      <t>di udara</t>
    </r>
  </si>
  <si>
    <r>
      <t xml:space="preserve">Massa </t>
    </r>
    <r>
      <rPr>
        <b/>
        <sz val="11"/>
        <color theme="1"/>
        <rFont val="Calibri"/>
        <family val="2"/>
        <scheme val="minor"/>
      </rPr>
      <t xml:space="preserve">balok kaca </t>
    </r>
    <r>
      <rPr>
        <sz val="11"/>
        <color theme="1"/>
        <rFont val="Calibri"/>
        <family val="2"/>
        <scheme val="minor"/>
      </rPr>
      <t>di udara</t>
    </r>
  </si>
  <si>
    <t>Massa jenis air</t>
  </si>
  <si>
    <t>g</t>
  </si>
  <si>
    <t>g/cm³</t>
  </si>
  <si>
    <r>
      <t xml:space="preserve">Perhitungan Massa Jenis </t>
    </r>
    <r>
      <rPr>
        <b/>
        <sz val="11"/>
        <color theme="1"/>
        <rFont val="Calibri"/>
        <family val="2"/>
        <scheme val="minor"/>
      </rPr>
      <t>Silinder Besi</t>
    </r>
  </si>
  <si>
    <t>(Volme dari perhitungan dimensi)</t>
  </si>
  <si>
    <t>(dari percobaan hk archimedes)</t>
  </si>
  <si>
    <r>
      <t xml:space="preserve">Massa </t>
    </r>
    <r>
      <rPr>
        <b/>
        <sz val="11"/>
        <color theme="1"/>
        <rFont val="Calibri"/>
        <family val="2"/>
        <scheme val="minor"/>
      </rPr>
      <t>silinder besi</t>
    </r>
    <r>
      <rPr>
        <sz val="11"/>
        <color theme="1"/>
        <rFont val="Calibri"/>
        <family val="2"/>
        <scheme val="minor"/>
      </rPr>
      <t xml:space="preserve"> di air</t>
    </r>
  </si>
  <si>
    <t>Nilai Ketepatan Pengukuran</t>
  </si>
  <si>
    <t>Ketepatan</t>
  </si>
  <si>
    <t>%</t>
  </si>
  <si>
    <r>
      <t xml:space="preserve">Perhitungan Massa Jenis </t>
    </r>
    <r>
      <rPr>
        <b/>
        <sz val="11"/>
        <color theme="1"/>
        <rFont val="Calibri"/>
        <family val="2"/>
        <scheme val="minor"/>
      </rPr>
      <t>Balok Kayu</t>
    </r>
  </si>
  <si>
    <t>m = massa di udara</t>
  </si>
  <si>
    <t>m' = massa di air</t>
  </si>
  <si>
    <t>m Silinder air + m Kayu udara</t>
  </si>
  <si>
    <t>m Silinder air + m Kayu air</t>
  </si>
  <si>
    <r>
      <t xml:space="preserve">Perhitungan Massa Jenis </t>
    </r>
    <r>
      <rPr>
        <b/>
        <sz val="11"/>
        <color theme="1"/>
        <rFont val="Calibri"/>
        <family val="2"/>
        <scheme val="minor"/>
      </rPr>
      <t>Balok Kaca</t>
    </r>
  </si>
  <si>
    <t>m Silinder air + m Kaca udara</t>
  </si>
  <si>
    <t>m Silinder air + m Kaca air</t>
  </si>
  <si>
    <t>cairan : gliserin</t>
  </si>
  <si>
    <t>t1</t>
  </si>
  <si>
    <t>t2</t>
  </si>
  <si>
    <t>t3</t>
  </si>
  <si>
    <t>rata-rata</t>
  </si>
  <si>
    <t>ketidakpastian</t>
  </si>
  <si>
    <t>cairan : minyak</t>
  </si>
  <si>
    <t>cairan : oli</t>
  </si>
  <si>
    <t>4,76</t>
  </si>
  <si>
    <r>
      <t>2/9r^2(</t>
    </r>
    <r>
      <rPr>
        <sz val="11"/>
        <color theme="1"/>
        <rFont val="Calibri"/>
        <family val="2"/>
      </rPr>
      <t>ρ-σ)g</t>
    </r>
  </si>
  <si>
    <t>v</t>
  </si>
  <si>
    <t>besi</t>
  </si>
  <si>
    <t>σ</t>
  </si>
  <si>
    <t>2/9r^2(ρ-σ)g</t>
  </si>
  <si>
    <t>σ=1.26</t>
  </si>
  <si>
    <t>σ=0.9</t>
  </si>
  <si>
    <t>σ=0.86</t>
  </si>
  <si>
    <t>r</t>
  </si>
  <si>
    <t>gliserin</t>
  </si>
  <si>
    <t>minyak</t>
  </si>
  <si>
    <t>oli</t>
  </si>
  <si>
    <t>ρ=7.874 g/cm^3</t>
  </si>
  <si>
    <t>ρ=1.26 g/cm^3</t>
  </si>
  <si>
    <t>ρ=0.9 g/cm^3</t>
  </si>
  <si>
    <t>ρ=0.86 g/cm^3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</si>
</sst>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/>
    <xf numFmtId="0" fontId="0" fillId="4" borderId="7" xfId="0" applyFill="1" applyBorder="1" applyAlignment="1">
      <alignment horizontal="center" vertical="center"/>
    </xf>
    <xf numFmtId="0" fontId="0" fillId="2" borderId="0" xfId="0" applyFill="1"/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66191404125996"/>
          <c:y val="8.6266664219420128E-2"/>
          <c:w val="0.53954525281204346"/>
          <c:h val="0.7190817930975411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5308835415729809"/>
                  <c:y val="1.4743436790680886E-2"/>
                </c:manualLayout>
              </c:layout>
              <c:numFmt formatCode="General" sourceLinked="0"/>
            </c:trendlineLbl>
          </c:trendline>
          <c:xVal>
            <c:numRef>
              <c:f>viskositas!$G$19:$G$21</c:f>
              <c:numCache>
                <c:formatCode>General</c:formatCode>
                <c:ptCount val="3"/>
                <c:pt idx="0">
                  <c:v>1.9178082191780821</c:v>
                </c:pt>
                <c:pt idx="1">
                  <c:v>4.7551655816586473</c:v>
                </c:pt>
                <c:pt idx="2">
                  <c:v>8.1991215226939982</c:v>
                </c:pt>
              </c:numCache>
            </c:numRef>
          </c:xVal>
          <c:yVal>
            <c:numRef>
              <c:f>viskositas!$H$19:$H$21</c:f>
              <c:numCache>
                <c:formatCode>General</c:formatCode>
                <c:ptCount val="3"/>
                <c:pt idx="0">
                  <c:v>32.4086</c:v>
                </c:pt>
                <c:pt idx="1">
                  <c:v>90.023888888888891</c:v>
                </c:pt>
                <c:pt idx="2">
                  <c:v>176.44682222222221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94944"/>
        <c:axId val="206195520"/>
      </c:scatterChart>
      <c:valAx>
        <c:axId val="20619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195520"/>
        <c:crosses val="autoZero"/>
        <c:crossBetween val="midCat"/>
      </c:valAx>
      <c:valAx>
        <c:axId val="206195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949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878686076894363"/>
          <c:y val="0.35949562248774847"/>
          <c:w val="0.22881672265770811"/>
          <c:h val="0.451948925964674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6022344286002048"/>
                  <c:y val="-3.5657020859813905E-2"/>
                </c:manualLayout>
              </c:layout>
              <c:numFmt formatCode="General" sourceLinked="0"/>
            </c:trendlineLbl>
          </c:trendline>
          <c:xVal>
            <c:numRef>
              <c:f>viskositas!$G$24:$G$26</c:f>
              <c:numCache>
                <c:formatCode>General</c:formatCode>
                <c:ptCount val="3"/>
                <c:pt idx="0">
                  <c:v>8.9695675387079543</c:v>
                </c:pt>
                <c:pt idx="1">
                  <c:v>19.466975666280415</c:v>
                </c:pt>
                <c:pt idx="2">
                  <c:v>30.712979890310784</c:v>
                </c:pt>
              </c:numCache>
            </c:numRef>
          </c:xVal>
          <c:yVal>
            <c:numRef>
              <c:f>viskositas!$H$24:$H$26</c:f>
              <c:numCache>
                <c:formatCode>General</c:formatCode>
                <c:ptCount val="3"/>
                <c:pt idx="0">
                  <c:v>34.172599999999996</c:v>
                </c:pt>
                <c:pt idx="1">
                  <c:v>94.923888888888882</c:v>
                </c:pt>
                <c:pt idx="2">
                  <c:v>186.05082222222219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97248"/>
        <c:axId val="206197824"/>
      </c:scatterChart>
      <c:valAx>
        <c:axId val="20619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197824"/>
        <c:crosses val="autoZero"/>
        <c:crossBetween val="midCat"/>
      </c:valAx>
      <c:valAx>
        <c:axId val="20619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972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56922609759691"/>
          <c:y val="0.43594810082701929"/>
          <c:w val="0.20757998033750935"/>
          <c:h val="0.512450409107666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474586436412763"/>
                  <c:y val="-4.5405652418447691E-2"/>
                </c:manualLayout>
              </c:layout>
              <c:numFmt formatCode="General" sourceLinked="0"/>
            </c:trendlineLbl>
          </c:trendline>
          <c:xVal>
            <c:numRef>
              <c:f>viskositas!$G$29:$G$31</c:f>
              <c:numCache>
                <c:formatCode>General</c:formatCode>
                <c:ptCount val="3"/>
                <c:pt idx="0">
                  <c:v>2.5933930225378203</c:v>
                </c:pt>
                <c:pt idx="1">
                  <c:v>5.841446453407511</c:v>
                </c:pt>
                <c:pt idx="2">
                  <c:v>11.740041928721174</c:v>
                </c:pt>
              </c:numCache>
            </c:numRef>
          </c:xVal>
          <c:yVal>
            <c:numRef>
              <c:f>viskositas!$H$29:$H$31</c:f>
              <c:numCache>
                <c:formatCode>General</c:formatCode>
                <c:ptCount val="3"/>
                <c:pt idx="0">
                  <c:v>34.368600000000001</c:v>
                </c:pt>
                <c:pt idx="1">
                  <c:v>95.468333333333334</c:v>
                </c:pt>
                <c:pt idx="2">
                  <c:v>187.11793333333333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99552"/>
        <c:axId val="206200128"/>
      </c:scatterChart>
      <c:valAx>
        <c:axId val="20619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00128"/>
        <c:crosses val="autoZero"/>
        <c:crossBetween val="midCat"/>
      </c:valAx>
      <c:valAx>
        <c:axId val="20620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99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102203</xdr:colOff>
      <xdr:row>11</xdr:row>
      <xdr:rowOff>175259</xdr:rowOff>
    </xdr:from>
    <xdr:ext cx="455894" cy="176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41D82CB0-C01D-3F6B-24B8-9DE8345726C5}"/>
                </a:ext>
              </a:extLst>
            </xdr:cNvPr>
            <xdr:cNvSpPr txBox="1"/>
          </xdr:nvSpPr>
          <xdr:spPr>
            <a:xfrm>
              <a:off x="3615023" y="235457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𝑡𝑒𝑜𝑟𝑖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1D82CB0-C01D-3F6B-24B8-9DE8345726C5}"/>
                </a:ext>
              </a:extLst>
            </xdr:cNvPr>
            <xdr:cNvSpPr txBox="1"/>
          </xdr:nvSpPr>
          <xdr:spPr>
            <a:xfrm>
              <a:off x="3615023" y="235457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𝑡𝑒𝑜𝑟𝑖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5</xdr:col>
      <xdr:colOff>86963</xdr:colOff>
      <xdr:row>10</xdr:row>
      <xdr:rowOff>164623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8BB4D3F8-5DF3-4D0D-A5FF-CC4E51163898}"/>
            </a:ext>
          </a:extLst>
        </xdr:cNvPr>
        <xdr:cNvSpPr txBox="1"/>
      </xdr:nvSpPr>
      <xdr:spPr>
        <a:xfrm>
          <a:off x="3599783" y="21610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  <xdr:oneCellAnchor>
    <xdr:from>
      <xdr:col>5</xdr:col>
      <xdr:colOff>117443</xdr:colOff>
      <xdr:row>12</xdr:row>
      <xdr:rowOff>175259</xdr:rowOff>
    </xdr:from>
    <xdr:ext cx="455894" cy="176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="" xmlns:a16="http://schemas.microsoft.com/office/drawing/2014/main" id="{BC9BBA9F-1218-4C67-BE50-F2E2A2C5ADEC}"/>
                </a:ext>
              </a:extLst>
            </xdr:cNvPr>
            <xdr:cNvSpPr txBox="1"/>
          </xdr:nvSpPr>
          <xdr:spPr>
            <a:xfrm>
              <a:off x="3630263" y="253745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𝑡𝑒𝑜𝑟𝑖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C9BBA9F-1218-4C67-BE50-F2E2A2C5ADEC}"/>
                </a:ext>
              </a:extLst>
            </xdr:cNvPr>
            <xdr:cNvSpPr txBox="1"/>
          </xdr:nvSpPr>
          <xdr:spPr>
            <a:xfrm>
              <a:off x="3630263" y="253745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𝑡𝑒𝑜𝑟𝑖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4</xdr:col>
      <xdr:colOff>551782</xdr:colOff>
      <xdr:row>19</xdr:row>
      <xdr:rowOff>175259</xdr:rowOff>
    </xdr:from>
    <xdr:ext cx="1025557" cy="198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="" xmlns:a16="http://schemas.microsoft.com/office/drawing/2014/main" id="{26519B40-F0E2-4B9F-9A9F-9BB6508BBEEF}"/>
                </a:ext>
              </a:extLst>
            </xdr:cNvPr>
            <xdr:cNvSpPr txBox="1"/>
          </xdr:nvSpPr>
          <xdr:spPr>
            <a:xfrm>
              <a:off x="3455002" y="381761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𝑒𝑘𝑠𝑝𝑒𝑟𝑖𝑚𝑒𝑛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6519B40-F0E2-4B9F-9A9F-9BB6508BBEEF}"/>
                </a:ext>
              </a:extLst>
            </xdr:cNvPr>
            <xdr:cNvSpPr txBox="1"/>
          </xdr:nvSpPr>
          <xdr:spPr>
            <a:xfrm>
              <a:off x="3455002" y="381761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𝑒𝑘𝑠𝑝𝑒𝑟𝑖𝑚𝑒𝑛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twoCellAnchor editAs="oneCell">
    <xdr:from>
      <xdr:col>5</xdr:col>
      <xdr:colOff>396242</xdr:colOff>
      <xdr:row>4</xdr:row>
      <xdr:rowOff>76200</xdr:rowOff>
    </xdr:from>
    <xdr:to>
      <xdr:col>8</xdr:col>
      <xdr:colOff>100318</xdr:colOff>
      <xdr:row>8</xdr:row>
      <xdr:rowOff>129540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36E7BE7C-C9D1-67F1-6599-BFD22BD75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9062" y="807720"/>
          <a:ext cx="2637776" cy="784860"/>
        </a:xfrm>
        <a:prstGeom prst="rect">
          <a:avLst/>
        </a:prstGeom>
      </xdr:spPr>
    </xdr:pic>
    <xdr:clientData/>
  </xdr:twoCellAnchor>
  <xdr:oneCellAnchor>
    <xdr:from>
      <xdr:col>6</xdr:col>
      <xdr:colOff>193643</xdr:colOff>
      <xdr:row>2</xdr:row>
      <xdr:rowOff>167639</xdr:rowOff>
    </xdr:from>
    <xdr:ext cx="455894" cy="176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="" xmlns:a16="http://schemas.microsoft.com/office/drawing/2014/main" id="{B04B5965-3677-4431-873C-2BFCECBC7A64}"/>
                </a:ext>
              </a:extLst>
            </xdr:cNvPr>
            <xdr:cNvSpPr txBox="1"/>
          </xdr:nvSpPr>
          <xdr:spPr>
            <a:xfrm>
              <a:off x="4316063" y="53339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𝑡𝑒𝑜𝑟𝑖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04B5965-3677-4431-873C-2BFCECBC7A64}"/>
                </a:ext>
              </a:extLst>
            </xdr:cNvPr>
            <xdr:cNvSpPr txBox="1"/>
          </xdr:nvSpPr>
          <xdr:spPr>
            <a:xfrm>
              <a:off x="4316063" y="53339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𝑡𝑒𝑜𝑟𝑖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6</xdr:col>
      <xdr:colOff>742282</xdr:colOff>
      <xdr:row>2</xdr:row>
      <xdr:rowOff>167639</xdr:rowOff>
    </xdr:from>
    <xdr:ext cx="1025557" cy="198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="" xmlns:a16="http://schemas.microsoft.com/office/drawing/2014/main" id="{6EE95C7A-3C11-4951-A66C-E5224F4BDB68}"/>
                </a:ext>
              </a:extLst>
            </xdr:cNvPr>
            <xdr:cNvSpPr txBox="1"/>
          </xdr:nvSpPr>
          <xdr:spPr>
            <a:xfrm>
              <a:off x="4864702" y="53339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𝑒𝑘𝑠𝑝𝑒𝑟𝑖𝑚𝑒𝑛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EE95C7A-3C11-4951-A66C-E5224F4BDB68}"/>
                </a:ext>
              </a:extLst>
            </xdr:cNvPr>
            <xdr:cNvSpPr txBox="1"/>
          </xdr:nvSpPr>
          <xdr:spPr>
            <a:xfrm>
              <a:off x="4864702" y="53339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𝑒𝑘𝑠𝑝𝑒𝑟𝑖𝑚𝑒𝑛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4</xdr:col>
      <xdr:colOff>559402</xdr:colOff>
      <xdr:row>18</xdr:row>
      <xdr:rowOff>152399</xdr:rowOff>
    </xdr:from>
    <xdr:ext cx="1025557" cy="198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="" xmlns:a16="http://schemas.microsoft.com/office/drawing/2014/main" id="{9F7CD4DB-A62F-4519-ADFB-2698992EDCC6}"/>
                </a:ext>
              </a:extLst>
            </xdr:cNvPr>
            <xdr:cNvSpPr txBox="1"/>
          </xdr:nvSpPr>
          <xdr:spPr>
            <a:xfrm>
              <a:off x="3462622" y="361187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𝑒𝑘𝑠𝑝𝑒𝑟𝑖𝑚𝑒𝑛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7CD4DB-A62F-4519-ADFB-2698992EDCC6}"/>
                </a:ext>
              </a:extLst>
            </xdr:cNvPr>
            <xdr:cNvSpPr txBox="1"/>
          </xdr:nvSpPr>
          <xdr:spPr>
            <a:xfrm>
              <a:off x="3462622" y="361187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𝑒𝑘𝑠𝑝𝑒𝑟𝑖𝑚𝑒𝑛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6</xdr:col>
      <xdr:colOff>102203</xdr:colOff>
      <xdr:row>32</xdr:row>
      <xdr:rowOff>175259</xdr:rowOff>
    </xdr:from>
    <xdr:ext cx="455894" cy="176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="" xmlns:a16="http://schemas.microsoft.com/office/drawing/2014/main" id="{7680A821-14DA-4EA1-B24A-8842C76034D9}"/>
                </a:ext>
              </a:extLst>
            </xdr:cNvPr>
            <xdr:cNvSpPr txBox="1"/>
          </xdr:nvSpPr>
          <xdr:spPr>
            <a:xfrm>
              <a:off x="3615023" y="235457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𝑡𝑒𝑜𝑟𝑖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680A821-14DA-4EA1-B24A-8842C76034D9}"/>
                </a:ext>
              </a:extLst>
            </xdr:cNvPr>
            <xdr:cNvSpPr txBox="1"/>
          </xdr:nvSpPr>
          <xdr:spPr>
            <a:xfrm>
              <a:off x="3615023" y="235457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𝑡𝑒𝑜𝑟𝑖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6</xdr:col>
      <xdr:colOff>86963</xdr:colOff>
      <xdr:row>31</xdr:row>
      <xdr:rowOff>164623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8618CCB6-1049-4E44-AB30-3A2511684E1A}"/>
            </a:ext>
          </a:extLst>
        </xdr:cNvPr>
        <xdr:cNvSpPr txBox="1"/>
      </xdr:nvSpPr>
      <xdr:spPr>
        <a:xfrm>
          <a:off x="3599783" y="216106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  <xdr:oneCellAnchor>
    <xdr:from>
      <xdr:col>6</xdr:col>
      <xdr:colOff>117443</xdr:colOff>
      <xdr:row>33</xdr:row>
      <xdr:rowOff>175259</xdr:rowOff>
    </xdr:from>
    <xdr:ext cx="455894" cy="176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="" xmlns:a16="http://schemas.microsoft.com/office/drawing/2014/main" id="{00AF8842-3C95-4DEA-98D0-48194B26F73C}"/>
                </a:ext>
              </a:extLst>
            </xdr:cNvPr>
            <xdr:cNvSpPr txBox="1"/>
          </xdr:nvSpPr>
          <xdr:spPr>
            <a:xfrm>
              <a:off x="3630263" y="253745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𝑡𝑒𝑜𝑟𝑖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AF8842-3C95-4DEA-98D0-48194B26F73C}"/>
                </a:ext>
              </a:extLst>
            </xdr:cNvPr>
            <xdr:cNvSpPr txBox="1"/>
          </xdr:nvSpPr>
          <xdr:spPr>
            <a:xfrm>
              <a:off x="3630263" y="253745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𝑡𝑒𝑜𝑟𝑖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5</xdr:col>
      <xdr:colOff>887062</xdr:colOff>
      <xdr:row>40</xdr:row>
      <xdr:rowOff>160019</xdr:rowOff>
    </xdr:from>
    <xdr:ext cx="1025557" cy="198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="" xmlns:a16="http://schemas.microsoft.com/office/drawing/2014/main" id="{B85657E5-5BDE-4EEA-9203-8D882B79D1E3}"/>
                </a:ext>
              </a:extLst>
            </xdr:cNvPr>
            <xdr:cNvSpPr txBox="1"/>
          </xdr:nvSpPr>
          <xdr:spPr>
            <a:xfrm>
              <a:off x="4399882" y="774953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𝑒𝑘𝑠𝑝𝑒𝑟𝑖𝑚𝑒𝑛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85657E5-5BDE-4EEA-9203-8D882B79D1E3}"/>
                </a:ext>
              </a:extLst>
            </xdr:cNvPr>
            <xdr:cNvSpPr txBox="1"/>
          </xdr:nvSpPr>
          <xdr:spPr>
            <a:xfrm>
              <a:off x="4399882" y="774953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𝑒𝑘𝑠𝑝𝑒𝑟𝑖𝑚𝑒𝑛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5</xdr:col>
      <xdr:colOff>887062</xdr:colOff>
      <xdr:row>39</xdr:row>
      <xdr:rowOff>160019</xdr:rowOff>
    </xdr:from>
    <xdr:ext cx="1025557" cy="198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="" xmlns:a16="http://schemas.microsoft.com/office/drawing/2014/main" id="{94AFCD4E-F4F8-4EA8-9E39-976886FA3872}"/>
                </a:ext>
              </a:extLst>
            </xdr:cNvPr>
            <xdr:cNvSpPr txBox="1"/>
          </xdr:nvSpPr>
          <xdr:spPr>
            <a:xfrm>
              <a:off x="4399882" y="756665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𝑒𝑘𝑠𝑝𝑒𝑟𝑖𝑚𝑒𝑛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4AFCD4E-F4F8-4EA8-9E39-976886FA3872}"/>
                </a:ext>
              </a:extLst>
            </xdr:cNvPr>
            <xdr:cNvSpPr txBox="1"/>
          </xdr:nvSpPr>
          <xdr:spPr>
            <a:xfrm>
              <a:off x="4399882" y="756665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𝑒𝑘𝑠𝑝𝑒𝑟𝑖𝑚𝑒𝑛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twoCellAnchor editAs="oneCell">
    <xdr:from>
      <xdr:col>11</xdr:col>
      <xdr:colOff>83820</xdr:colOff>
      <xdr:row>36</xdr:row>
      <xdr:rowOff>12652</xdr:rowOff>
    </xdr:from>
    <xdr:to>
      <xdr:col>20</xdr:col>
      <xdr:colOff>84380</xdr:colOff>
      <xdr:row>43</xdr:row>
      <xdr:rowOff>175407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6A44A10-FE9B-078E-7A89-1A2DB8C6C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11540" y="6870652"/>
          <a:ext cx="5486960" cy="1442915"/>
        </a:xfrm>
        <a:prstGeom prst="rect">
          <a:avLst/>
        </a:prstGeom>
      </xdr:spPr>
    </xdr:pic>
    <xdr:clientData/>
  </xdr:twoCellAnchor>
  <xdr:oneCellAnchor>
    <xdr:from>
      <xdr:col>6</xdr:col>
      <xdr:colOff>102203</xdr:colOff>
      <xdr:row>53</xdr:row>
      <xdr:rowOff>175259</xdr:rowOff>
    </xdr:from>
    <xdr:ext cx="455894" cy="176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="" xmlns:a16="http://schemas.microsoft.com/office/drawing/2014/main" id="{B407B695-B936-4D5A-BBEF-25C9A36ED8C4}"/>
                </a:ext>
              </a:extLst>
            </xdr:cNvPr>
            <xdr:cNvSpPr txBox="1"/>
          </xdr:nvSpPr>
          <xdr:spPr>
            <a:xfrm>
              <a:off x="4590383" y="630173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𝑡𝑒𝑜𝑟𝑖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407B695-B936-4D5A-BBEF-25C9A36ED8C4}"/>
                </a:ext>
              </a:extLst>
            </xdr:cNvPr>
            <xdr:cNvSpPr txBox="1"/>
          </xdr:nvSpPr>
          <xdr:spPr>
            <a:xfrm>
              <a:off x="4590383" y="630173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𝑡𝑒𝑜𝑟𝑖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6</xdr:col>
      <xdr:colOff>86963</xdr:colOff>
      <xdr:row>52</xdr:row>
      <xdr:rowOff>164623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34095FE9-55DF-43C4-99F2-F4CECEF60E43}"/>
            </a:ext>
          </a:extLst>
        </xdr:cNvPr>
        <xdr:cNvSpPr txBox="1"/>
      </xdr:nvSpPr>
      <xdr:spPr>
        <a:xfrm>
          <a:off x="4575143" y="61082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  <xdr:oneCellAnchor>
    <xdr:from>
      <xdr:col>6</xdr:col>
      <xdr:colOff>117443</xdr:colOff>
      <xdr:row>54</xdr:row>
      <xdr:rowOff>175259</xdr:rowOff>
    </xdr:from>
    <xdr:ext cx="455894" cy="176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="" xmlns:a16="http://schemas.microsoft.com/office/drawing/2014/main" id="{50BE821A-3027-4A95-8770-3FC7C79AC7CA}"/>
                </a:ext>
              </a:extLst>
            </xdr:cNvPr>
            <xdr:cNvSpPr txBox="1"/>
          </xdr:nvSpPr>
          <xdr:spPr>
            <a:xfrm>
              <a:off x="4605623" y="648461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𝑡𝑒𝑜𝑟𝑖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50BE821A-3027-4A95-8770-3FC7C79AC7CA}"/>
                </a:ext>
              </a:extLst>
            </xdr:cNvPr>
            <xdr:cNvSpPr txBox="1"/>
          </xdr:nvSpPr>
          <xdr:spPr>
            <a:xfrm>
              <a:off x="4605623" y="648461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𝑡𝑒𝑜𝑟𝑖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5</xdr:col>
      <xdr:colOff>887062</xdr:colOff>
      <xdr:row>61</xdr:row>
      <xdr:rowOff>160019</xdr:rowOff>
    </xdr:from>
    <xdr:ext cx="1025557" cy="198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="" xmlns:a16="http://schemas.microsoft.com/office/drawing/2014/main" id="{1AE47CEF-D3F7-4C7E-A518-A2C2B50CFE81}"/>
                </a:ext>
              </a:extLst>
            </xdr:cNvPr>
            <xdr:cNvSpPr txBox="1"/>
          </xdr:nvSpPr>
          <xdr:spPr>
            <a:xfrm>
              <a:off x="4399882" y="774953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𝑒𝑘𝑠𝑝𝑒𝑟𝑖𝑚𝑒𝑛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1AE47CEF-D3F7-4C7E-A518-A2C2B50CFE81}"/>
                </a:ext>
              </a:extLst>
            </xdr:cNvPr>
            <xdr:cNvSpPr txBox="1"/>
          </xdr:nvSpPr>
          <xdr:spPr>
            <a:xfrm>
              <a:off x="4399882" y="774953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𝑒𝑘𝑠𝑝𝑒𝑟𝑖𝑚𝑒𝑛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5</xdr:col>
      <xdr:colOff>887062</xdr:colOff>
      <xdr:row>60</xdr:row>
      <xdr:rowOff>160019</xdr:rowOff>
    </xdr:from>
    <xdr:ext cx="1025557" cy="198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="" xmlns:a16="http://schemas.microsoft.com/office/drawing/2014/main" id="{7571A8AE-5680-4AC4-9E2D-AC81DF240125}"/>
                </a:ext>
              </a:extLst>
            </xdr:cNvPr>
            <xdr:cNvSpPr txBox="1"/>
          </xdr:nvSpPr>
          <xdr:spPr>
            <a:xfrm>
              <a:off x="4399882" y="756665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𝑒𝑘𝑠𝑝𝑒𝑟𝑖𝑚𝑒𝑛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7571A8AE-5680-4AC4-9E2D-AC81DF240125}"/>
                </a:ext>
              </a:extLst>
            </xdr:cNvPr>
            <xdr:cNvSpPr txBox="1"/>
          </xdr:nvSpPr>
          <xdr:spPr>
            <a:xfrm>
              <a:off x="4399882" y="7566659"/>
              <a:ext cx="1025557" cy="198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𝜌_(</a:t>
              </a:r>
              <a:r>
                <a:rPr lang="en-US" sz="1100" b="0" i="0">
                  <a:latin typeface="Cambria Math" panose="02040503050406030204" pitchFamily="18" charset="0"/>
                </a:rPr>
                <a:t>𝑏 𝑒𝑘𝑠𝑝𝑒𝑟𝑖𝑚𝑒𝑛</a:t>
              </a:r>
              <a:r>
                <a:rPr lang="en-ID" sz="1100" b="0" i="0">
                  <a:latin typeface="Cambria Math" panose="02040503050406030204" pitchFamily="18" charset="0"/>
                </a:rPr>
                <a:t>)</a:t>
              </a:r>
              <a:endParaRPr lang="en-ID" sz="1100"/>
            </a:p>
          </xdr:txBody>
        </xdr:sp>
      </mc:Fallback>
    </mc:AlternateContent>
    <xdr:clientData/>
  </xdr:oneCellAnchor>
  <xdr:twoCellAnchor editAs="oneCell">
    <xdr:from>
      <xdr:col>11</xdr:col>
      <xdr:colOff>106680</xdr:colOff>
      <xdr:row>56</xdr:row>
      <xdr:rowOff>152391</xdr:rowOff>
    </xdr:from>
    <xdr:to>
      <xdr:col>19</xdr:col>
      <xdr:colOff>556813</xdr:colOff>
      <xdr:row>64</xdr:row>
      <xdr:rowOff>30619</xdr:rowOff>
    </xdr:to>
    <xdr:pic>
      <xdr:nvPicPr>
        <xdr:cNvPr id="21" name="Picture 20">
          <a:extLst>
            <a:ext uri="{FF2B5EF4-FFF2-40B4-BE49-F238E27FC236}">
              <a16:creationId xmlns="" xmlns:a16="http://schemas.microsoft.com/office/drawing/2014/main" id="{DE338303-8A73-2CC3-AF5D-AD66DB66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10667991"/>
          <a:ext cx="5326933" cy="1341268"/>
        </a:xfrm>
        <a:prstGeom prst="rect">
          <a:avLst/>
        </a:prstGeom>
      </xdr:spPr>
    </xdr:pic>
    <xdr:clientData/>
  </xdr:twoCellAnchor>
  <xdr:oneCellAnchor>
    <xdr:from>
      <xdr:col>2</xdr:col>
      <xdr:colOff>178403</xdr:colOff>
      <xdr:row>2</xdr:row>
      <xdr:rowOff>175259</xdr:rowOff>
    </xdr:from>
    <xdr:ext cx="455894" cy="1768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="" xmlns:a16="http://schemas.microsoft.com/office/drawing/2014/main" id="{8D71129C-50FD-4C82-99EC-1169819D96F6}"/>
                </a:ext>
              </a:extLst>
            </xdr:cNvPr>
            <xdr:cNvSpPr txBox="1"/>
          </xdr:nvSpPr>
          <xdr:spPr>
            <a:xfrm>
              <a:off x="1367123" y="54101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ID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D71129C-50FD-4C82-99EC-1169819D96F6}"/>
                </a:ext>
              </a:extLst>
            </xdr:cNvPr>
            <xdr:cNvSpPr txBox="1"/>
          </xdr:nvSpPr>
          <xdr:spPr>
            <a:xfrm>
              <a:off x="1367123" y="541019"/>
              <a:ext cx="455894" cy="1768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D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𝜌_</a:t>
              </a:r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endParaRPr lang="en-ID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472440</xdr:colOff>
      <xdr:row>5</xdr:row>
      <xdr:rowOff>19050</xdr:rowOff>
    </xdr:from>
    <xdr:to>
      <xdr:col>14</xdr:col>
      <xdr:colOff>217170</xdr:colOff>
      <xdr:row>14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20</xdr:row>
      <xdr:rowOff>38100</xdr:rowOff>
    </xdr:from>
    <xdr:to>
      <xdr:col>14</xdr:col>
      <xdr:colOff>297180</xdr:colOff>
      <xdr:row>29</xdr:row>
      <xdr:rowOff>106680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11430</xdr:colOff>
      <xdr:row>36</xdr:row>
      <xdr:rowOff>38100</xdr:rowOff>
    </xdr:from>
    <xdr:to>
      <xdr:col>14</xdr:col>
      <xdr:colOff>198120</xdr:colOff>
      <xdr:row>45</xdr:row>
      <xdr:rowOff>99060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69"/>
  <sheetViews>
    <sheetView topLeftCell="A28" workbookViewId="0">
      <selection activeCell="J70" sqref="J70"/>
    </sheetView>
  </sheetViews>
  <sheetFormatPr defaultRowHeight="14.4" x14ac:dyDescent="0.3"/>
  <cols>
    <col min="1" max="1" width="4.44140625" customWidth="1"/>
    <col min="2" max="2" width="12.88671875" customWidth="1"/>
    <col min="3" max="3" width="11.88671875" customWidth="1"/>
    <col min="4" max="4" width="13.109375" customWidth="1"/>
    <col min="6" max="6" width="14.21875" customWidth="1"/>
    <col min="7" max="7" width="11.88671875" customWidth="1"/>
    <col min="8" max="8" width="16.6640625" customWidth="1"/>
    <col min="9" max="9" width="11.109375" customWidth="1"/>
  </cols>
  <sheetData>
    <row r="4" spans="2:10" x14ac:dyDescent="0.3">
      <c r="B4" t="s">
        <v>20</v>
      </c>
      <c r="D4">
        <v>1</v>
      </c>
      <c r="E4" t="s">
        <v>22</v>
      </c>
    </row>
    <row r="5" spans="2:10" x14ac:dyDescent="0.3">
      <c r="B5" s="24" t="s">
        <v>17</v>
      </c>
      <c r="C5" s="24"/>
      <c r="D5" s="3">
        <v>32.200000000000003</v>
      </c>
      <c r="E5" t="s">
        <v>21</v>
      </c>
    </row>
    <row r="6" spans="2:10" x14ac:dyDescent="0.3">
      <c r="B6" s="24" t="s">
        <v>18</v>
      </c>
      <c r="C6" s="24"/>
      <c r="D6" s="3">
        <v>7</v>
      </c>
      <c r="E6" t="s">
        <v>21</v>
      </c>
      <c r="J6" t="s">
        <v>31</v>
      </c>
    </row>
    <row r="7" spans="2:10" x14ac:dyDescent="0.3">
      <c r="B7" s="24" t="s">
        <v>19</v>
      </c>
      <c r="C7" s="24"/>
      <c r="D7" s="3">
        <v>2.5</v>
      </c>
      <c r="E7" t="s">
        <v>21</v>
      </c>
      <c r="J7" t="s">
        <v>32</v>
      </c>
    </row>
    <row r="10" spans="2:10" ht="27.6" customHeight="1" x14ac:dyDescent="0.3">
      <c r="B10" s="27" t="s">
        <v>8</v>
      </c>
      <c r="C10" s="29"/>
      <c r="D10" s="28"/>
    </row>
    <row r="11" spans="2:10" x14ac:dyDescent="0.3">
      <c r="B11" s="25" t="s">
        <v>0</v>
      </c>
      <c r="C11" s="27" t="s">
        <v>1</v>
      </c>
      <c r="D11" s="28"/>
      <c r="F11" s="17" t="s">
        <v>23</v>
      </c>
      <c r="G11" s="17"/>
      <c r="H11" s="17"/>
    </row>
    <row r="12" spans="2:10" x14ac:dyDescent="0.3">
      <c r="B12" s="26"/>
      <c r="C12" s="4" t="s">
        <v>2</v>
      </c>
      <c r="D12" s="4" t="s">
        <v>3</v>
      </c>
    </row>
    <row r="13" spans="2:10" x14ac:dyDescent="0.3">
      <c r="B13" s="4">
        <v>1</v>
      </c>
      <c r="C13" s="4">
        <v>2.02</v>
      </c>
      <c r="D13" s="4">
        <v>4.04</v>
      </c>
      <c r="G13" t="s">
        <v>24</v>
      </c>
    </row>
    <row r="14" spans="2:10" x14ac:dyDescent="0.3">
      <c r="B14" s="4">
        <v>2</v>
      </c>
      <c r="C14" s="4">
        <v>2.04</v>
      </c>
      <c r="D14" s="4">
        <v>4</v>
      </c>
      <c r="F14" s="5"/>
      <c r="G14" s="5">
        <f xml:space="preserve"> D5/D27</f>
        <v>3.7145763694477658</v>
      </c>
    </row>
    <row r="15" spans="2:10" x14ac:dyDescent="0.3">
      <c r="B15" s="4">
        <v>3</v>
      </c>
      <c r="C15" s="4">
        <v>1.88</v>
      </c>
      <c r="D15" s="4">
        <v>4.04</v>
      </c>
    </row>
    <row r="16" spans="2:10" x14ac:dyDescent="0.3">
      <c r="B16" s="4">
        <v>4</v>
      </c>
      <c r="C16" s="4">
        <v>1.48</v>
      </c>
      <c r="D16" s="4">
        <v>4.0599999999999996</v>
      </c>
    </row>
    <row r="17" spans="2:9" x14ac:dyDescent="0.3">
      <c r="B17" s="4">
        <v>5</v>
      </c>
      <c r="C17" s="4">
        <v>1.58</v>
      </c>
      <c r="D17" s="4">
        <v>4.0599999999999996</v>
      </c>
    </row>
    <row r="18" spans="2:9" x14ac:dyDescent="0.3">
      <c r="B18" s="4">
        <v>6</v>
      </c>
      <c r="C18" s="4">
        <v>1.46</v>
      </c>
      <c r="D18" s="4">
        <v>4.08</v>
      </c>
      <c r="F18" s="20" t="s">
        <v>26</v>
      </c>
      <c r="G18" s="20"/>
      <c r="H18" s="2">
        <v>27.35</v>
      </c>
      <c r="I18" t="s">
        <v>21</v>
      </c>
    </row>
    <row r="19" spans="2:9" x14ac:dyDescent="0.3">
      <c r="B19" s="4">
        <v>7</v>
      </c>
      <c r="C19" s="4">
        <v>1.48</v>
      </c>
      <c r="D19" s="4">
        <v>4.16</v>
      </c>
    </row>
    <row r="20" spans="2:9" x14ac:dyDescent="0.3">
      <c r="B20" s="4">
        <v>8</v>
      </c>
      <c r="C20" s="4">
        <v>1.52</v>
      </c>
      <c r="D20" s="4">
        <v>4.18</v>
      </c>
      <c r="G20" t="s">
        <v>25</v>
      </c>
    </row>
    <row r="21" spans="2:9" x14ac:dyDescent="0.3">
      <c r="B21" s="4">
        <v>9</v>
      </c>
      <c r="C21" s="4">
        <v>1.48</v>
      </c>
      <c r="D21" s="4">
        <v>4.1399999999999997</v>
      </c>
      <c r="F21" s="5"/>
      <c r="G21" s="5">
        <f>D5*D4/(D5-H18)</f>
        <v>6.6391752577319574</v>
      </c>
    </row>
    <row r="22" spans="2:9" x14ac:dyDescent="0.3">
      <c r="B22" s="4">
        <v>10</v>
      </c>
      <c r="C22" s="4">
        <v>1.48</v>
      </c>
      <c r="D22" s="4">
        <v>4.16</v>
      </c>
    </row>
    <row r="23" spans="2:9" x14ac:dyDescent="0.3">
      <c r="B23" s="6" t="s">
        <v>4</v>
      </c>
      <c r="C23" s="6">
        <f>AVERAGE(C13:C22)</f>
        <v>1.6420000000000001</v>
      </c>
      <c r="D23" s="6">
        <f>AVERAGE(D13:D22)</f>
        <v>4.0919999999999987</v>
      </c>
    </row>
    <row r="24" spans="2:9" x14ac:dyDescent="0.3">
      <c r="B24" s="8" t="s">
        <v>6</v>
      </c>
      <c r="C24" s="8">
        <f>STDEV(C13:C22)</f>
        <v>0.23915592310364184</v>
      </c>
      <c r="D24" s="8">
        <f>STDEV(D13:D22)</f>
        <v>6.2680849458896848E-2</v>
      </c>
    </row>
    <row r="25" spans="2:9" x14ac:dyDescent="0.3">
      <c r="B25" s="6" t="s">
        <v>5</v>
      </c>
      <c r="C25" s="6">
        <f>C24/SQRT(COUNT(C13:C22))</f>
        <v>7.5627743292759328E-2</v>
      </c>
      <c r="D25" s="6">
        <f>D24/SQRT(COUNT(D13:D22))</f>
        <v>1.9821424996424673E-2</v>
      </c>
      <c r="F25" t="s">
        <v>27</v>
      </c>
    </row>
    <row r="26" spans="2:9" x14ac:dyDescent="0.3">
      <c r="B26" s="8"/>
      <c r="C26" s="8"/>
      <c r="D26" s="8"/>
      <c r="F26" s="5" t="s">
        <v>28</v>
      </c>
      <c r="G26" s="5">
        <f>(1-ABS((G14-G21)/G14))*100</f>
        <v>21.266960282768878</v>
      </c>
      <c r="H26" t="s">
        <v>29</v>
      </c>
    </row>
    <row r="27" spans="2:9" x14ac:dyDescent="0.3">
      <c r="B27" s="21" t="s">
        <v>12</v>
      </c>
      <c r="C27" s="22"/>
      <c r="D27" s="9">
        <f>22/7*((C23/2)^2)*D23</f>
        <v>8.6685524262857125</v>
      </c>
    </row>
    <row r="31" spans="2:9" ht="22.8" customHeight="1" x14ac:dyDescent="0.3">
      <c r="B31" s="23" t="s">
        <v>7</v>
      </c>
      <c r="C31" s="23"/>
      <c r="D31" s="23"/>
      <c r="E31" s="23"/>
    </row>
    <row r="32" spans="2:9" x14ac:dyDescent="0.3">
      <c r="B32" s="23" t="s">
        <v>0</v>
      </c>
      <c r="C32" s="23" t="s">
        <v>9</v>
      </c>
      <c r="D32" s="23"/>
      <c r="E32" s="23"/>
      <c r="G32" s="17" t="s">
        <v>30</v>
      </c>
      <c r="H32" s="17"/>
      <c r="I32" s="17"/>
    </row>
    <row r="33" spans="2:10" x14ac:dyDescent="0.3">
      <c r="B33" s="23"/>
      <c r="C33" s="4" t="s">
        <v>10</v>
      </c>
      <c r="D33" s="4" t="s">
        <v>11</v>
      </c>
      <c r="E33" s="4" t="s">
        <v>3</v>
      </c>
    </row>
    <row r="34" spans="2:10" x14ac:dyDescent="0.3">
      <c r="B34" s="4">
        <v>1</v>
      </c>
      <c r="C34" s="4">
        <v>4.78</v>
      </c>
      <c r="D34" s="4">
        <v>3.42</v>
      </c>
      <c r="E34" s="4">
        <v>0.82799999999999996</v>
      </c>
      <c r="H34" t="s">
        <v>24</v>
      </c>
    </row>
    <row r="35" spans="2:10" x14ac:dyDescent="0.3">
      <c r="B35" s="4">
        <v>2</v>
      </c>
      <c r="C35" s="4" t="s">
        <v>46</v>
      </c>
      <c r="D35" s="4">
        <v>3.46</v>
      </c>
      <c r="E35" s="4">
        <v>0.70899999999999996</v>
      </c>
      <c r="G35" s="5"/>
      <c r="H35" s="5">
        <f xml:space="preserve"> D6/D48</f>
        <v>0.60534285264166487</v>
      </c>
    </row>
    <row r="36" spans="2:10" x14ac:dyDescent="0.3">
      <c r="B36" s="4">
        <v>3</v>
      </c>
      <c r="C36" s="4">
        <v>4.82</v>
      </c>
      <c r="D36" s="4">
        <v>3.44</v>
      </c>
      <c r="E36" s="4">
        <v>0.77200000000000002</v>
      </c>
    </row>
    <row r="37" spans="2:10" x14ac:dyDescent="0.3">
      <c r="B37" s="4">
        <v>4</v>
      </c>
      <c r="C37" s="4">
        <v>4.5199999999999996</v>
      </c>
      <c r="D37" s="4">
        <v>3.42</v>
      </c>
      <c r="E37" s="4">
        <v>0.77400000000000002</v>
      </c>
    </row>
    <row r="38" spans="2:10" x14ac:dyDescent="0.3">
      <c r="B38" s="4">
        <v>5</v>
      </c>
      <c r="C38" s="4">
        <v>4.62</v>
      </c>
      <c r="D38" s="4">
        <v>3.44</v>
      </c>
      <c r="E38" s="4">
        <v>0.75800000000000001</v>
      </c>
      <c r="G38" s="18" t="s">
        <v>33</v>
      </c>
      <c r="H38" s="19"/>
      <c r="I38" s="1">
        <v>35.700000000000003</v>
      </c>
      <c r="J38" t="s">
        <v>21</v>
      </c>
    </row>
    <row r="39" spans="2:10" x14ac:dyDescent="0.3">
      <c r="B39" s="4">
        <v>6</v>
      </c>
      <c r="C39" s="4">
        <v>3.82</v>
      </c>
      <c r="D39" s="4">
        <v>3.6</v>
      </c>
      <c r="E39" s="4">
        <v>0.76800000000000002</v>
      </c>
      <c r="G39" s="20" t="s">
        <v>34</v>
      </c>
      <c r="H39" s="20"/>
      <c r="I39" s="2">
        <v>24.4</v>
      </c>
      <c r="J39" t="s">
        <v>21</v>
      </c>
    </row>
    <row r="40" spans="2:10" x14ac:dyDescent="0.3">
      <c r="B40" s="4">
        <v>7</v>
      </c>
      <c r="C40" s="4">
        <v>4.0199999999999996</v>
      </c>
      <c r="D40" s="4">
        <v>3.62</v>
      </c>
      <c r="E40" s="4">
        <v>0.76400000000000001</v>
      </c>
    </row>
    <row r="41" spans="2:10" x14ac:dyDescent="0.3">
      <c r="B41" s="4">
        <v>8</v>
      </c>
      <c r="C41" s="4">
        <v>4.12</v>
      </c>
      <c r="D41" s="4">
        <v>3.62</v>
      </c>
      <c r="E41" s="4">
        <v>0.754</v>
      </c>
      <c r="H41" t="s">
        <v>25</v>
      </c>
    </row>
    <row r="42" spans="2:10" x14ac:dyDescent="0.3">
      <c r="B42" s="4">
        <v>9</v>
      </c>
      <c r="C42" s="4">
        <v>3.96</v>
      </c>
      <c r="D42" s="4">
        <v>3.64</v>
      </c>
      <c r="E42" s="4">
        <v>0.755</v>
      </c>
      <c r="G42" s="5"/>
      <c r="H42" s="5">
        <f>D6*D4/(I38-I39)</f>
        <v>0.61946902654867231</v>
      </c>
    </row>
    <row r="43" spans="2:10" x14ac:dyDescent="0.3">
      <c r="B43" s="4">
        <v>10</v>
      </c>
      <c r="C43" s="4">
        <v>3.96</v>
      </c>
      <c r="D43" s="4">
        <v>3.64</v>
      </c>
      <c r="E43" s="4">
        <v>0.752</v>
      </c>
    </row>
    <row r="44" spans="2:10" x14ac:dyDescent="0.3">
      <c r="B44" s="7" t="s">
        <v>4</v>
      </c>
      <c r="C44" s="7">
        <f>AVERAGE(C34:C43)</f>
        <v>4.2911111111111113</v>
      </c>
      <c r="D44" s="7">
        <f>AVERAGE(D34:D43)</f>
        <v>3.5300000000000002</v>
      </c>
      <c r="E44" s="7">
        <f>AVERAGE(E34:E43)</f>
        <v>0.76340000000000008</v>
      </c>
    </row>
    <row r="45" spans="2:10" x14ac:dyDescent="0.3">
      <c r="B45" s="8" t="s">
        <v>6</v>
      </c>
      <c r="C45" s="8">
        <f>STDEV(C34:C43)</f>
        <v>0.39103850336138413</v>
      </c>
      <c r="D45" s="8">
        <f>STDEV(D34:D43)</f>
        <v>0.1003327796219495</v>
      </c>
      <c r="E45" s="8">
        <f>STDEV(E34:E43)</f>
        <v>2.9170761617299836E-2</v>
      </c>
    </row>
    <row r="46" spans="2:10" x14ac:dyDescent="0.3">
      <c r="B46" s="6" t="s">
        <v>5</v>
      </c>
      <c r="C46" s="6">
        <f>C45/SQRT(COUNT(C34:C43))</f>
        <v>0.13034616778712804</v>
      </c>
      <c r="D46" s="6">
        <f>D45/SQRT(COUNT(D34:D43))</f>
        <v>3.1728010758108813E-2</v>
      </c>
      <c r="E46" s="6">
        <f>E45/SQRT(COUNT(E34:E43))</f>
        <v>9.2246047792484496E-3</v>
      </c>
      <c r="G46" t="s">
        <v>27</v>
      </c>
    </row>
    <row r="47" spans="2:10" x14ac:dyDescent="0.3">
      <c r="G47" s="5" t="s">
        <v>28</v>
      </c>
      <c r="H47" s="5">
        <f>(1-ABS((H35-H42)/H35))*100</f>
        <v>97.666417659783704</v>
      </c>
      <c r="I47" t="s">
        <v>29</v>
      </c>
    </row>
    <row r="48" spans="2:10" x14ac:dyDescent="0.3">
      <c r="B48" s="21" t="s">
        <v>13</v>
      </c>
      <c r="C48" s="22"/>
      <c r="D48" s="9">
        <f>C44*D44*E44</f>
        <v>11.563694804444447</v>
      </c>
    </row>
    <row r="52" spans="2:10" x14ac:dyDescent="0.3">
      <c r="B52" s="23" t="s">
        <v>14</v>
      </c>
      <c r="C52" s="23"/>
      <c r="D52" s="23"/>
      <c r="E52" s="23"/>
    </row>
    <row r="53" spans="2:10" x14ac:dyDescent="0.3">
      <c r="B53" s="23" t="s">
        <v>0</v>
      </c>
      <c r="C53" s="23" t="s">
        <v>15</v>
      </c>
      <c r="D53" s="23"/>
      <c r="E53" s="23"/>
      <c r="G53" s="17" t="s">
        <v>35</v>
      </c>
      <c r="H53" s="17"/>
      <c r="I53" s="17"/>
    </row>
    <row r="54" spans="2:10" x14ac:dyDescent="0.3">
      <c r="B54" s="23"/>
      <c r="C54" s="4" t="s">
        <v>10</v>
      </c>
      <c r="D54" s="4" t="s">
        <v>11</v>
      </c>
      <c r="E54" s="4" t="s">
        <v>3</v>
      </c>
    </row>
    <row r="55" spans="2:10" x14ac:dyDescent="0.3">
      <c r="B55" s="4">
        <v>1</v>
      </c>
      <c r="C55" s="4">
        <v>4.08</v>
      </c>
      <c r="D55" s="4">
        <v>3.44</v>
      </c>
      <c r="E55" s="4">
        <v>6.3E-2</v>
      </c>
      <c r="H55" t="s">
        <v>24</v>
      </c>
    </row>
    <row r="56" spans="2:10" x14ac:dyDescent="0.3">
      <c r="B56" s="4">
        <v>2</v>
      </c>
      <c r="C56" s="4">
        <v>4.0599999999999996</v>
      </c>
      <c r="D56" s="4">
        <v>3.46</v>
      </c>
      <c r="E56" s="4">
        <v>6.2E-2</v>
      </c>
      <c r="G56" s="5"/>
      <c r="H56" s="5">
        <f xml:space="preserve"> D7/D69</f>
        <v>2.8123172204730489</v>
      </c>
    </row>
    <row r="57" spans="2:10" x14ac:dyDescent="0.3">
      <c r="B57" s="4">
        <v>3</v>
      </c>
      <c r="C57" s="4">
        <v>4.04</v>
      </c>
      <c r="D57" s="4">
        <v>3.46</v>
      </c>
      <c r="E57" s="4">
        <v>6.3E-2</v>
      </c>
    </row>
    <row r="58" spans="2:10" x14ac:dyDescent="0.3">
      <c r="B58" s="4">
        <v>4</v>
      </c>
      <c r="C58" s="4">
        <v>4.04</v>
      </c>
      <c r="D58" s="4">
        <v>3.46</v>
      </c>
      <c r="E58" s="4">
        <v>6.4000000000000001E-2</v>
      </c>
    </row>
    <row r="59" spans="2:10" x14ac:dyDescent="0.3">
      <c r="B59" s="4">
        <v>5</v>
      </c>
      <c r="C59" s="4">
        <v>4.0199999999999996</v>
      </c>
      <c r="D59" s="4">
        <v>3.46</v>
      </c>
      <c r="E59" s="4">
        <v>6.4000000000000001E-2</v>
      </c>
      <c r="G59" s="18" t="s">
        <v>36</v>
      </c>
      <c r="H59" s="19"/>
      <c r="I59" s="1">
        <v>23.7</v>
      </c>
      <c r="J59" t="s">
        <v>21</v>
      </c>
    </row>
    <row r="60" spans="2:10" x14ac:dyDescent="0.3">
      <c r="B60" s="4">
        <v>6</v>
      </c>
      <c r="C60" s="4">
        <v>4.04</v>
      </c>
      <c r="D60" s="4">
        <v>3.48</v>
      </c>
      <c r="E60" s="4">
        <v>6.3E-2</v>
      </c>
      <c r="G60" s="20" t="s">
        <v>37</v>
      </c>
      <c r="H60" s="20"/>
      <c r="I60" s="2">
        <v>28.7</v>
      </c>
      <c r="J60" t="s">
        <v>21</v>
      </c>
    </row>
    <row r="61" spans="2:10" x14ac:dyDescent="0.3">
      <c r="B61" s="4">
        <v>7</v>
      </c>
      <c r="C61" s="4">
        <v>4.04</v>
      </c>
      <c r="D61" s="4">
        <v>3.46</v>
      </c>
      <c r="E61" s="4">
        <v>6.5000000000000002E-2</v>
      </c>
    </row>
    <row r="62" spans="2:10" x14ac:dyDescent="0.3">
      <c r="B62" s="4">
        <v>8</v>
      </c>
      <c r="C62" s="4">
        <v>4.0199999999999996</v>
      </c>
      <c r="D62" s="4">
        <v>3.46</v>
      </c>
      <c r="E62" s="4">
        <v>6.2E-2</v>
      </c>
      <c r="H62" t="s">
        <v>25</v>
      </c>
    </row>
    <row r="63" spans="2:10" x14ac:dyDescent="0.3">
      <c r="B63" s="4">
        <v>9</v>
      </c>
      <c r="C63" s="4">
        <v>4.04</v>
      </c>
      <c r="D63" s="4">
        <v>3.46</v>
      </c>
      <c r="E63" s="4">
        <v>6.4000000000000001E-2</v>
      </c>
      <c r="G63" s="5"/>
      <c r="H63" s="5">
        <f>D7*D4/(I59-I60)</f>
        <v>-0.5</v>
      </c>
    </row>
    <row r="64" spans="2:10" x14ac:dyDescent="0.3">
      <c r="B64" s="4">
        <v>10</v>
      </c>
      <c r="C64" s="4">
        <v>4.08</v>
      </c>
      <c r="D64" s="4">
        <v>3.46</v>
      </c>
      <c r="E64" s="4">
        <v>6.5000000000000002E-2</v>
      </c>
    </row>
    <row r="65" spans="2:9" x14ac:dyDescent="0.3">
      <c r="B65" s="7" t="s">
        <v>4</v>
      </c>
      <c r="C65" s="7">
        <f>AVERAGE(C55:C64)</f>
        <v>4.0459999999999994</v>
      </c>
      <c r="D65" s="7">
        <f>AVERAGE(D55:D64)</f>
        <v>3.46</v>
      </c>
      <c r="E65" s="7">
        <f>AVERAGE(E55:E64)</f>
        <v>6.3500000000000001E-2</v>
      </c>
    </row>
    <row r="66" spans="2:9" x14ac:dyDescent="0.3">
      <c r="B66" s="8" t="s">
        <v>6</v>
      </c>
      <c r="C66" s="8">
        <f>STDEV(C55:C64)</f>
        <v>2.1186998109427712E-2</v>
      </c>
      <c r="D66" s="8">
        <f>STDEV(D55:D64)</f>
        <v>9.4280904158206419E-3</v>
      </c>
      <c r="E66" s="8">
        <f>STDEV(E55:E64)</f>
        <v>1.0801234497346444E-3</v>
      </c>
    </row>
    <row r="67" spans="2:9" x14ac:dyDescent="0.3">
      <c r="B67" s="6" t="s">
        <v>5</v>
      </c>
      <c r="C67" s="6">
        <f>C66/SQRT(COUNT(C55:C64))</f>
        <v>6.6999170807472939E-3</v>
      </c>
      <c r="D67" s="6">
        <f>D66/SQRT(COUNT(D55:D64))</f>
        <v>2.981423969999722E-3</v>
      </c>
      <c r="E67" s="6">
        <f>E66/SQRT(COUNT(E55:E64))</f>
        <v>3.415650255319869E-4</v>
      </c>
      <c r="G67" t="s">
        <v>27</v>
      </c>
    </row>
    <row r="68" spans="2:9" x14ac:dyDescent="0.3">
      <c r="G68" s="5" t="s">
        <v>28</v>
      </c>
      <c r="H68" s="5">
        <f>(1-ABS((H56-H63)/H56))*100</f>
        <v>-17.77893319999999</v>
      </c>
      <c r="I68" t="s">
        <v>29</v>
      </c>
    </row>
    <row r="69" spans="2:9" x14ac:dyDescent="0.3">
      <c r="B69" s="21" t="s">
        <v>16</v>
      </c>
      <c r="C69" s="22"/>
      <c r="D69" s="9">
        <f>C65*D65*E65</f>
        <v>0.88894665999999989</v>
      </c>
    </row>
  </sheetData>
  <mergeCells count="23">
    <mergeCell ref="B32:B33"/>
    <mergeCell ref="B31:E31"/>
    <mergeCell ref="C32:E32"/>
    <mergeCell ref="B27:C27"/>
    <mergeCell ref="B5:C5"/>
    <mergeCell ref="B6:C6"/>
    <mergeCell ref="B7:C7"/>
    <mergeCell ref="B11:B12"/>
    <mergeCell ref="C11:D11"/>
    <mergeCell ref="B10:D10"/>
    <mergeCell ref="B48:C48"/>
    <mergeCell ref="B52:E52"/>
    <mergeCell ref="B53:B54"/>
    <mergeCell ref="C53:E53"/>
    <mergeCell ref="B69:C69"/>
    <mergeCell ref="F11:H11"/>
    <mergeCell ref="G38:H38"/>
    <mergeCell ref="G59:H59"/>
    <mergeCell ref="G60:H60"/>
    <mergeCell ref="G53:I53"/>
    <mergeCell ref="G32:I32"/>
    <mergeCell ref="F18:G18"/>
    <mergeCell ref="G39:H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1"/>
  <sheetViews>
    <sheetView tabSelected="1" workbookViewId="0">
      <selection activeCell="Q16" sqref="Q16"/>
    </sheetView>
  </sheetViews>
  <sheetFormatPr defaultRowHeight="14.4" x14ac:dyDescent="0.3"/>
  <cols>
    <col min="2" max="2" width="12.77734375" customWidth="1"/>
  </cols>
  <sheetData>
    <row r="4" spans="2:11" x14ac:dyDescent="0.3">
      <c r="B4" t="s">
        <v>38</v>
      </c>
      <c r="C4" t="s">
        <v>60</v>
      </c>
      <c r="F4" s="15" t="s">
        <v>49</v>
      </c>
      <c r="G4" s="15" t="s">
        <v>59</v>
      </c>
    </row>
    <row r="5" spans="2:11" x14ac:dyDescent="0.3">
      <c r="J5" s="15" t="s">
        <v>56</v>
      </c>
    </row>
    <row r="6" spans="2:11" x14ac:dyDescent="0.3">
      <c r="B6" s="4" t="s">
        <v>0</v>
      </c>
      <c r="C6" s="4" t="s">
        <v>39</v>
      </c>
      <c r="D6" s="4" t="s">
        <v>40</v>
      </c>
      <c r="E6" s="4" t="s">
        <v>41</v>
      </c>
      <c r="F6" s="13" t="s">
        <v>50</v>
      </c>
      <c r="G6" s="14" t="s">
        <v>48</v>
      </c>
      <c r="H6" s="14" t="s">
        <v>47</v>
      </c>
    </row>
    <row r="7" spans="2:11" x14ac:dyDescent="0.3">
      <c r="B7" s="4">
        <v>1</v>
      </c>
      <c r="C7" s="4">
        <v>21.81</v>
      </c>
      <c r="D7" s="4">
        <v>10.96</v>
      </c>
      <c r="E7" s="4">
        <v>4.95</v>
      </c>
      <c r="F7" s="11">
        <v>0.9</v>
      </c>
      <c r="G7" s="10">
        <f>42/E24</f>
        <v>30.712979890310784</v>
      </c>
      <c r="H7">
        <f>2/9*(3.5^2)*(7.874-0.9)*9.8</f>
        <v>186.05082222222219</v>
      </c>
    </row>
    <row r="8" spans="2:11" x14ac:dyDescent="0.3">
      <c r="B8" s="4">
        <v>2</v>
      </c>
      <c r="C8" s="4">
        <v>21.39</v>
      </c>
      <c r="D8" s="4">
        <v>8.0399999999999991</v>
      </c>
      <c r="E8" s="4">
        <v>4.97</v>
      </c>
      <c r="F8" s="11">
        <v>0.9</v>
      </c>
      <c r="G8" s="10">
        <f>42/D24</f>
        <v>19.466975666280415</v>
      </c>
      <c r="H8">
        <f>2/9*(2.5^2)*(7.874-0.9)*9.8</f>
        <v>94.923888888888882</v>
      </c>
    </row>
    <row r="9" spans="2:11" x14ac:dyDescent="0.3">
      <c r="B9" s="4">
        <v>3</v>
      </c>
      <c r="C9" s="4">
        <v>26.32</v>
      </c>
      <c r="D9" s="4">
        <v>10.25</v>
      </c>
      <c r="E9" s="4">
        <v>6.19</v>
      </c>
      <c r="F9" s="11">
        <v>0.86</v>
      </c>
      <c r="G9" s="10">
        <f>42/E37</f>
        <v>11.740041928721174</v>
      </c>
      <c r="H9">
        <f>2/9*(3.5^2)*(7.874-0.86)*9.8</f>
        <v>187.11793333333333</v>
      </c>
    </row>
    <row r="10" spans="2:11" x14ac:dyDescent="0.3">
      <c r="B10" s="4">
        <v>4</v>
      </c>
      <c r="C10" s="4">
        <v>18.079999999999998</v>
      </c>
      <c r="D10" s="4">
        <v>6.08</v>
      </c>
      <c r="E10" s="4">
        <v>4.38</v>
      </c>
      <c r="F10" s="12">
        <v>0.9</v>
      </c>
      <c r="G10">
        <f>42/C24</f>
        <v>8.9695675387079543</v>
      </c>
      <c r="H10">
        <f>2/9*(1.5^2)*(7.874-0.9)*9.8</f>
        <v>34.172599999999996</v>
      </c>
    </row>
    <row r="11" spans="2:11" x14ac:dyDescent="0.3">
      <c r="B11" s="6" t="s">
        <v>42</v>
      </c>
      <c r="C11" s="6">
        <f>AVERAGE(C7:C10)</f>
        <v>21.900000000000002</v>
      </c>
      <c r="D11" s="6">
        <f t="shared" ref="D11:E11" si="0">AVERAGE(D7:D10)</f>
        <v>8.8324999999999996</v>
      </c>
      <c r="E11" s="6">
        <f t="shared" si="0"/>
        <v>5.1224999999999996</v>
      </c>
      <c r="F11" s="12">
        <v>1.26</v>
      </c>
      <c r="G11">
        <f>42/E11</f>
        <v>8.1991215226939982</v>
      </c>
      <c r="H11">
        <f>2/9*(3.5^2)*(7.874-1.26)*9.8</f>
        <v>176.44682222222221</v>
      </c>
    </row>
    <row r="12" spans="2:11" x14ac:dyDescent="0.3">
      <c r="B12" s="4" t="s">
        <v>6</v>
      </c>
      <c r="C12" s="8">
        <f>STDEV(C7:C10)</f>
        <v>3.3860990337948724</v>
      </c>
      <c r="D12" s="8">
        <f t="shared" ref="D12:E12" si="1">STDEV(D7:D10)</f>
        <v>2.2165946103576721</v>
      </c>
      <c r="E12" s="8">
        <f t="shared" si="1"/>
        <v>0.76242485968564289</v>
      </c>
      <c r="F12" s="12">
        <v>0.86</v>
      </c>
      <c r="G12">
        <f>42/D37</f>
        <v>5.841446453407511</v>
      </c>
      <c r="H12">
        <f>2/9*(2.5^2)*(7.874-0.86)*9.8</f>
        <v>95.468333333333334</v>
      </c>
    </row>
    <row r="13" spans="2:11" x14ac:dyDescent="0.3">
      <c r="B13" s="6" t="s">
        <v>43</v>
      </c>
      <c r="C13" s="6">
        <f>C12/SQRT(COUNT(C7:C10))</f>
        <v>1.6930495168974362</v>
      </c>
      <c r="D13" s="6">
        <f t="shared" ref="D13" si="2">D12/SQRT(COUNT(D7:D10))</f>
        <v>1.1082973051788361</v>
      </c>
      <c r="E13" s="6">
        <f>E12/SQRT(COUNT(E7:E10))</f>
        <v>0.38121242984282144</v>
      </c>
      <c r="F13" s="12">
        <v>1.26</v>
      </c>
      <c r="G13">
        <f>42/D11</f>
        <v>4.7551655816586473</v>
      </c>
      <c r="H13">
        <f>2/9*(2.5^2)*(7.874-1.26)*9.8</f>
        <v>90.023888888888891</v>
      </c>
    </row>
    <row r="14" spans="2:11" x14ac:dyDescent="0.3">
      <c r="F14" s="12">
        <v>0.86</v>
      </c>
      <c r="G14">
        <f>42/C37</f>
        <v>2.5933930225378203</v>
      </c>
      <c r="H14">
        <f>2/9*(1.5^2)*(7.874-0.86)*9.8</f>
        <v>34.368600000000001</v>
      </c>
    </row>
    <row r="15" spans="2:11" x14ac:dyDescent="0.3">
      <c r="F15" s="12">
        <v>1.26</v>
      </c>
      <c r="G15">
        <f>42/C11</f>
        <v>1.9178082191780821</v>
      </c>
      <c r="H15">
        <f>2/9*(1.5^2)*(7.874-1.26)*9.8</f>
        <v>32.4086</v>
      </c>
      <c r="J15" s="15">
        <f t="array" ref="J15:K19">LINEST(H19:H21,G19:G21,TRUE,TRUE)</f>
        <v>23.007338149598347</v>
      </c>
      <c r="K15">
        <v>-14.429338330140212</v>
      </c>
    </row>
    <row r="16" spans="2:11" x14ac:dyDescent="0.3">
      <c r="J16" s="15">
        <v>1.3650767418367369</v>
      </c>
      <c r="K16">
        <v>7.6214481806852783</v>
      </c>
    </row>
    <row r="17" spans="2:11" x14ac:dyDescent="0.3">
      <c r="B17" t="s">
        <v>44</v>
      </c>
      <c r="C17" t="s">
        <v>61</v>
      </c>
      <c r="F17" s="15" t="s">
        <v>56</v>
      </c>
      <c r="G17" s="15" t="s">
        <v>52</v>
      </c>
      <c r="J17">
        <v>0.99649203529470864</v>
      </c>
      <c r="K17">
        <v>6.0724860623570436</v>
      </c>
    </row>
    <row r="18" spans="2:11" x14ac:dyDescent="0.3">
      <c r="F18" s="13" t="s">
        <v>55</v>
      </c>
      <c r="G18" s="13" t="s">
        <v>48</v>
      </c>
      <c r="H18" s="13" t="s">
        <v>51</v>
      </c>
      <c r="J18">
        <v>284.06558190041704</v>
      </c>
      <c r="K18">
        <v>1</v>
      </c>
    </row>
    <row r="19" spans="2:11" x14ac:dyDescent="0.3">
      <c r="B19" s="4" t="s">
        <v>0</v>
      </c>
      <c r="C19" s="4" t="s">
        <v>39</v>
      </c>
      <c r="D19" s="4" t="s">
        <v>40</v>
      </c>
      <c r="E19" s="4" t="s">
        <v>41</v>
      </c>
      <c r="F19">
        <v>3.5</v>
      </c>
      <c r="G19">
        <v>1.9178082191780821</v>
      </c>
      <c r="H19">
        <v>32.4086</v>
      </c>
      <c r="J19">
        <v>10474.943039897867</v>
      </c>
      <c r="K19">
        <v>36.875086977520553</v>
      </c>
    </row>
    <row r="20" spans="2:11" x14ac:dyDescent="0.3">
      <c r="B20" s="4">
        <v>1</v>
      </c>
      <c r="C20" s="4">
        <v>4.3499999999999996</v>
      </c>
      <c r="D20" s="4">
        <v>1.89</v>
      </c>
      <c r="E20" s="4">
        <v>1.37</v>
      </c>
      <c r="F20" s="11">
        <v>2.5</v>
      </c>
      <c r="G20">
        <v>4.7551655816586473</v>
      </c>
      <c r="H20">
        <v>90.023888888888891</v>
      </c>
      <c r="J20" s="15" t="s">
        <v>57</v>
      </c>
    </row>
    <row r="21" spans="2:11" x14ac:dyDescent="0.3">
      <c r="B21" s="4">
        <v>2</v>
      </c>
      <c r="C21" s="4">
        <v>4.71</v>
      </c>
      <c r="D21" s="4">
        <v>2.25</v>
      </c>
      <c r="E21" s="4">
        <v>1.53</v>
      </c>
      <c r="F21" s="11">
        <v>1.5</v>
      </c>
      <c r="G21">
        <v>8.1991215226939982</v>
      </c>
      <c r="H21">
        <v>176.44682222222221</v>
      </c>
    </row>
    <row r="22" spans="2:11" x14ac:dyDescent="0.3">
      <c r="B22" s="4">
        <v>3</v>
      </c>
      <c r="C22" s="4">
        <v>4.8899999999999997</v>
      </c>
      <c r="D22" s="4">
        <v>2.1800000000000002</v>
      </c>
      <c r="E22" s="4">
        <v>1.03</v>
      </c>
      <c r="F22" s="15" t="s">
        <v>57</v>
      </c>
      <c r="G22" s="16" t="s">
        <v>53</v>
      </c>
    </row>
    <row r="23" spans="2:11" x14ac:dyDescent="0.3">
      <c r="B23" s="4">
        <v>4</v>
      </c>
      <c r="C23" s="4">
        <v>4.78</v>
      </c>
      <c r="D23" s="4">
        <v>2.31</v>
      </c>
      <c r="E23" s="4">
        <v>1.54</v>
      </c>
      <c r="F23" s="13" t="s">
        <v>55</v>
      </c>
      <c r="G23" s="13" t="s">
        <v>48</v>
      </c>
      <c r="H23" s="13" t="s">
        <v>51</v>
      </c>
    </row>
    <row r="24" spans="2:11" x14ac:dyDescent="0.3">
      <c r="B24" s="6" t="s">
        <v>42</v>
      </c>
      <c r="C24" s="6">
        <f>AVERAGE(C20:C23)</f>
        <v>4.6825000000000001</v>
      </c>
      <c r="D24" s="6">
        <f t="shared" ref="D24" si="3">AVERAGE(D20:D23)</f>
        <v>2.1575000000000002</v>
      </c>
      <c r="E24" s="6">
        <f t="shared" ref="E24" si="4">AVERAGE(E20:E23)</f>
        <v>1.3675000000000002</v>
      </c>
      <c r="F24">
        <v>3.5</v>
      </c>
      <c r="G24">
        <v>8.9695675387079543</v>
      </c>
      <c r="H24">
        <v>34.172599999999996</v>
      </c>
    </row>
    <row r="25" spans="2:11" x14ac:dyDescent="0.3">
      <c r="B25" s="4" t="s">
        <v>6</v>
      </c>
      <c r="C25" s="8">
        <f>STDEV(C20:C23)</f>
        <v>0.23371991785040497</v>
      </c>
      <c r="D25" s="8">
        <f t="shared" ref="D25:E25" si="5">STDEV(D20:D23)</f>
        <v>0.18607794065928401</v>
      </c>
      <c r="E25" s="8">
        <f t="shared" si="5"/>
        <v>0.23810011899758951</v>
      </c>
      <c r="F25">
        <v>2.5</v>
      </c>
      <c r="G25">
        <v>19.466975666280415</v>
      </c>
      <c r="H25">
        <v>94.923888888888882</v>
      </c>
    </row>
    <row r="26" spans="2:11" x14ac:dyDescent="0.3">
      <c r="B26" s="6" t="s">
        <v>43</v>
      </c>
      <c r="C26" s="6">
        <f>C25/SQRT(COUNT(C20:C23))</f>
        <v>0.11685995892520248</v>
      </c>
      <c r="D26" s="6">
        <f t="shared" ref="D26" si="6">D25/SQRT(COUNT(D20:D23))</f>
        <v>9.3038970329642007E-2</v>
      </c>
      <c r="E26" s="6">
        <f>E25/SQRT(COUNT(E20:E23))</f>
        <v>0.11905005949879476</v>
      </c>
      <c r="F26">
        <v>1.5</v>
      </c>
      <c r="G26">
        <v>30.712979890310784</v>
      </c>
      <c r="H26">
        <v>186.05082222222219</v>
      </c>
    </row>
    <row r="27" spans="2:11" x14ac:dyDescent="0.3">
      <c r="F27" s="15" t="s">
        <v>58</v>
      </c>
      <c r="G27" s="15" t="s">
        <v>54</v>
      </c>
    </row>
    <row r="28" spans="2:11" x14ac:dyDescent="0.3">
      <c r="F28" s="13" t="s">
        <v>55</v>
      </c>
      <c r="G28" s="13" t="s">
        <v>48</v>
      </c>
      <c r="H28" s="13" t="s">
        <v>51</v>
      </c>
    </row>
    <row r="29" spans="2:11" x14ac:dyDescent="0.3">
      <c r="F29">
        <v>3.5</v>
      </c>
      <c r="G29">
        <v>2.5933930225378203</v>
      </c>
      <c r="H29">
        <v>34.368600000000001</v>
      </c>
    </row>
    <row r="30" spans="2:11" x14ac:dyDescent="0.3">
      <c r="B30" t="s">
        <v>45</v>
      </c>
      <c r="C30" t="s">
        <v>62</v>
      </c>
      <c r="F30">
        <v>2.5</v>
      </c>
      <c r="G30">
        <v>5.841446453407511</v>
      </c>
      <c r="H30">
        <v>95.468333333333334</v>
      </c>
    </row>
    <row r="31" spans="2:11" x14ac:dyDescent="0.3">
      <c r="F31">
        <v>1.5</v>
      </c>
      <c r="G31">
        <v>11.740041928721174</v>
      </c>
      <c r="H31">
        <v>187.11793333333333</v>
      </c>
      <c r="J31" s="15">
        <f t="array" ref="J31:K35">LINEST(H24:H26,G24:G26,TRUE,TRUE)</f>
        <v>6.9982896191365542</v>
      </c>
      <c r="K31">
        <v>-32.932727447866299</v>
      </c>
    </row>
    <row r="32" spans="2:11" x14ac:dyDescent="0.3">
      <c r="B32" s="4" t="s">
        <v>0</v>
      </c>
      <c r="C32" s="4" t="s">
        <v>39</v>
      </c>
      <c r="D32" s="4" t="s">
        <v>40</v>
      </c>
      <c r="E32" s="4" t="s">
        <v>41</v>
      </c>
      <c r="J32" s="15">
        <v>0.66745322159189413</v>
      </c>
      <c r="K32">
        <v>14.43255209371055</v>
      </c>
    </row>
    <row r="33" spans="2:11" x14ac:dyDescent="0.3">
      <c r="B33" s="4">
        <v>1</v>
      </c>
      <c r="C33" s="4">
        <v>16.09</v>
      </c>
      <c r="D33" s="4">
        <v>6.36</v>
      </c>
      <c r="E33" s="4">
        <v>3.66</v>
      </c>
      <c r="J33">
        <v>0.99098583936710449</v>
      </c>
      <c r="K33">
        <v>10.264063212913697</v>
      </c>
    </row>
    <row r="34" spans="2:11" x14ac:dyDescent="0.3">
      <c r="B34" s="4">
        <v>2</v>
      </c>
      <c r="C34" s="4">
        <v>16.09</v>
      </c>
      <c r="D34" s="4">
        <v>6.47</v>
      </c>
      <c r="E34" s="4">
        <v>3.68</v>
      </c>
      <c r="J34">
        <v>109.93656311722367</v>
      </c>
      <c r="K34">
        <v>1</v>
      </c>
    </row>
    <row r="35" spans="2:11" x14ac:dyDescent="0.3">
      <c r="B35" s="4">
        <v>3</v>
      </c>
      <c r="C35" s="4">
        <v>16.809999999999999</v>
      </c>
      <c r="D35" s="4">
        <v>7.51</v>
      </c>
      <c r="E35" s="4">
        <v>3.6</v>
      </c>
      <c r="J35">
        <v>11581.926161621881</v>
      </c>
      <c r="K35">
        <v>105.35099363868825</v>
      </c>
    </row>
    <row r="36" spans="2:11" x14ac:dyDescent="0.3">
      <c r="B36" s="4">
        <v>4</v>
      </c>
      <c r="C36" s="4">
        <v>15.79</v>
      </c>
      <c r="D36" s="4">
        <v>8.42</v>
      </c>
      <c r="E36" s="4">
        <v>3.37</v>
      </c>
      <c r="J36" s="15" t="s">
        <v>58</v>
      </c>
    </row>
    <row r="37" spans="2:11" x14ac:dyDescent="0.3">
      <c r="B37" s="6" t="s">
        <v>42</v>
      </c>
      <c r="C37" s="6">
        <f>AVERAGE(C33:C36)</f>
        <v>16.195</v>
      </c>
      <c r="D37" s="6">
        <f t="shared" ref="D37" si="7">AVERAGE(D33:D36)</f>
        <v>7.1899999999999995</v>
      </c>
      <c r="E37" s="6">
        <f t="shared" ref="E37" si="8">AVERAGE(E33:E36)</f>
        <v>3.5774999999999997</v>
      </c>
    </row>
    <row r="38" spans="2:11" x14ac:dyDescent="0.3">
      <c r="B38" s="4" t="s">
        <v>6</v>
      </c>
      <c r="C38" s="8">
        <f>STDEV(C33:C36)</f>
        <v>0.43370496884402848</v>
      </c>
      <c r="D38" s="8">
        <f t="shared" ref="D38:E38" si="9">STDEV(D33:D36)</f>
        <v>0.96998281771723882</v>
      </c>
      <c r="E38" s="8">
        <f t="shared" si="9"/>
        <v>0.14244882121894401</v>
      </c>
    </row>
    <row r="39" spans="2:11" x14ac:dyDescent="0.3">
      <c r="B39" s="6" t="s">
        <v>43</v>
      </c>
      <c r="C39" s="6">
        <f>C38/SQRT(COUNT(C33:C36))</f>
        <v>0.21685248442201424</v>
      </c>
      <c r="D39" s="6">
        <f t="shared" ref="D39" si="10">D38/SQRT(COUNT(D33:D36))</f>
        <v>0.48499140885861941</v>
      </c>
      <c r="E39" s="6">
        <f>E38/SQRT(COUNT(E33:E36))</f>
        <v>7.1224410609472003E-2</v>
      </c>
    </row>
    <row r="47" spans="2:11" x14ac:dyDescent="0.3">
      <c r="J47" s="15">
        <f t="array" ref="J47:K51">LINEST(H29:H31,G29:G31,TRUE,TRUE)</f>
        <v>16.559144851036699</v>
      </c>
      <c r="K47">
        <v>-5.7079722885642639</v>
      </c>
    </row>
    <row r="48" spans="2:11" x14ac:dyDescent="0.3">
      <c r="J48" s="15">
        <v>0.84209412270272355</v>
      </c>
      <c r="K48">
        <v>6.4988131952895385</v>
      </c>
    </row>
    <row r="49" spans="10:11" x14ac:dyDescent="0.3">
      <c r="J49">
        <v>0.9974205697858628</v>
      </c>
      <c r="K49">
        <v>5.5220760239020734</v>
      </c>
    </row>
    <row r="50" spans="10:11" x14ac:dyDescent="0.3">
      <c r="J50">
        <v>386.68251783641261</v>
      </c>
      <c r="K50">
        <v>1</v>
      </c>
    </row>
    <row r="51" spans="10:11" x14ac:dyDescent="0.3">
      <c r="J51">
        <v>11791.235152166984</v>
      </c>
      <c r="K51">
        <v>30.493323613754132</v>
      </c>
    </row>
  </sheetData>
  <pageMargins left="0.7" right="0.7" top="0.75" bottom="0.75" header="0.3" footer="0.3"/>
  <pageSetup orientation="portrait" horizontalDpi="360" verticalDpi="360" r:id="rId1"/>
  <ignoredErrors>
    <ignoredError sqref="I15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archimedes</vt:lpstr>
      <vt:lpstr>viskositas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Halida Fiadnin</dc:creator>
  <cp:lastModifiedBy>Windows User</cp:lastModifiedBy>
  <dcterms:created xsi:type="dcterms:W3CDTF">2022-09-23T23:23:17Z</dcterms:created>
  <dcterms:modified xsi:type="dcterms:W3CDTF">2022-09-28T01:57:49Z</dcterms:modified>
</cp:coreProperties>
</file>